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"/>
    </mc:Choice>
  </mc:AlternateContent>
  <xr:revisionPtr revIDLastSave="0" documentId="13_ncr:1_{0591C98C-556F-4534-90A4-4CC02FE076C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Fijos'!$C$1:$C$637</definedName>
    <definedName name="_xlnm._FilterDatabase" localSheetId="3" hidden="1">'Nómina Personal Eventual'!$A$20:$Q$64</definedName>
    <definedName name="_xlnm._FilterDatabase" localSheetId="4" hidden="1">'Nomina Personal Vigilancia'!$A$9:$O$99</definedName>
    <definedName name="_xlnm._FilterDatabase" localSheetId="5" hidden="1">'Nomina Tramite de Pensión'!$A$9:$O$13</definedName>
    <definedName name="_xlnm._FilterDatabase" localSheetId="2" hidden="1">'Temporal Cargos de Carrera'!$O$2:$O$270</definedName>
    <definedName name="_xlnm.Print_Area" localSheetId="0">Datos!$B$5:$H$10</definedName>
    <definedName name="_xlnm.Print_Area" localSheetId="1">'Nomina Fijos'!$A$2:$N$568</definedName>
    <definedName name="_xlnm.Print_Area" localSheetId="3">'Nómina Personal Eventual'!$A$11:$Q$72</definedName>
    <definedName name="_xlnm.Print_Area" localSheetId="4">'Nomina Personal Vigilancia'!$A$1:$O$107</definedName>
    <definedName name="_xlnm.Print_Area" localSheetId="5">'Nomina Tramite de Pensión'!$A$1:$O$21</definedName>
    <definedName name="_xlnm.Print_Area" localSheetId="2">'Temporal Cargos de Carrera'!$A$2:$Q$268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1" i="17" l="1"/>
  <c r="K336" i="17" l="1"/>
  <c r="N336" i="17" s="1"/>
  <c r="K337" i="17"/>
  <c r="K338" i="17"/>
  <c r="K485" i="17"/>
  <c r="K39" i="17"/>
  <c r="K40" i="17"/>
  <c r="K41" i="17"/>
  <c r="K42" i="17"/>
  <c r="K38" i="17"/>
  <c r="H576" i="17"/>
  <c r="I576" i="17"/>
  <c r="J576" i="17"/>
  <c r="L576" i="17"/>
  <c r="H562" i="17"/>
  <c r="I562" i="17"/>
  <c r="J562" i="17"/>
  <c r="L562" i="17"/>
  <c r="I575" i="17"/>
  <c r="J575" i="17"/>
  <c r="K575" i="17"/>
  <c r="L575" i="17"/>
  <c r="M575" i="17"/>
  <c r="N575" i="17"/>
  <c r="O575" i="17"/>
  <c r="G575" i="17"/>
  <c r="K405" i="17"/>
  <c r="K406" i="17"/>
  <c r="K410" i="17"/>
  <c r="K412" i="17"/>
  <c r="K413" i="17"/>
  <c r="K415" i="17"/>
  <c r="K416" i="17"/>
  <c r="K417" i="17"/>
  <c r="K419" i="17"/>
  <c r="K420" i="17"/>
  <c r="K421" i="17"/>
  <c r="K422" i="17"/>
  <c r="K423" i="17"/>
  <c r="K424" i="17"/>
  <c r="K425" i="17"/>
  <c r="K426" i="17"/>
  <c r="K427" i="17"/>
  <c r="K428" i="17"/>
  <c r="K429" i="17"/>
  <c r="K430" i="17"/>
  <c r="K431" i="17"/>
  <c r="K432" i="17"/>
  <c r="K434" i="17"/>
  <c r="K436" i="17"/>
  <c r="K437" i="17"/>
  <c r="K438" i="17"/>
  <c r="K439" i="17"/>
  <c r="K440" i="17"/>
  <c r="K442" i="17"/>
  <c r="K443" i="17"/>
  <c r="K444" i="17"/>
  <c r="K445" i="17"/>
  <c r="K446" i="17"/>
  <c r="K449" i="17"/>
  <c r="K450" i="17"/>
  <c r="K451" i="17"/>
  <c r="K453" i="17"/>
  <c r="K454" i="17"/>
  <c r="L334" i="17"/>
  <c r="L335" i="17"/>
  <c r="L336" i="17"/>
  <c r="L337" i="17"/>
  <c r="L338" i="17"/>
  <c r="J334" i="17"/>
  <c r="J335" i="17"/>
  <c r="J336" i="17"/>
  <c r="J337" i="17"/>
  <c r="J338" i="17"/>
  <c r="I574" i="17"/>
  <c r="O573" i="17"/>
  <c r="N573" i="17"/>
  <c r="I573" i="17"/>
  <c r="I572" i="17"/>
  <c r="G549" i="17"/>
  <c r="L488" i="17"/>
  <c r="L489" i="17"/>
  <c r="L490" i="17"/>
  <c r="L491" i="17"/>
  <c r="L492" i="17"/>
  <c r="L493" i="17"/>
  <c r="L494" i="17"/>
  <c r="L495" i="17"/>
  <c r="L496" i="17"/>
  <c r="L497" i="17"/>
  <c r="L498" i="17"/>
  <c r="L499" i="17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L513" i="17"/>
  <c r="L514" i="17"/>
  <c r="L515" i="17"/>
  <c r="L516" i="17"/>
  <c r="L517" i="17"/>
  <c r="L518" i="17"/>
  <c r="L519" i="17"/>
  <c r="L520" i="17"/>
  <c r="L521" i="17"/>
  <c r="L522" i="17"/>
  <c r="L523" i="17"/>
  <c r="L524" i="17"/>
  <c r="L525" i="17"/>
  <c r="L526" i="17"/>
  <c r="L527" i="17"/>
  <c r="L528" i="17"/>
  <c r="L529" i="17"/>
  <c r="L530" i="17"/>
  <c r="L531" i="17"/>
  <c r="L532" i="17"/>
  <c r="L533" i="17"/>
  <c r="I494" i="17"/>
  <c r="J494" i="17"/>
  <c r="K494" i="17" s="1"/>
  <c r="N494" i="17" s="1"/>
  <c r="O494" i="17" s="1"/>
  <c r="I495" i="17"/>
  <c r="J495" i="17"/>
  <c r="J488" i="17"/>
  <c r="J489" i="17"/>
  <c r="J490" i="17"/>
  <c r="J491" i="17"/>
  <c r="J492" i="17"/>
  <c r="J493" i="17"/>
  <c r="J496" i="17"/>
  <c r="J497" i="17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J512" i="17"/>
  <c r="J513" i="17"/>
  <c r="J514" i="17"/>
  <c r="J515" i="17"/>
  <c r="J516" i="17"/>
  <c r="J517" i="17"/>
  <c r="J518" i="17"/>
  <c r="J519" i="17"/>
  <c r="J520" i="17"/>
  <c r="J521" i="17"/>
  <c r="J522" i="17"/>
  <c r="J523" i="17"/>
  <c r="J524" i="17"/>
  <c r="J525" i="17"/>
  <c r="J526" i="17"/>
  <c r="J527" i="17"/>
  <c r="J528" i="17"/>
  <c r="J529" i="17"/>
  <c r="J530" i="17"/>
  <c r="J531" i="17"/>
  <c r="J532" i="17"/>
  <c r="J533" i="17"/>
  <c r="J534" i="17"/>
  <c r="K495" i="17" l="1"/>
  <c r="N495" i="17" s="1"/>
  <c r="O495" i="17" s="1"/>
  <c r="M486" i="17" l="1"/>
  <c r="K486" i="17"/>
  <c r="H486" i="17"/>
  <c r="G486" i="17"/>
  <c r="L485" i="17"/>
  <c r="J485" i="17"/>
  <c r="J486" i="17" s="1"/>
  <c r="I485" i="17"/>
  <c r="I486" i="17" s="1"/>
  <c r="I83" i="11"/>
  <c r="N83" i="11"/>
  <c r="O83" i="11"/>
  <c r="N485" i="17" l="1"/>
  <c r="N486" i="17" s="1"/>
  <c r="O485" i="17"/>
  <c r="O486" i="17" s="1"/>
  <c r="L486" i="17"/>
  <c r="I62" i="11"/>
  <c r="N62" i="11"/>
  <c r="O62" i="11" s="1"/>
  <c r="I63" i="11"/>
  <c r="N63" i="11"/>
  <c r="O63" i="11"/>
  <c r="I64" i="11"/>
  <c r="N64" i="11"/>
  <c r="O64" i="11" s="1"/>
  <c r="I65" i="11"/>
  <c r="N65" i="11"/>
  <c r="O65" i="11" s="1"/>
  <c r="I66" i="11"/>
  <c r="N66" i="11"/>
  <c r="O66" i="11" s="1"/>
  <c r="I67" i="11"/>
  <c r="N67" i="11"/>
  <c r="O67" i="11"/>
  <c r="I68" i="11"/>
  <c r="N68" i="11"/>
  <c r="O68" i="11" s="1"/>
  <c r="I69" i="11"/>
  <c r="N69" i="11"/>
  <c r="O69" i="11"/>
  <c r="L475" i="17" l="1"/>
  <c r="I479" i="17"/>
  <c r="I367" i="17"/>
  <c r="J367" i="17"/>
  <c r="L367" i="17"/>
  <c r="I225" i="17"/>
  <c r="J225" i="17"/>
  <c r="L225" i="17"/>
  <c r="I207" i="17"/>
  <c r="J207" i="17"/>
  <c r="L207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I179" i="17"/>
  <c r="L179" i="17"/>
  <c r="I159" i="17"/>
  <c r="J159" i="17"/>
  <c r="L159" i="17"/>
  <c r="I160" i="17"/>
  <c r="J160" i="17"/>
  <c r="L160" i="17"/>
  <c r="I161" i="17"/>
  <c r="J161" i="17"/>
  <c r="L161" i="17"/>
  <c r="L164" i="17"/>
  <c r="J164" i="17"/>
  <c r="I164" i="17"/>
  <c r="M155" i="17"/>
  <c r="H155" i="17"/>
  <c r="G155" i="17"/>
  <c r="L154" i="17"/>
  <c r="L155" i="17" s="1"/>
  <c r="J154" i="17"/>
  <c r="J155" i="17" s="1"/>
  <c r="I154" i="17"/>
  <c r="I155" i="17" s="1"/>
  <c r="I144" i="17"/>
  <c r="J144" i="17"/>
  <c r="L144" i="17"/>
  <c r="I145" i="17"/>
  <c r="J145" i="17"/>
  <c r="L145" i="17"/>
  <c r="I146" i="17"/>
  <c r="J146" i="17"/>
  <c r="L146" i="17"/>
  <c r="I147" i="17"/>
  <c r="J147" i="17"/>
  <c r="L147" i="17"/>
  <c r="I148" i="17"/>
  <c r="J148" i="17"/>
  <c r="L148" i="17"/>
  <c r="I149" i="17"/>
  <c r="J149" i="17"/>
  <c r="L149" i="17"/>
  <c r="K149" i="17" s="1"/>
  <c r="N149" i="17" s="1"/>
  <c r="O149" i="17" s="1"/>
  <c r="I150" i="17"/>
  <c r="J150" i="17"/>
  <c r="L150" i="17"/>
  <c r="I151" i="17"/>
  <c r="J151" i="17"/>
  <c r="L151" i="17"/>
  <c r="H152" i="17"/>
  <c r="M152" i="17"/>
  <c r="G152" i="17"/>
  <c r="L64" i="17"/>
  <c r="J64" i="17"/>
  <c r="I64" i="17"/>
  <c r="I57" i="17"/>
  <c r="J57" i="17"/>
  <c r="L57" i="17"/>
  <c r="L58" i="17"/>
  <c r="J58" i="17"/>
  <c r="I58" i="17"/>
  <c r="L49" i="17"/>
  <c r="J49" i="17"/>
  <c r="I49" i="17"/>
  <c r="L50" i="17"/>
  <c r="J50" i="17"/>
  <c r="I50" i="17"/>
  <c r="L51" i="17"/>
  <c r="J51" i="17"/>
  <c r="I51" i="17"/>
  <c r="K48" i="17"/>
  <c r="N48" i="17" s="1"/>
  <c r="O48" i="17" s="1"/>
  <c r="I48" i="17"/>
  <c r="K47" i="17"/>
  <c r="N47" i="17" s="1"/>
  <c r="O47" i="17" s="1"/>
  <c r="I47" i="17"/>
  <c r="K46" i="17"/>
  <c r="N46" i="17" s="1"/>
  <c r="O46" i="17" s="1"/>
  <c r="I46" i="17"/>
  <c r="H43" i="17"/>
  <c r="M43" i="17"/>
  <c r="G43" i="17"/>
  <c r="L39" i="17"/>
  <c r="J39" i="17"/>
  <c r="I39" i="17"/>
  <c r="L38" i="17"/>
  <c r="J38" i="17"/>
  <c r="I38" i="17"/>
  <c r="I32" i="17"/>
  <c r="J32" i="17"/>
  <c r="L32" i="17"/>
  <c r="H29" i="17"/>
  <c r="M29" i="17"/>
  <c r="G29" i="17"/>
  <c r="L26" i="17"/>
  <c r="J26" i="17"/>
  <c r="I26" i="17"/>
  <c r="I27" i="17"/>
  <c r="J27" i="17"/>
  <c r="L27" i="17"/>
  <c r="L25" i="17"/>
  <c r="J25" i="17"/>
  <c r="I25" i="17"/>
  <c r="L24" i="17"/>
  <c r="J24" i="17"/>
  <c r="I24" i="17"/>
  <c r="J77" i="12"/>
  <c r="K77" i="12"/>
  <c r="L77" i="12"/>
  <c r="M77" i="12"/>
  <c r="N77" i="12"/>
  <c r="O77" i="12"/>
  <c r="I77" i="12"/>
  <c r="J258" i="12"/>
  <c r="J254" i="12"/>
  <c r="K254" i="12"/>
  <c r="L254" i="12"/>
  <c r="M254" i="12"/>
  <c r="N254" i="12"/>
  <c r="O254" i="12"/>
  <c r="P254" i="12"/>
  <c r="Q254" i="12"/>
  <c r="I254" i="12"/>
  <c r="K239" i="12"/>
  <c r="L239" i="12"/>
  <c r="M239" i="12" s="1"/>
  <c r="P239" i="12" s="1"/>
  <c r="Q239" i="12" s="1"/>
  <c r="N239" i="12"/>
  <c r="K240" i="12"/>
  <c r="L240" i="12"/>
  <c r="N240" i="12"/>
  <c r="M240" i="12" s="1"/>
  <c r="P240" i="12" s="1"/>
  <c r="Q240" i="12" s="1"/>
  <c r="K241" i="12"/>
  <c r="L241" i="12"/>
  <c r="M241" i="12" s="1"/>
  <c r="P241" i="12" s="1"/>
  <c r="Q241" i="12" s="1"/>
  <c r="N241" i="12"/>
  <c r="K242" i="12"/>
  <c r="L242" i="12"/>
  <c r="N242" i="12"/>
  <c r="M242" i="12" s="1"/>
  <c r="P242" i="12" s="1"/>
  <c r="Q242" i="12" s="1"/>
  <c r="K243" i="12"/>
  <c r="L243" i="12"/>
  <c r="M243" i="12" s="1"/>
  <c r="P243" i="12" s="1"/>
  <c r="Q243" i="12" s="1"/>
  <c r="N243" i="12"/>
  <c r="K244" i="12"/>
  <c r="L244" i="12"/>
  <c r="N244" i="12"/>
  <c r="M244" i="12" s="1"/>
  <c r="P244" i="12" s="1"/>
  <c r="Q244" i="12" s="1"/>
  <c r="K245" i="12"/>
  <c r="L245" i="12"/>
  <c r="M245" i="12" s="1"/>
  <c r="P245" i="12" s="1"/>
  <c r="Q245" i="12" s="1"/>
  <c r="N245" i="12"/>
  <c r="K246" i="12"/>
  <c r="L246" i="12"/>
  <c r="N246" i="12"/>
  <c r="M246" i="12" s="1"/>
  <c r="P246" i="12" s="1"/>
  <c r="Q246" i="12" s="1"/>
  <c r="K247" i="12"/>
  <c r="L247" i="12"/>
  <c r="M247" i="12" s="1"/>
  <c r="P247" i="12" s="1"/>
  <c r="Q247" i="12" s="1"/>
  <c r="N247" i="12"/>
  <c r="K248" i="12"/>
  <c r="L248" i="12"/>
  <c r="N248" i="12"/>
  <c r="M248" i="12" s="1"/>
  <c r="P248" i="12" s="1"/>
  <c r="Q248" i="12" s="1"/>
  <c r="K249" i="12"/>
  <c r="L249" i="12"/>
  <c r="M249" i="12" s="1"/>
  <c r="P249" i="12" s="1"/>
  <c r="Q249" i="12" s="1"/>
  <c r="N249" i="12"/>
  <c r="K250" i="12"/>
  <c r="L250" i="12"/>
  <c r="N250" i="12"/>
  <c r="M250" i="12" s="1"/>
  <c r="P250" i="12" s="1"/>
  <c r="Q250" i="12" s="1"/>
  <c r="K251" i="12"/>
  <c r="L251" i="12"/>
  <c r="M251" i="12" s="1"/>
  <c r="P251" i="12" s="1"/>
  <c r="Q251" i="12" s="1"/>
  <c r="N251" i="12"/>
  <c r="K252" i="12"/>
  <c r="L252" i="12"/>
  <c r="N252" i="12"/>
  <c r="M252" i="12" s="1"/>
  <c r="P252" i="12" s="1"/>
  <c r="Q252" i="12" s="1"/>
  <c r="N238" i="12"/>
  <c r="L238" i="12"/>
  <c r="K238" i="12"/>
  <c r="J231" i="12"/>
  <c r="O231" i="12"/>
  <c r="I231" i="12"/>
  <c r="K229" i="12"/>
  <c r="L229" i="12"/>
  <c r="N229" i="12"/>
  <c r="K230" i="12"/>
  <c r="L230" i="12"/>
  <c r="N230" i="12"/>
  <c r="J219" i="12"/>
  <c r="O219" i="12"/>
  <c r="I219" i="12"/>
  <c r="K198" i="12"/>
  <c r="L198" i="12"/>
  <c r="N198" i="12"/>
  <c r="K199" i="12"/>
  <c r="L199" i="12"/>
  <c r="N199" i="12"/>
  <c r="K200" i="12"/>
  <c r="L200" i="12"/>
  <c r="N200" i="12"/>
  <c r="K201" i="12"/>
  <c r="L201" i="12"/>
  <c r="N201" i="12"/>
  <c r="M201" i="12" s="1"/>
  <c r="P201" i="12" s="1"/>
  <c r="K202" i="12"/>
  <c r="L202" i="12"/>
  <c r="N202" i="12"/>
  <c r="K203" i="12"/>
  <c r="L203" i="12"/>
  <c r="N203" i="12"/>
  <c r="K204" i="12"/>
  <c r="L204" i="12"/>
  <c r="N204" i="12"/>
  <c r="K205" i="12"/>
  <c r="L205" i="12"/>
  <c r="N205" i="12"/>
  <c r="M205" i="12" s="1"/>
  <c r="P205" i="12" s="1"/>
  <c r="K206" i="12"/>
  <c r="L206" i="12"/>
  <c r="N206" i="12"/>
  <c r="K207" i="12"/>
  <c r="L207" i="12"/>
  <c r="N207" i="12"/>
  <c r="K208" i="12"/>
  <c r="L208" i="12"/>
  <c r="N208" i="12"/>
  <c r="K209" i="12"/>
  <c r="L209" i="12"/>
  <c r="N209" i="12"/>
  <c r="M209" i="12" s="1"/>
  <c r="P209" i="12" s="1"/>
  <c r="K210" i="12"/>
  <c r="L210" i="12"/>
  <c r="N210" i="12"/>
  <c r="K211" i="12"/>
  <c r="L211" i="12"/>
  <c r="N211" i="12"/>
  <c r="K212" i="12"/>
  <c r="L212" i="12"/>
  <c r="N212" i="12"/>
  <c r="K213" i="12"/>
  <c r="L213" i="12"/>
  <c r="N213" i="12"/>
  <c r="M213" i="12" s="1"/>
  <c r="P213" i="12" s="1"/>
  <c r="K214" i="12"/>
  <c r="L214" i="12"/>
  <c r="N214" i="12"/>
  <c r="K215" i="12"/>
  <c r="L215" i="12"/>
  <c r="N215" i="12"/>
  <c r="K216" i="12"/>
  <c r="L216" i="12"/>
  <c r="N216" i="12"/>
  <c r="K217" i="12"/>
  <c r="L217" i="12"/>
  <c r="N217" i="12"/>
  <c r="M217" i="12" s="1"/>
  <c r="P217" i="12" s="1"/>
  <c r="K218" i="12"/>
  <c r="L218" i="12"/>
  <c r="N218" i="12"/>
  <c r="K196" i="12"/>
  <c r="L196" i="12"/>
  <c r="N196" i="12"/>
  <c r="K197" i="12"/>
  <c r="L197" i="12"/>
  <c r="N197" i="12"/>
  <c r="M197" i="12" s="1"/>
  <c r="P197" i="12" s="1"/>
  <c r="Q197" i="12" s="1"/>
  <c r="J170" i="12"/>
  <c r="O170" i="12"/>
  <c r="I170" i="12"/>
  <c r="K166" i="12"/>
  <c r="L166" i="12"/>
  <c r="N166" i="12"/>
  <c r="K167" i="12"/>
  <c r="L167" i="12"/>
  <c r="N167" i="12"/>
  <c r="K168" i="12"/>
  <c r="L168" i="12"/>
  <c r="N168" i="12"/>
  <c r="N169" i="12"/>
  <c r="L169" i="12"/>
  <c r="K169" i="12"/>
  <c r="J152" i="12"/>
  <c r="O152" i="12"/>
  <c r="I152" i="12"/>
  <c r="K150" i="12"/>
  <c r="L150" i="12"/>
  <c r="N150" i="12"/>
  <c r="K151" i="12"/>
  <c r="L151" i="12"/>
  <c r="N151" i="12"/>
  <c r="O138" i="12"/>
  <c r="J138" i="12"/>
  <c r="I138" i="12"/>
  <c r="N137" i="12"/>
  <c r="N138" i="12" s="1"/>
  <c r="L137" i="12"/>
  <c r="K137" i="12"/>
  <c r="K138" i="12" s="1"/>
  <c r="O123" i="12"/>
  <c r="I123" i="12"/>
  <c r="N121" i="12"/>
  <c r="L121" i="12"/>
  <c r="K121" i="12"/>
  <c r="J119" i="12"/>
  <c r="O119" i="12"/>
  <c r="I119" i="12"/>
  <c r="K117" i="12"/>
  <c r="L117" i="12"/>
  <c r="N117" i="12"/>
  <c r="J109" i="12"/>
  <c r="O109" i="12"/>
  <c r="I109" i="12"/>
  <c r="I104" i="12"/>
  <c r="N108" i="12"/>
  <c r="L108" i="12"/>
  <c r="K108" i="12"/>
  <c r="N102" i="12"/>
  <c r="L102" i="12"/>
  <c r="K102" i="12"/>
  <c r="K75" i="12"/>
  <c r="L75" i="12"/>
  <c r="N75" i="12"/>
  <c r="K76" i="12"/>
  <c r="L76" i="12"/>
  <c r="N76" i="12"/>
  <c r="N70" i="12"/>
  <c r="L70" i="12"/>
  <c r="K70" i="12"/>
  <c r="K65" i="12"/>
  <c r="L65" i="12"/>
  <c r="N65" i="12"/>
  <c r="N57" i="12"/>
  <c r="L57" i="12"/>
  <c r="K57" i="12"/>
  <c r="K51" i="12"/>
  <c r="L51" i="12"/>
  <c r="N51" i="12"/>
  <c r="N50" i="12"/>
  <c r="L50" i="12"/>
  <c r="K50" i="12"/>
  <c r="N52" i="12"/>
  <c r="L52" i="12"/>
  <c r="K52" i="12"/>
  <c r="N45" i="12"/>
  <c r="L45" i="12"/>
  <c r="K45" i="12"/>
  <c r="N43" i="12"/>
  <c r="L43" i="12"/>
  <c r="K43" i="12"/>
  <c r="J31" i="12"/>
  <c r="O31" i="12"/>
  <c r="I31" i="12"/>
  <c r="N30" i="12"/>
  <c r="L30" i="12"/>
  <c r="K30" i="12"/>
  <c r="O34" i="12"/>
  <c r="J34" i="12"/>
  <c r="I34" i="12"/>
  <c r="N33" i="12"/>
  <c r="N34" i="12" s="1"/>
  <c r="L33" i="12"/>
  <c r="K33" i="12"/>
  <c r="K34" i="12" s="1"/>
  <c r="J64" i="14"/>
  <c r="K64" i="14"/>
  <c r="L64" i="14"/>
  <c r="I64" i="14"/>
  <c r="J63" i="14"/>
  <c r="K63" i="14"/>
  <c r="L63" i="14"/>
  <c r="M63" i="14"/>
  <c r="N63" i="14"/>
  <c r="O63" i="14"/>
  <c r="P63" i="14"/>
  <c r="Q63" i="14"/>
  <c r="I63" i="14"/>
  <c r="O46" i="14"/>
  <c r="J46" i="14"/>
  <c r="I46" i="14"/>
  <c r="N45" i="14"/>
  <c r="N46" i="14" s="1"/>
  <c r="K45" i="14"/>
  <c r="K46" i="14" s="1"/>
  <c r="K60" i="14"/>
  <c r="L60" i="14" s="1"/>
  <c r="N60" i="14"/>
  <c r="K145" i="17" l="1"/>
  <c r="N145" i="17" s="1"/>
  <c r="O145" i="17" s="1"/>
  <c r="K367" i="17"/>
  <c r="K207" i="17"/>
  <c r="N207" i="17" s="1"/>
  <c r="O207" i="17" s="1"/>
  <c r="K225" i="17"/>
  <c r="N225" i="17" s="1"/>
  <c r="O225" i="17" s="1"/>
  <c r="N367" i="17"/>
  <c r="O367" i="17" s="1"/>
  <c r="K179" i="17"/>
  <c r="N179" i="17" s="1"/>
  <c r="O179" i="17" s="1"/>
  <c r="K160" i="17"/>
  <c r="N160" i="17" s="1"/>
  <c r="O160" i="17" s="1"/>
  <c r="K161" i="17"/>
  <c r="N161" i="17" s="1"/>
  <c r="O161" i="17" s="1"/>
  <c r="K159" i="17"/>
  <c r="N159" i="17" s="1"/>
  <c r="O159" i="17" s="1"/>
  <c r="K164" i="17"/>
  <c r="N164" i="17" s="1"/>
  <c r="O164" i="17" s="1"/>
  <c r="K151" i="17"/>
  <c r="N151" i="17" s="1"/>
  <c r="O151" i="17" s="1"/>
  <c r="K150" i="17"/>
  <c r="N150" i="17" s="1"/>
  <c r="O150" i="17" s="1"/>
  <c r="K146" i="17"/>
  <c r="N146" i="17" s="1"/>
  <c r="O146" i="17" s="1"/>
  <c r="K148" i="17"/>
  <c r="N148" i="17" s="1"/>
  <c r="O148" i="17" s="1"/>
  <c r="K154" i="17"/>
  <c r="K155" i="17" s="1"/>
  <c r="K147" i="17"/>
  <c r="N147" i="17" s="1"/>
  <c r="O147" i="17" s="1"/>
  <c r="K144" i="17"/>
  <c r="N144" i="17" s="1"/>
  <c r="O144" i="17" s="1"/>
  <c r="K64" i="17"/>
  <c r="N64" i="17" s="1"/>
  <c r="O64" i="17" s="1"/>
  <c r="K57" i="17"/>
  <c r="N57" i="17" s="1"/>
  <c r="O57" i="17" s="1"/>
  <c r="K58" i="17"/>
  <c r="N58" i="17" s="1"/>
  <c r="O58" i="17" s="1"/>
  <c r="K49" i="17"/>
  <c r="N49" i="17" s="1"/>
  <c r="O49" i="17" s="1"/>
  <c r="K50" i="17"/>
  <c r="N50" i="17" s="1"/>
  <c r="O50" i="17" s="1"/>
  <c r="K51" i="17"/>
  <c r="N51" i="17" s="1"/>
  <c r="O51" i="17" s="1"/>
  <c r="N38" i="17"/>
  <c r="N32" i="17"/>
  <c r="O32" i="17" s="1"/>
  <c r="K27" i="17"/>
  <c r="N27" i="17" s="1"/>
  <c r="O27" i="17" s="1"/>
  <c r="K26" i="17"/>
  <c r="N26" i="17" s="1"/>
  <c r="O26" i="17" s="1"/>
  <c r="K25" i="17"/>
  <c r="N25" i="17" s="1"/>
  <c r="O25" i="17" s="1"/>
  <c r="K24" i="17"/>
  <c r="Q213" i="12"/>
  <c r="Q209" i="12"/>
  <c r="Q205" i="12"/>
  <c r="Q201" i="12"/>
  <c r="Q217" i="12"/>
  <c r="M238" i="12"/>
  <c r="P238" i="12" s="1"/>
  <c r="Q238" i="12" s="1"/>
  <c r="M230" i="12"/>
  <c r="P230" i="12" s="1"/>
  <c r="Q230" i="12" s="1"/>
  <c r="M229" i="12"/>
  <c r="P229" i="12" s="1"/>
  <c r="Q229" i="12" s="1"/>
  <c r="M167" i="12"/>
  <c r="P167" i="12" s="1"/>
  <c r="Q167" i="12" s="1"/>
  <c r="M215" i="12"/>
  <c r="P215" i="12" s="1"/>
  <c r="Q215" i="12" s="1"/>
  <c r="M211" i="12"/>
  <c r="P211" i="12" s="1"/>
  <c r="Q211" i="12" s="1"/>
  <c r="M207" i="12"/>
  <c r="P207" i="12" s="1"/>
  <c r="Q207" i="12" s="1"/>
  <c r="M203" i="12"/>
  <c r="P203" i="12" s="1"/>
  <c r="Q203" i="12" s="1"/>
  <c r="M199" i="12"/>
  <c r="P199" i="12" s="1"/>
  <c r="Q199" i="12" s="1"/>
  <c r="M218" i="12"/>
  <c r="P218" i="12" s="1"/>
  <c r="Q218" i="12" s="1"/>
  <c r="M198" i="12"/>
  <c r="P198" i="12" s="1"/>
  <c r="Q198" i="12" s="1"/>
  <c r="M216" i="12"/>
  <c r="P216" i="12" s="1"/>
  <c r="Q216" i="12" s="1"/>
  <c r="M204" i="12"/>
  <c r="P204" i="12" s="1"/>
  <c r="Q204" i="12" s="1"/>
  <c r="M210" i="12"/>
  <c r="P210" i="12" s="1"/>
  <c r="Q210" i="12" s="1"/>
  <c r="M212" i="12"/>
  <c r="P212" i="12" s="1"/>
  <c r="Q212" i="12" s="1"/>
  <c r="M202" i="12"/>
  <c r="P202" i="12" s="1"/>
  <c r="Q202" i="12" s="1"/>
  <c r="M200" i="12"/>
  <c r="P200" i="12" s="1"/>
  <c r="Q200" i="12" s="1"/>
  <c r="M214" i="12"/>
  <c r="P214" i="12" s="1"/>
  <c r="Q214" i="12" s="1"/>
  <c r="M206" i="12"/>
  <c r="P206" i="12" s="1"/>
  <c r="Q206" i="12" s="1"/>
  <c r="M208" i="12"/>
  <c r="P208" i="12" s="1"/>
  <c r="Q208" i="12" s="1"/>
  <c r="M137" i="12"/>
  <c r="M138" i="12" s="1"/>
  <c r="P196" i="12"/>
  <c r="Q196" i="12" s="1"/>
  <c r="M168" i="12"/>
  <c r="P168" i="12" s="1"/>
  <c r="Q168" i="12" s="1"/>
  <c r="K170" i="12"/>
  <c r="N170" i="12"/>
  <c r="M166" i="12"/>
  <c r="L170" i="12"/>
  <c r="M169" i="12"/>
  <c r="M150" i="12"/>
  <c r="P150" i="12" s="1"/>
  <c r="Q150" i="12" s="1"/>
  <c r="M151" i="12"/>
  <c r="P151" i="12" s="1"/>
  <c r="Q151" i="12" s="1"/>
  <c r="L138" i="12"/>
  <c r="P121" i="12"/>
  <c r="Q121" i="12" s="1"/>
  <c r="M51" i="12"/>
  <c r="P51" i="12" s="1"/>
  <c r="Q51" i="12" s="1"/>
  <c r="M117" i="12"/>
  <c r="M108" i="12"/>
  <c r="P108" i="12" s="1"/>
  <c r="Q108" i="12" s="1"/>
  <c r="M75" i="12"/>
  <c r="P75" i="12" s="1"/>
  <c r="Q75" i="12" s="1"/>
  <c r="M102" i="12"/>
  <c r="P102" i="12" s="1"/>
  <c r="Q102" i="12" s="1"/>
  <c r="M76" i="12"/>
  <c r="P76" i="12" s="1"/>
  <c r="Q76" i="12" s="1"/>
  <c r="M70" i="12"/>
  <c r="P70" i="12" s="1"/>
  <c r="Q70" i="12" s="1"/>
  <c r="M65" i="12"/>
  <c r="P65" i="12" s="1"/>
  <c r="Q65" i="12" s="1"/>
  <c r="M57" i="12"/>
  <c r="P57" i="12" s="1"/>
  <c r="Q57" i="12" s="1"/>
  <c r="P50" i="12"/>
  <c r="Q50" i="12" s="1"/>
  <c r="M52" i="12"/>
  <c r="P52" i="12" s="1"/>
  <c r="Q52" i="12" s="1"/>
  <c r="M45" i="12"/>
  <c r="P45" i="12" s="1"/>
  <c r="Q45" i="12" s="1"/>
  <c r="M30" i="12"/>
  <c r="P30" i="12" s="1"/>
  <c r="Q30" i="12" s="1"/>
  <c r="M43" i="12"/>
  <c r="P43" i="12" s="1"/>
  <c r="Q43" i="12" s="1"/>
  <c r="M34" i="12"/>
  <c r="L34" i="12"/>
  <c r="L45" i="14"/>
  <c r="M45" i="14" s="1"/>
  <c r="M46" i="14" s="1"/>
  <c r="L46" i="14"/>
  <c r="M60" i="14"/>
  <c r="P60" i="14" s="1"/>
  <c r="Q60" i="14" s="1"/>
  <c r="N154" i="17" l="1"/>
  <c r="N155" i="17"/>
  <c r="O154" i="17"/>
  <c r="O155" i="17" s="1"/>
  <c r="N39" i="17"/>
  <c r="O39" i="17" s="1"/>
  <c r="O38" i="17"/>
  <c r="N24" i="17"/>
  <c r="K29" i="17"/>
  <c r="P137" i="12"/>
  <c r="P138" i="12" s="1"/>
  <c r="P166" i="12"/>
  <c r="M170" i="12"/>
  <c r="P169" i="12"/>
  <c r="Q169" i="12" s="1"/>
  <c r="P117" i="12"/>
  <c r="P33" i="12"/>
  <c r="Q33" i="12" s="1"/>
  <c r="Q34" i="12" s="1"/>
  <c r="P45" i="14"/>
  <c r="P46" i="14"/>
  <c r="Q45" i="14"/>
  <c r="Q46" i="14" s="1"/>
  <c r="O24" i="17" l="1"/>
  <c r="N29" i="17"/>
  <c r="Q137" i="12"/>
  <c r="Q138" i="12" s="1"/>
  <c r="Q166" i="12"/>
  <c r="Q170" i="12" s="1"/>
  <c r="P170" i="12"/>
  <c r="Q117" i="12"/>
  <c r="P34" i="12"/>
  <c r="N50" i="14"/>
  <c r="M50" i="14" s="1"/>
  <c r="N51" i="14"/>
  <c r="M51" i="14" s="1"/>
  <c r="I552" i="17"/>
  <c r="I553" i="17"/>
  <c r="I554" i="17"/>
  <c r="I555" i="17"/>
  <c r="I556" i="17"/>
  <c r="I557" i="17"/>
  <c r="I558" i="17"/>
  <c r="I559" i="17"/>
  <c r="I560" i="17"/>
  <c r="I542" i="17"/>
  <c r="I543" i="17"/>
  <c r="I544" i="17"/>
  <c r="I545" i="17"/>
  <c r="I546" i="17"/>
  <c r="I547" i="17"/>
  <c r="I548" i="17"/>
  <c r="I489" i="17"/>
  <c r="I490" i="17"/>
  <c r="I491" i="17"/>
  <c r="I492" i="17"/>
  <c r="I493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65" i="17"/>
  <c r="I366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60" i="17"/>
  <c r="I361" i="17"/>
  <c r="I351" i="17"/>
  <c r="I352" i="17"/>
  <c r="I353" i="17"/>
  <c r="I342" i="17"/>
  <c r="I343" i="17"/>
  <c r="I344" i="17"/>
  <c r="I345" i="17"/>
  <c r="I346" i="17"/>
  <c r="I347" i="17"/>
  <c r="I334" i="17"/>
  <c r="I335" i="17"/>
  <c r="I336" i="17"/>
  <c r="I337" i="17"/>
  <c r="I338" i="17"/>
  <c r="I323" i="17"/>
  <c r="I324" i="17"/>
  <c r="I325" i="17"/>
  <c r="I326" i="17"/>
  <c r="I327" i="17"/>
  <c r="I328" i="17"/>
  <c r="I329" i="17"/>
  <c r="I330" i="17"/>
  <c r="I315" i="17"/>
  <c r="I316" i="17"/>
  <c r="I317" i="17"/>
  <c r="I305" i="17"/>
  <c r="I306" i="17"/>
  <c r="I307" i="17"/>
  <c r="I308" i="17"/>
  <c r="I309" i="17"/>
  <c r="I310" i="17"/>
  <c r="I311" i="17"/>
  <c r="I296" i="17"/>
  <c r="I297" i="17"/>
  <c r="I298" i="17"/>
  <c r="I299" i="17"/>
  <c r="I300" i="17"/>
  <c r="I301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74" i="17"/>
  <c r="I275" i="17"/>
  <c r="I269" i="17"/>
  <c r="I270" i="17"/>
  <c r="I264" i="17"/>
  <c r="I265" i="17"/>
  <c r="I259" i="17"/>
  <c r="I260" i="17"/>
  <c r="I253" i="17"/>
  <c r="I254" i="17"/>
  <c r="I255" i="17"/>
  <c r="I249" i="17"/>
  <c r="I241" i="17"/>
  <c r="I242" i="17"/>
  <c r="I243" i="17"/>
  <c r="I244" i="17"/>
  <c r="I245" i="17"/>
  <c r="I237" i="17"/>
  <c r="I222" i="17"/>
  <c r="I223" i="17"/>
  <c r="I224" i="17"/>
  <c r="I226" i="17"/>
  <c r="I227" i="17"/>
  <c r="I228" i="17"/>
  <c r="I229" i="17"/>
  <c r="I230" i="17"/>
  <c r="I231" i="17"/>
  <c r="I232" i="17"/>
  <c r="I233" i="17"/>
  <c r="I206" i="17"/>
  <c r="I208" i="17"/>
  <c r="I209" i="17"/>
  <c r="I210" i="17"/>
  <c r="I211" i="17"/>
  <c r="I212" i="17"/>
  <c r="I213" i="17"/>
  <c r="I214" i="17"/>
  <c r="I215" i="17"/>
  <c r="I202" i="17"/>
  <c r="I172" i="17"/>
  <c r="I173" i="17"/>
  <c r="I174" i="17"/>
  <c r="I175" i="17"/>
  <c r="I176" i="17"/>
  <c r="I177" i="17"/>
  <c r="I178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58" i="17"/>
  <c r="I162" i="17"/>
  <c r="I163" i="17"/>
  <c r="I165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65" i="17"/>
  <c r="I56" i="17"/>
  <c r="I59" i="17"/>
  <c r="I60" i="17"/>
  <c r="I52" i="17"/>
  <c r="I41" i="17"/>
  <c r="I42" i="17"/>
  <c r="I33" i="17"/>
  <c r="I34" i="17"/>
  <c r="I35" i="17"/>
  <c r="I28" i="17"/>
  <c r="I29" i="17" s="1"/>
  <c r="I13" i="17"/>
  <c r="I14" i="17"/>
  <c r="J323" i="17"/>
  <c r="J324" i="17"/>
  <c r="J325" i="17"/>
  <c r="J326" i="17"/>
  <c r="J327" i="17"/>
  <c r="J328" i="17"/>
  <c r="J329" i="17"/>
  <c r="L542" i="17"/>
  <c r="L543" i="17"/>
  <c r="L544" i="17"/>
  <c r="L545" i="17"/>
  <c r="L546" i="17"/>
  <c r="L547" i="17"/>
  <c r="L548" i="17"/>
  <c r="J542" i="17"/>
  <c r="J543" i="17"/>
  <c r="J544" i="17"/>
  <c r="J545" i="17"/>
  <c r="J546" i="17"/>
  <c r="J547" i="17"/>
  <c r="J548" i="17"/>
  <c r="L382" i="17"/>
  <c r="L383" i="17"/>
  <c r="L384" i="17"/>
  <c r="L385" i="17"/>
  <c r="L386" i="17"/>
  <c r="L387" i="17"/>
  <c r="L388" i="17"/>
  <c r="L389" i="17"/>
  <c r="L390" i="17"/>
  <c r="L391" i="17"/>
  <c r="L392" i="17"/>
  <c r="L393" i="17"/>
  <c r="L394" i="17"/>
  <c r="L395" i="17"/>
  <c r="L396" i="17"/>
  <c r="L397" i="17"/>
  <c r="J382" i="17"/>
  <c r="J383" i="17"/>
  <c r="J384" i="17"/>
  <c r="J385" i="17"/>
  <c r="J386" i="17"/>
  <c r="J387" i="17"/>
  <c r="J388" i="17"/>
  <c r="J389" i="17"/>
  <c r="J390" i="17"/>
  <c r="J391" i="17"/>
  <c r="J392" i="17"/>
  <c r="J393" i="17"/>
  <c r="J394" i="17"/>
  <c r="J395" i="17"/>
  <c r="J396" i="17"/>
  <c r="J397" i="17"/>
  <c r="L364" i="17"/>
  <c r="L365" i="17"/>
  <c r="L366" i="17"/>
  <c r="L368" i="17"/>
  <c r="L369" i="17"/>
  <c r="L370" i="17"/>
  <c r="L371" i="17"/>
  <c r="L372" i="17"/>
  <c r="L373" i="17"/>
  <c r="L374" i="17"/>
  <c r="L375" i="17"/>
  <c r="L376" i="17"/>
  <c r="L377" i="17"/>
  <c r="L378" i="17"/>
  <c r="L323" i="17"/>
  <c r="L324" i="17"/>
  <c r="L325" i="17"/>
  <c r="L326" i="17"/>
  <c r="L327" i="17"/>
  <c r="L328" i="17"/>
  <c r="L329" i="17"/>
  <c r="L330" i="17"/>
  <c r="L315" i="17"/>
  <c r="L316" i="17"/>
  <c r="L317" i="17"/>
  <c r="L314" i="17"/>
  <c r="L178" i="17"/>
  <c r="J206" i="17"/>
  <c r="L206" i="17"/>
  <c r="J224" i="17"/>
  <c r="L224" i="17"/>
  <c r="K222" i="12"/>
  <c r="L222" i="12"/>
  <c r="N222" i="12"/>
  <c r="K223" i="12"/>
  <c r="L223" i="12"/>
  <c r="N223" i="12"/>
  <c r="K224" i="12"/>
  <c r="L224" i="12"/>
  <c r="N224" i="12"/>
  <c r="K225" i="12"/>
  <c r="L225" i="12"/>
  <c r="N225" i="12"/>
  <c r="K226" i="12"/>
  <c r="L226" i="12"/>
  <c r="N226" i="12"/>
  <c r="K227" i="12"/>
  <c r="L227" i="12"/>
  <c r="N227" i="12"/>
  <c r="K228" i="12"/>
  <c r="L228" i="12"/>
  <c r="N228" i="12"/>
  <c r="N221" i="12"/>
  <c r="L221" i="12"/>
  <c r="K221" i="12"/>
  <c r="K145" i="12"/>
  <c r="L145" i="12"/>
  <c r="N145" i="12"/>
  <c r="O126" i="12"/>
  <c r="J126" i="12"/>
  <c r="I126" i="12"/>
  <c r="N125" i="12"/>
  <c r="N126" i="12" s="1"/>
  <c r="L125" i="12"/>
  <c r="K125" i="12"/>
  <c r="K126" i="12" s="1"/>
  <c r="O62" i="12"/>
  <c r="J62" i="12"/>
  <c r="I62" i="12"/>
  <c r="N61" i="12"/>
  <c r="N62" i="12" s="1"/>
  <c r="L61" i="12"/>
  <c r="K61" i="12"/>
  <c r="K62" i="12" s="1"/>
  <c r="K49" i="12"/>
  <c r="L49" i="12"/>
  <c r="N49" i="12"/>
  <c r="K30" i="14"/>
  <c r="L30" i="14" s="1"/>
  <c r="N30" i="14"/>
  <c r="I70" i="11"/>
  <c r="N70" i="11"/>
  <c r="O70" i="11" s="1"/>
  <c r="I71" i="11"/>
  <c r="N71" i="11"/>
  <c r="O71" i="11" s="1"/>
  <c r="I72" i="11"/>
  <c r="N72" i="11"/>
  <c r="O72" i="11" s="1"/>
  <c r="K505" i="17" l="1"/>
  <c r="K504" i="17"/>
  <c r="K231" i="12"/>
  <c r="L231" i="12"/>
  <c r="N231" i="12"/>
  <c r="M228" i="12"/>
  <c r="P228" i="12" s="1"/>
  <c r="Q228" i="12" s="1"/>
  <c r="M224" i="12"/>
  <c r="P224" i="12" s="1"/>
  <c r="Q224" i="12" s="1"/>
  <c r="M226" i="12"/>
  <c r="P226" i="12" s="1"/>
  <c r="Q226" i="12" s="1"/>
  <c r="M227" i="12"/>
  <c r="P227" i="12" s="1"/>
  <c r="Q227" i="12" s="1"/>
  <c r="M221" i="12"/>
  <c r="M225" i="12"/>
  <c r="P225" i="12" s="1"/>
  <c r="Q225" i="12" s="1"/>
  <c r="K545" i="17"/>
  <c r="K514" i="17"/>
  <c r="K328" i="17"/>
  <c r="K544" i="17"/>
  <c r="K547" i="17"/>
  <c r="K542" i="17"/>
  <c r="K521" i="17"/>
  <c r="K520" i="17"/>
  <c r="K516" i="17"/>
  <c r="K522" i="17"/>
  <c r="K396" i="17"/>
  <c r="K503" i="17"/>
  <c r="K489" i="17"/>
  <c r="K543" i="17"/>
  <c r="K391" i="17"/>
  <c r="K395" i="17"/>
  <c r="K526" i="17"/>
  <c r="K502" i="17"/>
  <c r="K394" i="17"/>
  <c r="K326" i="17"/>
  <c r="K492" i="17"/>
  <c r="K548" i="17"/>
  <c r="K324" i="17"/>
  <c r="K517" i="17"/>
  <c r="K491" i="17"/>
  <c r="K325" i="17"/>
  <c r="K528" i="17"/>
  <c r="K490" i="17"/>
  <c r="K527" i="17"/>
  <c r="K519" i="17"/>
  <c r="K385" i="17"/>
  <c r="K530" i="17"/>
  <c r="K178" i="17"/>
  <c r="N178" i="17" s="1"/>
  <c r="O178" i="17" s="1"/>
  <c r="K397" i="17"/>
  <c r="K506" i="17"/>
  <c r="K390" i="17"/>
  <c r="K510" i="17"/>
  <c r="K532" i="17"/>
  <c r="K389" i="17"/>
  <c r="K387" i="17"/>
  <c r="K531" i="17"/>
  <c r="K507" i="17"/>
  <c r="K513" i="17"/>
  <c r="K512" i="17"/>
  <c r="K523" i="17"/>
  <c r="K499" i="17"/>
  <c r="K509" i="17"/>
  <c r="K497" i="17"/>
  <c r="K525" i="17"/>
  <c r="K508" i="17"/>
  <c r="K496" i="17"/>
  <c r="K493" i="17"/>
  <c r="K501" i="17"/>
  <c r="K524" i="17"/>
  <c r="K500" i="17"/>
  <c r="K518" i="17"/>
  <c r="K393" i="17"/>
  <c r="K392" i="17"/>
  <c r="K206" i="17"/>
  <c r="N206" i="17" s="1"/>
  <c r="O206" i="17" s="1"/>
  <c r="K224" i="17"/>
  <c r="N224" i="17" s="1"/>
  <c r="O224" i="17" s="1"/>
  <c r="M223" i="12"/>
  <c r="P223" i="12" s="1"/>
  <c r="Q223" i="12" s="1"/>
  <c r="M222" i="12"/>
  <c r="P222" i="12" s="1"/>
  <c r="Q222" i="12" s="1"/>
  <c r="M145" i="12"/>
  <c r="P145" i="12" s="1"/>
  <c r="Q145" i="12" s="1"/>
  <c r="M125" i="12"/>
  <c r="M126" i="12" s="1"/>
  <c r="L126" i="12"/>
  <c r="M61" i="12"/>
  <c r="M62" i="12" s="1"/>
  <c r="L62" i="12"/>
  <c r="P49" i="12"/>
  <c r="Q49" i="12" s="1"/>
  <c r="M30" i="14"/>
  <c r="P30" i="14" s="1"/>
  <c r="Q30" i="14" s="1"/>
  <c r="P221" i="12" l="1"/>
  <c r="P231" i="12" s="1"/>
  <c r="M231" i="12"/>
  <c r="P61" i="12"/>
  <c r="Q61" i="12" s="1"/>
  <c r="Q62" i="12" s="1"/>
  <c r="P125" i="12"/>
  <c r="P126" i="12" s="1"/>
  <c r="Q221" i="12" l="1"/>
  <c r="Q231" i="12" s="1"/>
  <c r="P62" i="12"/>
  <c r="Q125" i="12"/>
  <c r="Q126" i="12" s="1"/>
  <c r="J52" i="14"/>
  <c r="O52" i="14"/>
  <c r="I52" i="14"/>
  <c r="I34" i="14"/>
  <c r="J34" i="14"/>
  <c r="O34" i="14"/>
  <c r="K29" i="14"/>
  <c r="L29" i="14" s="1"/>
  <c r="N29" i="14"/>
  <c r="O13" i="11"/>
  <c r="O20" i="11"/>
  <c r="O21" i="11"/>
  <c r="O22" i="11"/>
  <c r="H26" i="11"/>
  <c r="I26" i="11"/>
  <c r="J26" i="11"/>
  <c r="K26" i="11"/>
  <c r="L26" i="11"/>
  <c r="M26" i="11"/>
  <c r="O86" i="11"/>
  <c r="N87" i="11"/>
  <c r="N85" i="11"/>
  <c r="O85" i="11" s="1"/>
  <c r="H98" i="11"/>
  <c r="J98" i="11"/>
  <c r="K98" i="11"/>
  <c r="L98" i="11"/>
  <c r="M98" i="11"/>
  <c r="G98" i="11"/>
  <c r="I86" i="11"/>
  <c r="I87" i="11"/>
  <c r="I88" i="11"/>
  <c r="O88" i="11" s="1"/>
  <c r="I89" i="11"/>
  <c r="O89" i="11" s="1"/>
  <c r="I90" i="11"/>
  <c r="O90" i="11"/>
  <c r="I91" i="11"/>
  <c r="O91" i="11" s="1"/>
  <c r="I92" i="11"/>
  <c r="O92" i="11" s="1"/>
  <c r="I93" i="11"/>
  <c r="O93" i="11" s="1"/>
  <c r="I94" i="11"/>
  <c r="O94" i="11" s="1"/>
  <c r="I95" i="11"/>
  <c r="O95" i="11" s="1"/>
  <c r="I96" i="11"/>
  <c r="O96" i="11" s="1"/>
  <c r="I97" i="11"/>
  <c r="O97" i="11" s="1"/>
  <c r="M29" i="14" l="1"/>
  <c r="O87" i="11"/>
  <c r="P29" i="14" l="1"/>
  <c r="L143" i="17"/>
  <c r="J143" i="17"/>
  <c r="L87" i="17"/>
  <c r="J87" i="17"/>
  <c r="L142" i="17"/>
  <c r="J142" i="17"/>
  <c r="L141" i="17"/>
  <c r="J141" i="17"/>
  <c r="L140" i="17"/>
  <c r="J140" i="17"/>
  <c r="L139" i="17"/>
  <c r="J139" i="17"/>
  <c r="L138" i="17"/>
  <c r="J138" i="17"/>
  <c r="L137" i="17"/>
  <c r="J137" i="17"/>
  <c r="L136" i="17"/>
  <c r="J136" i="17"/>
  <c r="L135" i="17"/>
  <c r="J135" i="17"/>
  <c r="L134" i="17"/>
  <c r="J134" i="17"/>
  <c r="L133" i="17"/>
  <c r="J133" i="17"/>
  <c r="L132" i="17"/>
  <c r="J132" i="17"/>
  <c r="L131" i="17"/>
  <c r="J131" i="17"/>
  <c r="L130" i="17"/>
  <c r="J130" i="17"/>
  <c r="L129" i="17"/>
  <c r="J129" i="17"/>
  <c r="L127" i="17"/>
  <c r="J127" i="17"/>
  <c r="L126" i="17"/>
  <c r="J126" i="17"/>
  <c r="L125" i="17"/>
  <c r="J125" i="17"/>
  <c r="L124" i="17"/>
  <c r="J124" i="17"/>
  <c r="L123" i="17"/>
  <c r="J123" i="17"/>
  <c r="L122" i="17"/>
  <c r="J122" i="17"/>
  <c r="L120" i="17"/>
  <c r="J120" i="17"/>
  <c r="L119" i="17"/>
  <c r="J119" i="17"/>
  <c r="L274" i="17"/>
  <c r="J274" i="17"/>
  <c r="L118" i="17"/>
  <c r="J118" i="17"/>
  <c r="L117" i="17"/>
  <c r="J117" i="17"/>
  <c r="L116" i="17"/>
  <c r="J116" i="17"/>
  <c r="L115" i="17"/>
  <c r="J115" i="17"/>
  <c r="L114" i="17"/>
  <c r="J114" i="17"/>
  <c r="L113" i="17"/>
  <c r="J113" i="17"/>
  <c r="L112" i="17"/>
  <c r="J112" i="17"/>
  <c r="L111" i="17"/>
  <c r="J111" i="17"/>
  <c r="L110" i="17"/>
  <c r="J110" i="17"/>
  <c r="L109" i="17"/>
  <c r="J109" i="17"/>
  <c r="L108" i="17"/>
  <c r="J108" i="17"/>
  <c r="L107" i="17"/>
  <c r="J107" i="17"/>
  <c r="L106" i="17"/>
  <c r="J106" i="17"/>
  <c r="L105" i="17"/>
  <c r="J105" i="17"/>
  <c r="L104" i="17"/>
  <c r="J104" i="17"/>
  <c r="L103" i="17"/>
  <c r="J103" i="17"/>
  <c r="L177" i="17"/>
  <c r="L101" i="17"/>
  <c r="J101" i="17"/>
  <c r="L100" i="17"/>
  <c r="J100" i="17"/>
  <c r="L99" i="17"/>
  <c r="J99" i="17"/>
  <c r="L98" i="17"/>
  <c r="J98" i="17"/>
  <c r="L97" i="17"/>
  <c r="J97" i="17"/>
  <c r="L95" i="17"/>
  <c r="J95" i="17"/>
  <c r="L96" i="17"/>
  <c r="J96" i="17"/>
  <c r="L94" i="17"/>
  <c r="J94" i="17"/>
  <c r="L93" i="17"/>
  <c r="J93" i="17"/>
  <c r="L92" i="17"/>
  <c r="J92" i="17"/>
  <c r="L91" i="17"/>
  <c r="J91" i="17"/>
  <c r="L90" i="17"/>
  <c r="J90" i="17"/>
  <c r="L89" i="17"/>
  <c r="J89" i="17"/>
  <c r="L88" i="17"/>
  <c r="J88" i="17"/>
  <c r="L86" i="17"/>
  <c r="J86" i="17"/>
  <c r="L85" i="17"/>
  <c r="J85" i="17"/>
  <c r="L84" i="17"/>
  <c r="J84" i="17"/>
  <c r="L83" i="17"/>
  <c r="J83" i="17"/>
  <c r="L269" i="17"/>
  <c r="L268" i="17"/>
  <c r="K271" i="17"/>
  <c r="M271" i="17"/>
  <c r="L17" i="17"/>
  <c r="L18" i="17" s="1"/>
  <c r="J17" i="17"/>
  <c r="J18" i="17" s="1"/>
  <c r="H18" i="17"/>
  <c r="I18" i="17"/>
  <c r="M18" i="17"/>
  <c r="H261" i="17"/>
  <c r="M261" i="17"/>
  <c r="G261" i="17"/>
  <c r="I258" i="17"/>
  <c r="J258" i="17"/>
  <c r="N258" i="17" s="1"/>
  <c r="O258" i="17" s="1"/>
  <c r="G18" i="17"/>
  <c r="I268" i="17"/>
  <c r="J268" i="17"/>
  <c r="H271" i="17"/>
  <c r="G271" i="17"/>
  <c r="J81" i="17"/>
  <c r="L81" i="17"/>
  <c r="J82" i="17"/>
  <c r="L82" i="17"/>
  <c r="L175" i="17"/>
  <c r="L176" i="17"/>
  <c r="K141" i="17" l="1"/>
  <c r="N141" i="17" s="1"/>
  <c r="O141" i="17" s="1"/>
  <c r="Q29" i="14"/>
  <c r="K143" i="17"/>
  <c r="N143" i="17" s="1"/>
  <c r="O143" i="17" s="1"/>
  <c r="K87" i="17"/>
  <c r="N87" i="17" s="1"/>
  <c r="O87" i="17" s="1"/>
  <c r="K142" i="17"/>
  <c r="N142" i="17" s="1"/>
  <c r="K140" i="17"/>
  <c r="N140" i="17" s="1"/>
  <c r="O140" i="17" s="1"/>
  <c r="K139" i="17"/>
  <c r="N139" i="17" s="1"/>
  <c r="O139" i="17" s="1"/>
  <c r="K138" i="17"/>
  <c r="N138" i="17" s="1"/>
  <c r="O138" i="17" s="1"/>
  <c r="K137" i="17"/>
  <c r="N137" i="17" s="1"/>
  <c r="O137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32" i="17"/>
  <c r="N132" i="17" s="1"/>
  <c r="O132" i="17" s="1"/>
  <c r="K131" i="17"/>
  <c r="N131" i="17" s="1"/>
  <c r="O131" i="17" s="1"/>
  <c r="K130" i="17"/>
  <c r="N130" i="17" s="1"/>
  <c r="O130" i="17" s="1"/>
  <c r="K129" i="17"/>
  <c r="N129" i="17" s="1"/>
  <c r="O129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3" i="17"/>
  <c r="N123" i="17" s="1"/>
  <c r="O123" i="17" s="1"/>
  <c r="K122" i="17"/>
  <c r="N122" i="17" s="1"/>
  <c r="O122" i="17" s="1"/>
  <c r="K120" i="17"/>
  <c r="N120" i="17" s="1"/>
  <c r="O120" i="17" s="1"/>
  <c r="K119" i="17"/>
  <c r="N119" i="17" s="1"/>
  <c r="O119" i="17" s="1"/>
  <c r="K274" i="17"/>
  <c r="N274" i="17" s="1"/>
  <c r="O274" i="17" s="1"/>
  <c r="K118" i="17"/>
  <c r="N118" i="17" s="1"/>
  <c r="O118" i="17" s="1"/>
  <c r="K117" i="17"/>
  <c r="N117" i="17" s="1"/>
  <c r="O117" i="17" s="1"/>
  <c r="K114" i="17"/>
  <c r="N114" i="17" s="1"/>
  <c r="O114" i="17" s="1"/>
  <c r="K116" i="17"/>
  <c r="N116" i="17" s="1"/>
  <c r="O116" i="17" s="1"/>
  <c r="K115" i="17"/>
  <c r="N115" i="17" s="1"/>
  <c r="O115" i="17" s="1"/>
  <c r="K113" i="17"/>
  <c r="N113" i="17" s="1"/>
  <c r="O113" i="17" s="1"/>
  <c r="K112" i="17"/>
  <c r="N112" i="17" s="1"/>
  <c r="O112" i="17" s="1"/>
  <c r="K111" i="17"/>
  <c r="N111" i="17" s="1"/>
  <c r="O111" i="17" s="1"/>
  <c r="K110" i="17"/>
  <c r="N110" i="17" s="1"/>
  <c r="O110" i="17" s="1"/>
  <c r="K109" i="17"/>
  <c r="N109" i="17" s="1"/>
  <c r="O109" i="17" s="1"/>
  <c r="K108" i="17"/>
  <c r="N108" i="17" s="1"/>
  <c r="O108" i="17" s="1"/>
  <c r="K107" i="17"/>
  <c r="N107" i="17" s="1"/>
  <c r="O107" i="17" s="1"/>
  <c r="K106" i="17"/>
  <c r="N106" i="17" s="1"/>
  <c r="O106" i="17" s="1"/>
  <c r="K105" i="17"/>
  <c r="N105" i="17" s="1"/>
  <c r="O105" i="17" s="1"/>
  <c r="K100" i="17"/>
  <c r="N100" i="17" s="1"/>
  <c r="O100" i="17" s="1"/>
  <c r="K104" i="17"/>
  <c r="N104" i="17" s="1"/>
  <c r="O104" i="17" s="1"/>
  <c r="K103" i="17"/>
  <c r="N103" i="17" s="1"/>
  <c r="O103" i="17" s="1"/>
  <c r="K101" i="17"/>
  <c r="N101" i="17" s="1"/>
  <c r="O101" i="17" s="1"/>
  <c r="K177" i="17"/>
  <c r="N177" i="17" s="1"/>
  <c r="O177" i="17" s="1"/>
  <c r="K99" i="17"/>
  <c r="N99" i="17" s="1"/>
  <c r="O99" i="17" s="1"/>
  <c r="K98" i="17"/>
  <c r="N98" i="17" s="1"/>
  <c r="O98" i="17" s="1"/>
  <c r="K97" i="17"/>
  <c r="N97" i="17" s="1"/>
  <c r="O97" i="17" s="1"/>
  <c r="K95" i="17"/>
  <c r="N95" i="17" s="1"/>
  <c r="O95" i="17" s="1"/>
  <c r="K84" i="17"/>
  <c r="N84" i="17" s="1"/>
  <c r="O84" i="17" s="1"/>
  <c r="K96" i="17"/>
  <c r="N96" i="17" s="1"/>
  <c r="O96" i="17" s="1"/>
  <c r="K91" i="17"/>
  <c r="N91" i="17" s="1"/>
  <c r="O91" i="17" s="1"/>
  <c r="K94" i="17"/>
  <c r="N94" i="17" s="1"/>
  <c r="O94" i="17" s="1"/>
  <c r="K93" i="17"/>
  <c r="N93" i="17" s="1"/>
  <c r="O93" i="17" s="1"/>
  <c r="L271" i="17"/>
  <c r="K92" i="17"/>
  <c r="N92" i="17" s="1"/>
  <c r="O92" i="17" s="1"/>
  <c r="K90" i="17"/>
  <c r="N90" i="17" s="1"/>
  <c r="O90" i="17" s="1"/>
  <c r="K89" i="17"/>
  <c r="N89" i="17" s="1"/>
  <c r="O89" i="17" s="1"/>
  <c r="K88" i="17"/>
  <c r="N88" i="17" s="1"/>
  <c r="O88" i="17" s="1"/>
  <c r="K86" i="17"/>
  <c r="N86" i="17" s="1"/>
  <c r="O86" i="17" s="1"/>
  <c r="K85" i="17"/>
  <c r="N85" i="17" s="1"/>
  <c r="O85" i="17" s="1"/>
  <c r="K83" i="17"/>
  <c r="N83" i="17" s="1"/>
  <c r="O83" i="17" s="1"/>
  <c r="K17" i="17"/>
  <c r="K18" i="17" s="1"/>
  <c r="N268" i="17"/>
  <c r="O268" i="17" s="1"/>
  <c r="K176" i="17"/>
  <c r="N176" i="17" s="1"/>
  <c r="O176" i="17" s="1"/>
  <c r="K81" i="17"/>
  <c r="N81" i="17" s="1"/>
  <c r="O81" i="17" s="1"/>
  <c r="K82" i="17"/>
  <c r="N82" i="17" s="1"/>
  <c r="O82" i="17" s="1"/>
  <c r="K175" i="17"/>
  <c r="N175" i="17" s="1"/>
  <c r="O175" i="17" s="1"/>
  <c r="O142" i="17" l="1"/>
  <c r="N17" i="17"/>
  <c r="O17" i="17" l="1"/>
  <c r="O18" i="17" s="1"/>
  <c r="N18" i="17"/>
  <c r="J123" i="12" l="1"/>
  <c r="J104" i="12"/>
  <c r="O104" i="12"/>
  <c r="J92" i="12"/>
  <c r="O92" i="12"/>
  <c r="I92" i="12"/>
  <c r="K194" i="12"/>
  <c r="L194" i="12"/>
  <c r="N194" i="12"/>
  <c r="K195" i="12"/>
  <c r="L195" i="12"/>
  <c r="N195" i="12"/>
  <c r="N144" i="12"/>
  <c r="K144" i="12"/>
  <c r="L144" i="12"/>
  <c r="N103" i="12"/>
  <c r="L103" i="12"/>
  <c r="K103" i="12"/>
  <c r="N101" i="12"/>
  <c r="L101" i="12"/>
  <c r="K101" i="12"/>
  <c r="N90" i="12"/>
  <c r="L90" i="12"/>
  <c r="K90" i="12"/>
  <c r="N86" i="12"/>
  <c r="L86" i="12"/>
  <c r="K86" i="12"/>
  <c r="N85" i="12"/>
  <c r="L85" i="12"/>
  <c r="K85" i="12"/>
  <c r="N80" i="12"/>
  <c r="L80" i="12"/>
  <c r="K80" i="12"/>
  <c r="J72" i="12"/>
  <c r="O72" i="12"/>
  <c r="I72" i="12"/>
  <c r="N71" i="12"/>
  <c r="L71" i="12"/>
  <c r="K71" i="12"/>
  <c r="N58" i="12"/>
  <c r="L58" i="12"/>
  <c r="K58" i="12"/>
  <c r="N44" i="12"/>
  <c r="L44" i="12"/>
  <c r="K44" i="12"/>
  <c r="N29" i="12"/>
  <c r="L29" i="12"/>
  <c r="K29" i="12"/>
  <c r="O26" i="12"/>
  <c r="M26" i="12"/>
  <c r="J26" i="12"/>
  <c r="I26" i="12"/>
  <c r="N25" i="12"/>
  <c r="N26" i="12" s="1"/>
  <c r="L25" i="12"/>
  <c r="K25" i="12"/>
  <c r="K26" i="12" s="1"/>
  <c r="I58" i="11"/>
  <c r="N58" i="11"/>
  <c r="O58" i="11" s="1"/>
  <c r="N17" i="11"/>
  <c r="O17" i="11" s="1"/>
  <c r="M195" i="12" l="1"/>
  <c r="P195" i="12" s="1"/>
  <c r="Q195" i="12" s="1"/>
  <c r="P86" i="12"/>
  <c r="Q86" i="12" s="1"/>
  <c r="M194" i="12"/>
  <c r="P194" i="12" s="1"/>
  <c r="Q194" i="12" s="1"/>
  <c r="M144" i="12"/>
  <c r="P144" i="12" s="1"/>
  <c r="Q144" i="12" s="1"/>
  <c r="M101" i="12"/>
  <c r="P101" i="12" s="1"/>
  <c r="Q101" i="12" s="1"/>
  <c r="P90" i="12"/>
  <c r="M103" i="12"/>
  <c r="P103" i="12" s="1"/>
  <c r="Q103" i="12" s="1"/>
  <c r="M44" i="12"/>
  <c r="P44" i="12" s="1"/>
  <c r="Q44" i="12" s="1"/>
  <c r="P25" i="12"/>
  <c r="P26" i="12" s="1"/>
  <c r="M85" i="12"/>
  <c r="P85" i="12" s="1"/>
  <c r="Q85" i="12" s="1"/>
  <c r="M80" i="12"/>
  <c r="P80" i="12" s="1"/>
  <c r="Q80" i="12" s="1"/>
  <c r="M71" i="12"/>
  <c r="P71" i="12" s="1"/>
  <c r="Q71" i="12" s="1"/>
  <c r="M58" i="12"/>
  <c r="P58" i="12" s="1"/>
  <c r="Q58" i="12" s="1"/>
  <c r="L26" i="12"/>
  <c r="P29" i="12"/>
  <c r="Q29" i="12" s="1"/>
  <c r="H203" i="17"/>
  <c r="M203" i="17"/>
  <c r="G203" i="17"/>
  <c r="H348" i="17"/>
  <c r="M348" i="17"/>
  <c r="G348" i="17"/>
  <c r="Q90" i="12" l="1"/>
  <c r="Q25" i="12"/>
  <c r="Q26" i="12" s="1"/>
  <c r="N491" i="17"/>
  <c r="O491" i="17" s="1"/>
  <c r="N543" i="17"/>
  <c r="O543" i="17" s="1"/>
  <c r="J458" i="17" l="1"/>
  <c r="L458" i="17"/>
  <c r="J459" i="17"/>
  <c r="L459" i="17"/>
  <c r="J460" i="17"/>
  <c r="L460" i="17"/>
  <c r="J461" i="17"/>
  <c r="L461" i="17"/>
  <c r="J462" i="17"/>
  <c r="L462" i="17"/>
  <c r="J463" i="17"/>
  <c r="L463" i="17"/>
  <c r="G455" i="17"/>
  <c r="H455" i="17"/>
  <c r="M455" i="17"/>
  <c r="L422" i="17"/>
  <c r="J422" i="17"/>
  <c r="L421" i="17"/>
  <c r="J421" i="17"/>
  <c r="L420" i="17"/>
  <c r="J420" i="17"/>
  <c r="L418" i="17"/>
  <c r="J418" i="17"/>
  <c r="L417" i="17"/>
  <c r="J417" i="17"/>
  <c r="L416" i="17"/>
  <c r="J416" i="17"/>
  <c r="L415" i="17"/>
  <c r="J415" i="17"/>
  <c r="L414" i="17"/>
  <c r="J414" i="17"/>
  <c r="L413" i="17"/>
  <c r="J413" i="17"/>
  <c r="L411" i="17"/>
  <c r="J411" i="17"/>
  <c r="L410" i="17"/>
  <c r="J410" i="17"/>
  <c r="L409" i="17"/>
  <c r="J409" i="17"/>
  <c r="K409" i="17" s="1"/>
  <c r="J408" i="17"/>
  <c r="L408" i="17"/>
  <c r="M399" i="17"/>
  <c r="H399" i="17"/>
  <c r="G399" i="17"/>
  <c r="N396" i="17"/>
  <c r="O396" i="17" s="1"/>
  <c r="I382" i="17"/>
  <c r="I341" i="17"/>
  <c r="J341" i="17"/>
  <c r="L341" i="17"/>
  <c r="H339" i="17"/>
  <c r="M339" i="17"/>
  <c r="G339" i="17"/>
  <c r="J333" i="17"/>
  <c r="L333" i="17"/>
  <c r="H302" i="17"/>
  <c r="M302" i="17"/>
  <c r="H234" i="17"/>
  <c r="M234" i="17"/>
  <c r="G234" i="17"/>
  <c r="K233" i="17"/>
  <c r="N233" i="17" s="1"/>
  <c r="O233" i="17" s="1"/>
  <c r="L231" i="17"/>
  <c r="J231" i="17"/>
  <c r="L230" i="17"/>
  <c r="J230" i="17"/>
  <c r="L229" i="17"/>
  <c r="J229" i="17"/>
  <c r="L228" i="17"/>
  <c r="J228" i="17"/>
  <c r="L227" i="17"/>
  <c r="J227" i="17"/>
  <c r="K226" i="17"/>
  <c r="N226" i="17" s="1"/>
  <c r="O226" i="17" s="1"/>
  <c r="J202" i="17"/>
  <c r="L202" i="17"/>
  <c r="H199" i="17"/>
  <c r="M199" i="17"/>
  <c r="G199" i="17"/>
  <c r="L196" i="17"/>
  <c r="L195" i="17"/>
  <c r="L194" i="17"/>
  <c r="L193" i="17"/>
  <c r="K193" i="17" s="1"/>
  <c r="L198" i="17"/>
  <c r="L191" i="17"/>
  <c r="K191" i="17" s="1"/>
  <c r="N191" i="17" s="1"/>
  <c r="O191" i="17" s="1"/>
  <c r="L190" i="17"/>
  <c r="L189" i="17"/>
  <c r="L188" i="17"/>
  <c r="L187" i="17"/>
  <c r="L185" i="17"/>
  <c r="L184" i="17"/>
  <c r="L182" i="17"/>
  <c r="L181" i="17"/>
  <c r="L183" i="17"/>
  <c r="L174" i="17"/>
  <c r="L180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102" i="17"/>
  <c r="L121" i="17"/>
  <c r="L128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102" i="17"/>
  <c r="J121" i="17"/>
  <c r="J128" i="17"/>
  <c r="H66" i="17"/>
  <c r="M66" i="17"/>
  <c r="G66" i="17"/>
  <c r="I63" i="17"/>
  <c r="J63" i="17"/>
  <c r="L63" i="17"/>
  <c r="J56" i="17"/>
  <c r="L56" i="17"/>
  <c r="G562" i="17" l="1"/>
  <c r="G576" i="17" s="1"/>
  <c r="K461" i="17"/>
  <c r="K460" i="17"/>
  <c r="K463" i="17"/>
  <c r="N463" i="17" s="1"/>
  <c r="O463" i="17" s="1"/>
  <c r="K462" i="17"/>
  <c r="K459" i="17"/>
  <c r="N459" i="17" s="1"/>
  <c r="O459" i="17" s="1"/>
  <c r="K458" i="17"/>
  <c r="J152" i="17"/>
  <c r="L152" i="17"/>
  <c r="N411" i="17"/>
  <c r="O411" i="17" s="1"/>
  <c r="N409" i="17"/>
  <c r="O409" i="17" s="1"/>
  <c r="N418" i="17"/>
  <c r="O418" i="17" s="1"/>
  <c r="N416" i="17"/>
  <c r="O416" i="17" s="1"/>
  <c r="N415" i="17"/>
  <c r="O415" i="17" s="1"/>
  <c r="N422" i="17"/>
  <c r="O422" i="17" s="1"/>
  <c r="N410" i="17"/>
  <c r="O410" i="17" s="1"/>
  <c r="N414" i="17"/>
  <c r="O414" i="17" s="1"/>
  <c r="N421" i="17"/>
  <c r="O421" i="17" s="1"/>
  <c r="N461" i="17"/>
  <c r="O461" i="17" s="1"/>
  <c r="N413" i="17"/>
  <c r="O413" i="17" s="1"/>
  <c r="N420" i="17"/>
  <c r="O420" i="17" s="1"/>
  <c r="N462" i="17"/>
  <c r="O462" i="17" s="1"/>
  <c r="N458" i="17"/>
  <c r="O458" i="17" s="1"/>
  <c r="N460" i="17"/>
  <c r="O460" i="17" s="1"/>
  <c r="N408" i="17"/>
  <c r="O408" i="17" s="1"/>
  <c r="N417" i="17"/>
  <c r="O417" i="17" s="1"/>
  <c r="N333" i="17"/>
  <c r="O333" i="17" s="1"/>
  <c r="N397" i="17"/>
  <c r="O397" i="17" s="1"/>
  <c r="N395" i="17"/>
  <c r="O395" i="17" s="1"/>
  <c r="N393" i="17"/>
  <c r="O393" i="17" s="1"/>
  <c r="N394" i="17"/>
  <c r="O394" i="17" s="1"/>
  <c r="N392" i="17"/>
  <c r="O392" i="17" s="1"/>
  <c r="N391" i="17"/>
  <c r="O391" i="17" s="1"/>
  <c r="N388" i="17"/>
  <c r="O388" i="17" s="1"/>
  <c r="N390" i="17"/>
  <c r="O390" i="17" s="1"/>
  <c r="N387" i="17"/>
  <c r="O387" i="17" s="1"/>
  <c r="N386" i="17"/>
  <c r="O386" i="17" s="1"/>
  <c r="N385" i="17"/>
  <c r="O385" i="17" s="1"/>
  <c r="N383" i="17"/>
  <c r="O383" i="17" s="1"/>
  <c r="N384" i="17"/>
  <c r="O384" i="17" s="1"/>
  <c r="K382" i="17"/>
  <c r="K341" i="17"/>
  <c r="K231" i="17"/>
  <c r="N231" i="17" s="1"/>
  <c r="O231" i="17" s="1"/>
  <c r="K230" i="17"/>
  <c r="N230" i="17" s="1"/>
  <c r="O230" i="17" s="1"/>
  <c r="K229" i="17"/>
  <c r="N229" i="17" s="1"/>
  <c r="O229" i="17" s="1"/>
  <c r="K228" i="17"/>
  <c r="N228" i="17" s="1"/>
  <c r="O228" i="17" s="1"/>
  <c r="K227" i="17"/>
  <c r="N227" i="17" s="1"/>
  <c r="O227" i="17" s="1"/>
  <c r="K202" i="17"/>
  <c r="N202" i="17" s="1"/>
  <c r="O202" i="17" s="1"/>
  <c r="K196" i="17"/>
  <c r="N196" i="17" s="1"/>
  <c r="O196" i="17" s="1"/>
  <c r="N198" i="17"/>
  <c r="O198" i="17" s="1"/>
  <c r="K195" i="17"/>
  <c r="N195" i="17" s="1"/>
  <c r="O195" i="17" s="1"/>
  <c r="N193" i="17"/>
  <c r="O193" i="17" s="1"/>
  <c r="K194" i="17"/>
  <c r="N194" i="17" s="1"/>
  <c r="O194" i="17" s="1"/>
  <c r="K190" i="17"/>
  <c r="N190" i="17" s="1"/>
  <c r="O190" i="17" s="1"/>
  <c r="K189" i="17"/>
  <c r="N189" i="17" s="1"/>
  <c r="O189" i="17" s="1"/>
  <c r="K188" i="17"/>
  <c r="N188" i="17" s="1"/>
  <c r="O188" i="17" s="1"/>
  <c r="K187" i="17"/>
  <c r="N187" i="17" s="1"/>
  <c r="O187" i="17" s="1"/>
  <c r="K185" i="17"/>
  <c r="N185" i="17" s="1"/>
  <c r="O185" i="17" s="1"/>
  <c r="K184" i="17"/>
  <c r="N184" i="17" s="1"/>
  <c r="O184" i="17" s="1"/>
  <c r="K183" i="17"/>
  <c r="N183" i="17" s="1"/>
  <c r="O183" i="17" s="1"/>
  <c r="K181" i="17"/>
  <c r="N181" i="17" s="1"/>
  <c r="O181" i="17" s="1"/>
  <c r="K182" i="17"/>
  <c r="N182" i="17" s="1"/>
  <c r="O182" i="17" s="1"/>
  <c r="K174" i="17"/>
  <c r="N174" i="17" s="1"/>
  <c r="O174" i="17" s="1"/>
  <c r="K180" i="17"/>
  <c r="N180" i="17" s="1"/>
  <c r="O180" i="17" s="1"/>
  <c r="N63" i="17"/>
  <c r="O63" i="17" s="1"/>
  <c r="K56" i="17"/>
  <c r="N56" i="17" s="1"/>
  <c r="O56" i="17" s="1"/>
  <c r="N341" i="17" l="1"/>
  <c r="N382" i="17"/>
  <c r="O382" i="17" s="1"/>
  <c r="O341" i="17" l="1"/>
  <c r="J27" i="14"/>
  <c r="O27" i="14"/>
  <c r="I27" i="14"/>
  <c r="K25" i="14"/>
  <c r="N32" i="11"/>
  <c r="I32" i="11"/>
  <c r="I31" i="11"/>
  <c r="N31" i="11"/>
  <c r="N30" i="11"/>
  <c r="I30" i="11"/>
  <c r="N19" i="11"/>
  <c r="O19" i="11" s="1"/>
  <c r="N18" i="11"/>
  <c r="O18" i="11" s="1"/>
  <c r="N16" i="11"/>
  <c r="O16" i="11" s="1"/>
  <c r="J147" i="12"/>
  <c r="O147" i="12"/>
  <c r="I147" i="12"/>
  <c r="N193" i="12"/>
  <c r="L193" i="12"/>
  <c r="K193" i="12"/>
  <c r="N192" i="12"/>
  <c r="L192" i="12"/>
  <c r="K192" i="12"/>
  <c r="N191" i="12"/>
  <c r="L191" i="12"/>
  <c r="K191" i="12"/>
  <c r="N190" i="12"/>
  <c r="L190" i="12"/>
  <c r="K190" i="12"/>
  <c r="N189" i="12"/>
  <c r="L189" i="12"/>
  <c r="K189" i="12"/>
  <c r="N188" i="12"/>
  <c r="L188" i="12"/>
  <c r="K188" i="12"/>
  <c r="N187" i="12"/>
  <c r="L187" i="12"/>
  <c r="K187" i="12"/>
  <c r="N186" i="12"/>
  <c r="L186" i="12"/>
  <c r="K186" i="12"/>
  <c r="N185" i="12"/>
  <c r="L185" i="12"/>
  <c r="K185" i="12"/>
  <c r="N184" i="12"/>
  <c r="L184" i="12"/>
  <c r="K184" i="12"/>
  <c r="N183" i="12"/>
  <c r="L183" i="12"/>
  <c r="K183" i="12"/>
  <c r="N182" i="12"/>
  <c r="L182" i="12"/>
  <c r="K182" i="12"/>
  <c r="N181" i="12"/>
  <c r="L181" i="12"/>
  <c r="K181" i="12"/>
  <c r="N180" i="12"/>
  <c r="L180" i="12"/>
  <c r="K180" i="12"/>
  <c r="N179" i="12"/>
  <c r="L179" i="12"/>
  <c r="K179" i="12"/>
  <c r="N178" i="12"/>
  <c r="L178" i="12"/>
  <c r="K178" i="12"/>
  <c r="N177" i="12"/>
  <c r="L177" i="12"/>
  <c r="K177" i="12"/>
  <c r="N176" i="12"/>
  <c r="L176" i="12"/>
  <c r="K176" i="12"/>
  <c r="N175" i="12"/>
  <c r="L175" i="12"/>
  <c r="K175" i="12"/>
  <c r="O257" i="12"/>
  <c r="J257" i="12"/>
  <c r="I257" i="12"/>
  <c r="N256" i="12"/>
  <c r="N257" i="12" s="1"/>
  <c r="L256" i="12"/>
  <c r="K256" i="12"/>
  <c r="K257" i="12" s="1"/>
  <c r="K233" i="12"/>
  <c r="L233" i="12"/>
  <c r="L234" i="12" s="1"/>
  <c r="N233" i="12"/>
  <c r="I234" i="12"/>
  <c r="J234" i="12"/>
  <c r="O234" i="12"/>
  <c r="K236" i="12"/>
  <c r="L236" i="12"/>
  <c r="N236" i="12"/>
  <c r="K237" i="12"/>
  <c r="L237" i="12"/>
  <c r="N237" i="12"/>
  <c r="K253" i="12"/>
  <c r="L253" i="12"/>
  <c r="N253" i="12"/>
  <c r="O161" i="12"/>
  <c r="J161" i="12"/>
  <c r="I161" i="12"/>
  <c r="N160" i="12"/>
  <c r="N161" i="12" s="1"/>
  <c r="L160" i="12"/>
  <c r="K160" i="12"/>
  <c r="K161" i="12" s="1"/>
  <c r="K143" i="12"/>
  <c r="L143" i="12"/>
  <c r="N143" i="12"/>
  <c r="J88" i="12"/>
  <c r="O88" i="12"/>
  <c r="J82" i="12"/>
  <c r="O82" i="12"/>
  <c r="I82" i="12"/>
  <c r="I88" i="12"/>
  <c r="N69" i="12"/>
  <c r="L69" i="12"/>
  <c r="K69" i="12"/>
  <c r="J47" i="12"/>
  <c r="O47" i="12"/>
  <c r="I47" i="12"/>
  <c r="N46" i="12"/>
  <c r="L46" i="12"/>
  <c r="K46" i="12"/>
  <c r="O40" i="12"/>
  <c r="J40" i="12"/>
  <c r="I40" i="12"/>
  <c r="N39" i="12"/>
  <c r="L39" i="12"/>
  <c r="L40" i="12" s="1"/>
  <c r="K39" i="12"/>
  <c r="K40" i="12" s="1"/>
  <c r="I78" i="11"/>
  <c r="O78" i="11" s="1"/>
  <c r="N82" i="11"/>
  <c r="O82" i="11" s="1"/>
  <c r="I82" i="11"/>
  <c r="N81" i="11"/>
  <c r="I81" i="11"/>
  <c r="I80" i="11"/>
  <c r="O80" i="11" s="1"/>
  <c r="I79" i="11"/>
  <c r="O79" i="11" s="1"/>
  <c r="I77" i="11"/>
  <c r="O77" i="11" s="1"/>
  <c r="I76" i="11"/>
  <c r="O76" i="11" s="1"/>
  <c r="I74" i="11"/>
  <c r="O74" i="11" s="1"/>
  <c r="I45" i="11"/>
  <c r="O45" i="11" s="1"/>
  <c r="N44" i="11"/>
  <c r="I44" i="11"/>
  <c r="N42" i="11"/>
  <c r="I42" i="11"/>
  <c r="N38" i="11"/>
  <c r="I38" i="11"/>
  <c r="N37" i="11"/>
  <c r="I37" i="11"/>
  <c r="N36" i="11"/>
  <c r="I36" i="11"/>
  <c r="N35" i="11"/>
  <c r="I35" i="11"/>
  <c r="N34" i="11"/>
  <c r="I34" i="11"/>
  <c r="N33" i="11"/>
  <c r="I33" i="11"/>
  <c r="N25" i="11"/>
  <c r="O25" i="11" s="1"/>
  <c r="N14" i="11"/>
  <c r="O14" i="11" s="1"/>
  <c r="N24" i="11"/>
  <c r="O24" i="11" s="1"/>
  <c r="N23" i="11"/>
  <c r="O23" i="11" s="1"/>
  <c r="N15" i="11"/>
  <c r="O15" i="11" s="1"/>
  <c r="I61" i="11"/>
  <c r="N61" i="11"/>
  <c r="O61" i="11" s="1"/>
  <c r="I73" i="11"/>
  <c r="N73" i="11"/>
  <c r="O73" i="11" s="1"/>
  <c r="N31" i="14"/>
  <c r="K31" i="14"/>
  <c r="N26" i="14"/>
  <c r="N27" i="14" s="1"/>
  <c r="K26" i="14"/>
  <c r="J59" i="12"/>
  <c r="O59" i="12"/>
  <c r="I59" i="12"/>
  <c r="J20" i="12"/>
  <c r="O20" i="12"/>
  <c r="I20" i="12"/>
  <c r="O135" i="12"/>
  <c r="J135" i="12"/>
  <c r="I135" i="12"/>
  <c r="N134" i="12"/>
  <c r="N135" i="12" s="1"/>
  <c r="L134" i="12"/>
  <c r="L135" i="12" s="1"/>
  <c r="K134" i="12"/>
  <c r="K135" i="12" s="1"/>
  <c r="O115" i="12"/>
  <c r="J115" i="12"/>
  <c r="I115" i="12"/>
  <c r="N114" i="12"/>
  <c r="N115" i="12" s="1"/>
  <c r="L114" i="12"/>
  <c r="K114" i="12"/>
  <c r="K115" i="12" s="1"/>
  <c r="N87" i="12"/>
  <c r="L87" i="12"/>
  <c r="K87" i="12"/>
  <c r="K64" i="12"/>
  <c r="L64" i="12"/>
  <c r="N64" i="12"/>
  <c r="K56" i="12"/>
  <c r="L56" i="12"/>
  <c r="N56" i="12"/>
  <c r="K18" i="12"/>
  <c r="L18" i="12"/>
  <c r="N18" i="12"/>
  <c r="M169" i="17"/>
  <c r="H169" i="17"/>
  <c r="G169" i="17"/>
  <c r="L168" i="17"/>
  <c r="L169" i="17" s="1"/>
  <c r="J168" i="17"/>
  <c r="J169" i="17" s="1"/>
  <c r="I168" i="17"/>
  <c r="I169" i="17" s="1"/>
  <c r="L559" i="17"/>
  <c r="J559" i="17"/>
  <c r="L558" i="17"/>
  <c r="J558" i="17"/>
  <c r="L556" i="17"/>
  <c r="J556" i="17"/>
  <c r="L555" i="17"/>
  <c r="J555" i="17"/>
  <c r="K555" i="17" s="1"/>
  <c r="L554" i="17"/>
  <c r="J554" i="17"/>
  <c r="L553" i="17"/>
  <c r="J553" i="17"/>
  <c r="L552" i="17"/>
  <c r="J552" i="17"/>
  <c r="H535" i="17"/>
  <c r="M535" i="17"/>
  <c r="G535" i="17"/>
  <c r="N529" i="17"/>
  <c r="O529" i="17" s="1"/>
  <c r="L534" i="17"/>
  <c r="K534" i="17"/>
  <c r="L478" i="17"/>
  <c r="J478" i="17"/>
  <c r="L477" i="17"/>
  <c r="J477" i="17"/>
  <c r="K477" i="17" s="1"/>
  <c r="L476" i="17"/>
  <c r="J476" i="17"/>
  <c r="K476" i="17" s="1"/>
  <c r="J475" i="17"/>
  <c r="L474" i="17"/>
  <c r="J474" i="17"/>
  <c r="L473" i="17"/>
  <c r="J473" i="17"/>
  <c r="K473" i="17" s="1"/>
  <c r="L472" i="17"/>
  <c r="J472" i="17"/>
  <c r="L471" i="17"/>
  <c r="J471" i="17"/>
  <c r="L470" i="17"/>
  <c r="J470" i="17"/>
  <c r="K470" i="17" s="1"/>
  <c r="L469" i="17"/>
  <c r="J469" i="17"/>
  <c r="K469" i="17" s="1"/>
  <c r="L468" i="17"/>
  <c r="J468" i="17"/>
  <c r="K468" i="17" s="1"/>
  <c r="L453" i="17"/>
  <c r="J453" i="17"/>
  <c r="L451" i="17"/>
  <c r="J451" i="17"/>
  <c r="L450" i="17"/>
  <c r="J450" i="17"/>
  <c r="L449" i="17"/>
  <c r="J449" i="17"/>
  <c r="L448" i="17"/>
  <c r="J448" i="17"/>
  <c r="K448" i="17" s="1"/>
  <c r="L447" i="17"/>
  <c r="J447" i="17"/>
  <c r="L446" i="17"/>
  <c r="J446" i="17"/>
  <c r="L445" i="17"/>
  <c r="J445" i="17"/>
  <c r="L444" i="17"/>
  <c r="J444" i="17"/>
  <c r="L443" i="17"/>
  <c r="J443" i="17"/>
  <c r="L442" i="17"/>
  <c r="J442" i="17"/>
  <c r="L441" i="17"/>
  <c r="J441" i="17"/>
  <c r="L440" i="17"/>
  <c r="J440" i="17"/>
  <c r="L439" i="17"/>
  <c r="J439" i="17"/>
  <c r="L438" i="17"/>
  <c r="J438" i="17"/>
  <c r="L437" i="17"/>
  <c r="J437" i="17"/>
  <c r="L436" i="17"/>
  <c r="J436" i="17"/>
  <c r="L435" i="17"/>
  <c r="J435" i="17"/>
  <c r="L434" i="17"/>
  <c r="J434" i="17"/>
  <c r="L432" i="17"/>
  <c r="J432" i="17"/>
  <c r="L431" i="17"/>
  <c r="J431" i="17"/>
  <c r="L430" i="17"/>
  <c r="J430" i="17"/>
  <c r="L429" i="17"/>
  <c r="J429" i="17"/>
  <c r="L427" i="17"/>
  <c r="J427" i="17"/>
  <c r="L426" i="17"/>
  <c r="J426" i="17"/>
  <c r="L425" i="17"/>
  <c r="J425" i="17"/>
  <c r="L424" i="17"/>
  <c r="J424" i="17"/>
  <c r="L423" i="17"/>
  <c r="J423" i="17"/>
  <c r="L419" i="17"/>
  <c r="J419" i="17"/>
  <c r="L412" i="17"/>
  <c r="J412" i="17"/>
  <c r="K435" i="17" l="1"/>
  <c r="N435" i="17" s="1"/>
  <c r="O435" i="17" s="1"/>
  <c r="K478" i="17"/>
  <c r="N478" i="17" s="1"/>
  <c r="O478" i="17" s="1"/>
  <c r="K554" i="17"/>
  <c r="K474" i="17"/>
  <c r="N474" i="17" s="1"/>
  <c r="O474" i="17" s="1"/>
  <c r="K472" i="17"/>
  <c r="N434" i="17"/>
  <c r="O434" i="17" s="1"/>
  <c r="N445" i="17"/>
  <c r="O445" i="17" s="1"/>
  <c r="N430" i="17"/>
  <c r="O430" i="17" s="1"/>
  <c r="N437" i="17"/>
  <c r="O437" i="17" s="1"/>
  <c r="N443" i="17"/>
  <c r="O443" i="17" s="1"/>
  <c r="N449" i="17"/>
  <c r="O449" i="17" s="1"/>
  <c r="N476" i="17"/>
  <c r="O476" i="17" s="1"/>
  <c r="K552" i="17"/>
  <c r="N552" i="17" s="1"/>
  <c r="O552" i="17" s="1"/>
  <c r="N432" i="17"/>
  <c r="O432" i="17" s="1"/>
  <c r="N419" i="17"/>
  <c r="O419" i="17" s="1"/>
  <c r="N219" i="12"/>
  <c r="K219" i="12"/>
  <c r="L219" i="12"/>
  <c r="N429" i="17"/>
  <c r="O429" i="17" s="1"/>
  <c r="N436" i="17"/>
  <c r="O436" i="17" s="1"/>
  <c r="N442" i="17"/>
  <c r="O442" i="17" s="1"/>
  <c r="N448" i="17"/>
  <c r="O448" i="17" s="1"/>
  <c r="N469" i="17"/>
  <c r="O469" i="17" s="1"/>
  <c r="N475" i="17"/>
  <c r="O475" i="17" s="1"/>
  <c r="N412" i="17"/>
  <c r="O412" i="17" s="1"/>
  <c r="N441" i="17"/>
  <c r="O441" i="17" s="1"/>
  <c r="N468" i="17"/>
  <c r="O468" i="17" s="1"/>
  <c r="K556" i="17"/>
  <c r="N556" i="17" s="1"/>
  <c r="O556" i="17" s="1"/>
  <c r="N424" i="17"/>
  <c r="O424" i="17" s="1"/>
  <c r="N431" i="17"/>
  <c r="O431" i="17" s="1"/>
  <c r="N438" i="17"/>
  <c r="O438" i="17" s="1"/>
  <c r="N471" i="17"/>
  <c r="O471" i="17" s="1"/>
  <c r="N477" i="17"/>
  <c r="O477" i="17" s="1"/>
  <c r="K553" i="17"/>
  <c r="N553" i="17" s="1"/>
  <c r="O553" i="17" s="1"/>
  <c r="N450" i="17"/>
  <c r="O450" i="17" s="1"/>
  <c r="O30" i="11"/>
  <c r="L31" i="14"/>
  <c r="M31" i="14" s="1"/>
  <c r="M176" i="12"/>
  <c r="P176" i="12" s="1"/>
  <c r="Q176" i="12" s="1"/>
  <c r="M180" i="12"/>
  <c r="P180" i="12" s="1"/>
  <c r="Q180" i="12" s="1"/>
  <c r="M188" i="12"/>
  <c r="P188" i="12" s="1"/>
  <c r="Q188" i="12" s="1"/>
  <c r="M193" i="12"/>
  <c r="P193" i="12" s="1"/>
  <c r="Q193" i="12" s="1"/>
  <c r="M178" i="12"/>
  <c r="P178" i="12" s="1"/>
  <c r="Q178" i="12" s="1"/>
  <c r="M233" i="12"/>
  <c r="P233" i="12" s="1"/>
  <c r="P234" i="12" s="1"/>
  <c r="N423" i="17"/>
  <c r="O423" i="17" s="1"/>
  <c r="N427" i="17"/>
  <c r="O427" i="17" s="1"/>
  <c r="N453" i="17"/>
  <c r="O453" i="17" s="1"/>
  <c r="K27" i="14"/>
  <c r="L25" i="14"/>
  <c r="O32" i="11"/>
  <c r="O31" i="11"/>
  <c r="O81" i="11"/>
  <c r="M185" i="12"/>
  <c r="P185" i="12" s="1"/>
  <c r="Q185" i="12" s="1"/>
  <c r="M187" i="12"/>
  <c r="P187" i="12" s="1"/>
  <c r="Q187" i="12" s="1"/>
  <c r="M177" i="12"/>
  <c r="P177" i="12" s="1"/>
  <c r="Q177" i="12" s="1"/>
  <c r="M186" i="12"/>
  <c r="P186" i="12" s="1"/>
  <c r="Q186" i="12" s="1"/>
  <c r="M189" i="12"/>
  <c r="P189" i="12" s="1"/>
  <c r="Q189" i="12" s="1"/>
  <c r="M183" i="12"/>
  <c r="P183" i="12" s="1"/>
  <c r="Q183" i="12" s="1"/>
  <c r="M182" i="12"/>
  <c r="P182" i="12" s="1"/>
  <c r="Q182" i="12" s="1"/>
  <c r="M181" i="12"/>
  <c r="P181" i="12" s="1"/>
  <c r="Q181" i="12" s="1"/>
  <c r="M191" i="12"/>
  <c r="P191" i="12" s="1"/>
  <c r="Q191" i="12" s="1"/>
  <c r="M175" i="12"/>
  <c r="M184" i="12"/>
  <c r="P184" i="12" s="1"/>
  <c r="Q184" i="12" s="1"/>
  <c r="M179" i="12"/>
  <c r="P179" i="12" s="1"/>
  <c r="Q179" i="12" s="1"/>
  <c r="M190" i="12"/>
  <c r="P190" i="12" s="1"/>
  <c r="Q190" i="12" s="1"/>
  <c r="M192" i="12"/>
  <c r="P192" i="12" s="1"/>
  <c r="Q192" i="12" s="1"/>
  <c r="M256" i="12"/>
  <c r="P256" i="12" s="1"/>
  <c r="N234" i="12"/>
  <c r="L257" i="12"/>
  <c r="K234" i="12"/>
  <c r="M237" i="12"/>
  <c r="P237" i="12" s="1"/>
  <c r="Q237" i="12" s="1"/>
  <c r="M253" i="12"/>
  <c r="P253" i="12" s="1"/>
  <c r="Q253" i="12" s="1"/>
  <c r="M236" i="12"/>
  <c r="P236" i="12" s="1"/>
  <c r="Q236" i="12" s="1"/>
  <c r="M160" i="12"/>
  <c r="P160" i="12" s="1"/>
  <c r="M143" i="12"/>
  <c r="L161" i="12"/>
  <c r="M69" i="12"/>
  <c r="P69" i="12" s="1"/>
  <c r="Q69" i="12" s="1"/>
  <c r="M46" i="12"/>
  <c r="P46" i="12" s="1"/>
  <c r="Q46" i="12" s="1"/>
  <c r="M39" i="12"/>
  <c r="M40" i="12" s="1"/>
  <c r="N40" i="12"/>
  <c r="M134" i="12"/>
  <c r="M135" i="12" s="1"/>
  <c r="M115" i="12"/>
  <c r="O42" i="11"/>
  <c r="O44" i="11"/>
  <c r="O37" i="11"/>
  <c r="O35" i="11"/>
  <c r="O36" i="11"/>
  <c r="O34" i="11"/>
  <c r="O38" i="11"/>
  <c r="O33" i="11"/>
  <c r="L26" i="14"/>
  <c r="L115" i="12"/>
  <c r="M87" i="12"/>
  <c r="P87" i="12" s="1"/>
  <c r="Q87" i="12" s="1"/>
  <c r="M64" i="12"/>
  <c r="P64" i="12" s="1"/>
  <c r="Q64" i="12" s="1"/>
  <c r="M56" i="12"/>
  <c r="M18" i="12"/>
  <c r="K168" i="17"/>
  <c r="N168" i="17" s="1"/>
  <c r="O168" i="17" s="1"/>
  <c r="O169" i="17" s="1"/>
  <c r="N559" i="17"/>
  <c r="O559" i="17" s="1"/>
  <c r="N558" i="17"/>
  <c r="O558" i="17" s="1"/>
  <c r="N555" i="17"/>
  <c r="O555" i="17" s="1"/>
  <c r="N554" i="17"/>
  <c r="O554" i="17" s="1"/>
  <c r="N545" i="17"/>
  <c r="O545" i="17" s="1"/>
  <c r="N547" i="17"/>
  <c r="O547" i="17" s="1"/>
  <c r="N546" i="17"/>
  <c r="O546" i="17" s="1"/>
  <c r="N528" i="17"/>
  <c r="O528" i="17" s="1"/>
  <c r="N516" i="17"/>
  <c r="O516" i="17" s="1"/>
  <c r="N519" i="17"/>
  <c r="O519" i="17" s="1"/>
  <c r="N520" i="17"/>
  <c r="O520" i="17" s="1"/>
  <c r="N521" i="17"/>
  <c r="O521" i="17" s="1"/>
  <c r="N524" i="17"/>
  <c r="O524" i="17" s="1"/>
  <c r="N522" i="17"/>
  <c r="O522" i="17" s="1"/>
  <c r="N523" i="17"/>
  <c r="O523" i="17" s="1"/>
  <c r="N526" i="17"/>
  <c r="O526" i="17" s="1"/>
  <c r="N527" i="17"/>
  <c r="O527" i="17" s="1"/>
  <c r="N530" i="17"/>
  <c r="O530" i="17" s="1"/>
  <c r="N531" i="17"/>
  <c r="O531" i="17" s="1"/>
  <c r="N532" i="17"/>
  <c r="O532" i="17" s="1"/>
  <c r="N534" i="17"/>
  <c r="O534" i="17" s="1"/>
  <c r="N533" i="17"/>
  <c r="O533" i="17" s="1"/>
  <c r="N515" i="17"/>
  <c r="O515" i="17" s="1"/>
  <c r="N514" i="17"/>
  <c r="O514" i="17" s="1"/>
  <c r="N513" i="17"/>
  <c r="O513" i="17" s="1"/>
  <c r="N512" i="17"/>
  <c r="O512" i="17" s="1"/>
  <c r="N511" i="17"/>
  <c r="O511" i="17" s="1"/>
  <c r="N510" i="17"/>
  <c r="O510" i="17" s="1"/>
  <c r="N509" i="17"/>
  <c r="O509" i="17" s="1"/>
  <c r="N508" i="17"/>
  <c r="O508" i="17" s="1"/>
  <c r="N507" i="17"/>
  <c r="O507" i="17" s="1"/>
  <c r="N506" i="17"/>
  <c r="O506" i="17" s="1"/>
  <c r="N498" i="17"/>
  <c r="O498" i="17" s="1"/>
  <c r="N503" i="17"/>
  <c r="O503" i="17" s="1"/>
  <c r="N505" i="17"/>
  <c r="O505" i="17" s="1"/>
  <c r="N502" i="17"/>
  <c r="O502" i="17" s="1"/>
  <c r="N501" i="17"/>
  <c r="O501" i="17" s="1"/>
  <c r="N500" i="17"/>
  <c r="O500" i="17" s="1"/>
  <c r="N497" i="17"/>
  <c r="O497" i="17" s="1"/>
  <c r="N496" i="17"/>
  <c r="O496" i="17" s="1"/>
  <c r="N493" i="17"/>
  <c r="O493" i="17" s="1"/>
  <c r="N473" i="17"/>
  <c r="O473" i="17" s="1"/>
  <c r="N472" i="17"/>
  <c r="O472" i="17" s="1"/>
  <c r="N470" i="17"/>
  <c r="O470" i="17" s="1"/>
  <c r="N451" i="17"/>
  <c r="O451" i="17" s="1"/>
  <c r="N444" i="17"/>
  <c r="O444" i="17" s="1"/>
  <c r="N447" i="17"/>
  <c r="O447" i="17" s="1"/>
  <c r="N446" i="17"/>
  <c r="O446" i="17" s="1"/>
  <c r="N440" i="17"/>
  <c r="O440" i="17" s="1"/>
  <c r="N439" i="17"/>
  <c r="O439" i="17" s="1"/>
  <c r="N426" i="17"/>
  <c r="O426" i="17" s="1"/>
  <c r="N425" i="17"/>
  <c r="O425" i="17" s="1"/>
  <c r="M219" i="12" l="1"/>
  <c r="M234" i="12"/>
  <c r="P143" i="12"/>
  <c r="M147" i="12"/>
  <c r="L27" i="14"/>
  <c r="P25" i="14"/>
  <c r="P31" i="14"/>
  <c r="P175" i="12"/>
  <c r="P219" i="12" s="1"/>
  <c r="M257" i="12"/>
  <c r="P257" i="12"/>
  <c r="Q256" i="12"/>
  <c r="Q257" i="12" s="1"/>
  <c r="Q233" i="12"/>
  <c r="Q234" i="12" s="1"/>
  <c r="M161" i="12"/>
  <c r="P161" i="12"/>
  <c r="Q160" i="12"/>
  <c r="Q161" i="12" s="1"/>
  <c r="P39" i="12"/>
  <c r="P40" i="12" s="1"/>
  <c r="P134" i="12"/>
  <c r="P135" i="12" s="1"/>
  <c r="P114" i="12"/>
  <c r="Q114" i="12" s="1"/>
  <c r="Q115" i="12" s="1"/>
  <c r="P18" i="12"/>
  <c r="P56" i="12"/>
  <c r="M26" i="14"/>
  <c r="M27" i="14" s="1"/>
  <c r="N169" i="17"/>
  <c r="K169" i="17"/>
  <c r="Q143" i="12" l="1"/>
  <c r="Q25" i="14"/>
  <c r="P26" i="14"/>
  <c r="P27" i="14" s="1"/>
  <c r="Q31" i="14"/>
  <c r="Q175" i="12"/>
  <c r="Q219" i="12" s="1"/>
  <c r="P115" i="12"/>
  <c r="Q39" i="12"/>
  <c r="Q40" i="12" s="1"/>
  <c r="Q134" i="12"/>
  <c r="Q135" i="12" s="1"/>
  <c r="Q56" i="12"/>
  <c r="Q18" i="12"/>
  <c r="L467" i="17"/>
  <c r="J467" i="17"/>
  <c r="K467" i="17" s="1"/>
  <c r="L466" i="17"/>
  <c r="J466" i="17"/>
  <c r="L465" i="17"/>
  <c r="J465" i="17"/>
  <c r="L464" i="17"/>
  <c r="J464" i="17"/>
  <c r="L398" i="17"/>
  <c r="J398" i="17"/>
  <c r="H380" i="17"/>
  <c r="G380" i="17"/>
  <c r="J365" i="17"/>
  <c r="K365" i="17" s="1"/>
  <c r="J366" i="17"/>
  <c r="K366" i="17" s="1"/>
  <c r="J370" i="17"/>
  <c r="K370" i="17" s="1"/>
  <c r="J372" i="17"/>
  <c r="K372" i="17" s="1"/>
  <c r="J373" i="17"/>
  <c r="K373" i="17" s="1"/>
  <c r="J376" i="17"/>
  <c r="K376" i="17" s="1"/>
  <c r="J375" i="17"/>
  <c r="J377" i="17"/>
  <c r="K377" i="17" s="1"/>
  <c r="J378" i="17"/>
  <c r="K378" i="17" s="1"/>
  <c r="L379" i="17"/>
  <c r="J379" i="17"/>
  <c r="H362" i="17"/>
  <c r="M362" i="17"/>
  <c r="J361" i="17"/>
  <c r="L361" i="17"/>
  <c r="G362" i="17"/>
  <c r="H354" i="17"/>
  <c r="M354" i="17"/>
  <c r="G354" i="17"/>
  <c r="L352" i="17"/>
  <c r="J352" i="17"/>
  <c r="L351" i="17"/>
  <c r="J351" i="17"/>
  <c r="L346" i="17"/>
  <c r="J346" i="17"/>
  <c r="L345" i="17"/>
  <c r="J345" i="17"/>
  <c r="L344" i="17"/>
  <c r="J344" i="17"/>
  <c r="L342" i="17"/>
  <c r="J342" i="17"/>
  <c r="H331" i="17"/>
  <c r="M331" i="17"/>
  <c r="G331" i="17"/>
  <c r="N327" i="17"/>
  <c r="O327" i="17" s="1"/>
  <c r="H318" i="17"/>
  <c r="M318" i="17"/>
  <c r="G318" i="17"/>
  <c r="J317" i="17"/>
  <c r="H312" i="17"/>
  <c r="M312" i="17"/>
  <c r="G312" i="17"/>
  <c r="L307" i="17"/>
  <c r="J307" i="17"/>
  <c r="L306" i="17"/>
  <c r="J306" i="17"/>
  <c r="L305" i="17"/>
  <c r="J305" i="17"/>
  <c r="L304" i="17"/>
  <c r="J304" i="17"/>
  <c r="I304" i="17"/>
  <c r="L311" i="17"/>
  <c r="J311" i="17"/>
  <c r="L310" i="17"/>
  <c r="J310" i="17"/>
  <c r="L298" i="17"/>
  <c r="J298" i="17"/>
  <c r="L299" i="17"/>
  <c r="J299" i="17"/>
  <c r="L297" i="17"/>
  <c r="J297" i="17"/>
  <c r="L296" i="17"/>
  <c r="J296" i="17"/>
  <c r="L291" i="17"/>
  <c r="J291" i="17"/>
  <c r="L289" i="17"/>
  <c r="J289" i="17"/>
  <c r="L288" i="17"/>
  <c r="J288" i="17"/>
  <c r="L287" i="17"/>
  <c r="J287" i="17"/>
  <c r="L286" i="17"/>
  <c r="J286" i="17"/>
  <c r="L285" i="17"/>
  <c r="J285" i="17"/>
  <c r="L284" i="17"/>
  <c r="J284" i="17"/>
  <c r="L283" i="17"/>
  <c r="J283" i="17"/>
  <c r="L282" i="17"/>
  <c r="J282" i="17"/>
  <c r="L281" i="17"/>
  <c r="J281" i="17"/>
  <c r="L280" i="17"/>
  <c r="J280" i="17"/>
  <c r="L279" i="17"/>
  <c r="J279" i="17"/>
  <c r="H266" i="17"/>
  <c r="M266" i="17"/>
  <c r="G266" i="17"/>
  <c r="L265" i="17"/>
  <c r="J265" i="17"/>
  <c r="L264" i="17"/>
  <c r="J264" i="17"/>
  <c r="L263" i="17"/>
  <c r="J263" i="17"/>
  <c r="I263" i="17"/>
  <c r="L259" i="17"/>
  <c r="J259" i="17"/>
  <c r="L254" i="17"/>
  <c r="J254" i="17"/>
  <c r="N252" i="17"/>
  <c r="O252" i="17" s="1"/>
  <c r="I252" i="17"/>
  <c r="L253" i="17"/>
  <c r="J253" i="17"/>
  <c r="L243" i="17"/>
  <c r="J243" i="17"/>
  <c r="L242" i="17"/>
  <c r="J242" i="17"/>
  <c r="L240" i="17"/>
  <c r="J240" i="17"/>
  <c r="I240" i="17"/>
  <c r="H238" i="17"/>
  <c r="K238" i="17"/>
  <c r="M238" i="17"/>
  <c r="G238" i="17"/>
  <c r="L236" i="17"/>
  <c r="J236" i="17"/>
  <c r="I236" i="17"/>
  <c r="L232" i="17"/>
  <c r="J232" i="17"/>
  <c r="J222" i="17"/>
  <c r="L222" i="17"/>
  <c r="J223" i="17"/>
  <c r="L223" i="17"/>
  <c r="J218" i="17"/>
  <c r="J219" i="17" s="1"/>
  <c r="M219" i="17"/>
  <c r="H219" i="17"/>
  <c r="G219" i="17"/>
  <c r="L218" i="17"/>
  <c r="L219" i="17" s="1"/>
  <c r="I218" i="17"/>
  <c r="I219" i="17" s="1"/>
  <c r="L214" i="17"/>
  <c r="J214" i="17"/>
  <c r="L212" i="17"/>
  <c r="J212" i="17"/>
  <c r="L209" i="17"/>
  <c r="J209" i="17"/>
  <c r="L208" i="17"/>
  <c r="J208" i="17"/>
  <c r="L197" i="17"/>
  <c r="L192" i="17"/>
  <c r="L165" i="17"/>
  <c r="J165" i="17"/>
  <c r="L163" i="17"/>
  <c r="J163" i="17"/>
  <c r="L162" i="17"/>
  <c r="J162" i="17"/>
  <c r="K465" i="17" l="1"/>
  <c r="N465" i="17" s="1"/>
  <c r="O465" i="17" s="1"/>
  <c r="K464" i="17"/>
  <c r="K287" i="17"/>
  <c r="K299" i="17"/>
  <c r="N299" i="17" s="1"/>
  <c r="O299" i="17" s="1"/>
  <c r="K307" i="17"/>
  <c r="N307" i="17" s="1"/>
  <c r="O307" i="17" s="1"/>
  <c r="K286" i="17"/>
  <c r="N286" i="17" s="1"/>
  <c r="O286" i="17" s="1"/>
  <c r="N466" i="17"/>
  <c r="O466" i="17" s="1"/>
  <c r="K280" i="17"/>
  <c r="N280" i="17" s="1"/>
  <c r="O280" i="17" s="1"/>
  <c r="K284" i="17"/>
  <c r="N284" i="17" s="1"/>
  <c r="O284" i="17" s="1"/>
  <c r="K282" i="17"/>
  <c r="N282" i="17" s="1"/>
  <c r="O282" i="17" s="1"/>
  <c r="K288" i="17"/>
  <c r="N288" i="17" s="1"/>
  <c r="O288" i="17" s="1"/>
  <c r="K298" i="17"/>
  <c r="N298" i="17" s="1"/>
  <c r="O298" i="17" s="1"/>
  <c r="K379" i="17"/>
  <c r="N379" i="17" s="1"/>
  <c r="O379" i="17" s="1"/>
  <c r="N467" i="17"/>
  <c r="O467" i="17" s="1"/>
  <c r="K283" i="17"/>
  <c r="N283" i="17" s="1"/>
  <c r="O283" i="17" s="1"/>
  <c r="K289" i="17"/>
  <c r="N289" i="17" s="1"/>
  <c r="O289" i="17" s="1"/>
  <c r="K291" i="17"/>
  <c r="N291" i="17" s="1"/>
  <c r="O291" i="17" s="1"/>
  <c r="K335" i="17"/>
  <c r="K305" i="17"/>
  <c r="N305" i="17" s="1"/>
  <c r="O305" i="17" s="1"/>
  <c r="K279" i="17"/>
  <c r="N279" i="17" s="1"/>
  <c r="O279" i="17" s="1"/>
  <c r="K285" i="17"/>
  <c r="N285" i="17" s="1"/>
  <c r="O285" i="17" s="1"/>
  <c r="K296" i="17"/>
  <c r="N296" i="17" s="1"/>
  <c r="O296" i="17" s="1"/>
  <c r="N464" i="17"/>
  <c r="O464" i="17" s="1"/>
  <c r="K306" i="17"/>
  <c r="N306" i="17" s="1"/>
  <c r="O306" i="17" s="1"/>
  <c r="I399" i="17"/>
  <c r="J399" i="17"/>
  <c r="L399" i="17"/>
  <c r="Q26" i="14"/>
  <c r="Q27" i="14" s="1"/>
  <c r="N398" i="17"/>
  <c r="O398" i="17" s="1"/>
  <c r="N365" i="17"/>
  <c r="O365" i="17" s="1"/>
  <c r="N366" i="17"/>
  <c r="O366" i="17" s="1"/>
  <c r="N373" i="17"/>
  <c r="O373" i="17" s="1"/>
  <c r="N370" i="17"/>
  <c r="O370" i="17" s="1"/>
  <c r="N372" i="17"/>
  <c r="O372" i="17" s="1"/>
  <c r="N376" i="17"/>
  <c r="O376" i="17" s="1"/>
  <c r="N378" i="17"/>
  <c r="O378" i="17" s="1"/>
  <c r="N375" i="17"/>
  <c r="O375" i="17" s="1"/>
  <c r="N377" i="17"/>
  <c r="O377" i="17" s="1"/>
  <c r="K361" i="17"/>
  <c r="N361" i="17" s="1"/>
  <c r="O361" i="17" s="1"/>
  <c r="K352" i="17"/>
  <c r="N352" i="17" s="1"/>
  <c r="O352" i="17" s="1"/>
  <c r="K351" i="17"/>
  <c r="N351" i="17" s="1"/>
  <c r="O351" i="17" s="1"/>
  <c r="K346" i="17"/>
  <c r="N346" i="17" s="1"/>
  <c r="O346" i="17" s="1"/>
  <c r="K345" i="17"/>
  <c r="N345" i="17" s="1"/>
  <c r="O345" i="17" s="1"/>
  <c r="K344" i="17"/>
  <c r="N344" i="17" s="1"/>
  <c r="O344" i="17" s="1"/>
  <c r="K342" i="17"/>
  <c r="N323" i="17"/>
  <c r="O323" i="17" s="1"/>
  <c r="N326" i="17"/>
  <c r="O326" i="17" s="1"/>
  <c r="N325" i="17"/>
  <c r="O325" i="17" s="1"/>
  <c r="N324" i="17"/>
  <c r="O324" i="17" s="1"/>
  <c r="N310" i="17"/>
  <c r="O310" i="17" s="1"/>
  <c r="K317" i="17"/>
  <c r="N317" i="17" s="1"/>
  <c r="O317" i="17" s="1"/>
  <c r="K304" i="17"/>
  <c r="N311" i="17"/>
  <c r="O311" i="17" s="1"/>
  <c r="N297" i="17"/>
  <c r="O297" i="17" s="1"/>
  <c r="N287" i="17"/>
  <c r="O287" i="17" s="1"/>
  <c r="K263" i="17"/>
  <c r="N263" i="17" s="1"/>
  <c r="N281" i="17"/>
  <c r="O281" i="17" s="1"/>
  <c r="N264" i="17"/>
  <c r="O264" i="17" s="1"/>
  <c r="K265" i="17"/>
  <c r="N265" i="17" s="1"/>
  <c r="O265" i="17" s="1"/>
  <c r="N236" i="17"/>
  <c r="O236" i="17" s="1"/>
  <c r="K259" i="17"/>
  <c r="K254" i="17"/>
  <c r="N254" i="17" s="1"/>
  <c r="O254" i="17" s="1"/>
  <c r="K253" i="17"/>
  <c r="N253" i="17" s="1"/>
  <c r="O253" i="17" s="1"/>
  <c r="K243" i="17"/>
  <c r="N243" i="17" s="1"/>
  <c r="O243" i="17" s="1"/>
  <c r="K242" i="17"/>
  <c r="N242" i="17" s="1"/>
  <c r="O242" i="17" s="1"/>
  <c r="K240" i="17"/>
  <c r="N240" i="17" s="1"/>
  <c r="O240" i="17" s="1"/>
  <c r="K232" i="17"/>
  <c r="N232" i="17" s="1"/>
  <c r="O232" i="17" s="1"/>
  <c r="K212" i="17"/>
  <c r="N212" i="17" s="1"/>
  <c r="O212" i="17" s="1"/>
  <c r="K223" i="17"/>
  <c r="N223" i="17" s="1"/>
  <c r="O223" i="17" s="1"/>
  <c r="K222" i="17"/>
  <c r="N222" i="17" s="1"/>
  <c r="O222" i="17" s="1"/>
  <c r="K219" i="17"/>
  <c r="K214" i="17"/>
  <c r="N214" i="17" s="1"/>
  <c r="O214" i="17" s="1"/>
  <c r="K209" i="17"/>
  <c r="N209" i="17" s="1"/>
  <c r="O209" i="17" s="1"/>
  <c r="K208" i="17"/>
  <c r="N208" i="17" s="1"/>
  <c r="O208" i="17" s="1"/>
  <c r="K197" i="17"/>
  <c r="N197" i="17" s="1"/>
  <c r="O197" i="17" s="1"/>
  <c r="N192" i="17"/>
  <c r="O192" i="17" s="1"/>
  <c r="K165" i="17"/>
  <c r="N165" i="17" s="1"/>
  <c r="O165" i="17" s="1"/>
  <c r="K163" i="17"/>
  <c r="N163" i="17" s="1"/>
  <c r="O163" i="17" s="1"/>
  <c r="K162" i="17"/>
  <c r="N162" i="17" s="1"/>
  <c r="O162" i="17" s="1"/>
  <c r="K80" i="17"/>
  <c r="N80" i="17" s="1"/>
  <c r="O80" i="17" s="1"/>
  <c r="L65" i="17"/>
  <c r="J65" i="17"/>
  <c r="L60" i="17"/>
  <c r="J60" i="17"/>
  <c r="H53" i="17"/>
  <c r="M53" i="17"/>
  <c r="G53" i="17"/>
  <c r="L52" i="17"/>
  <c r="J52" i="17"/>
  <c r="I45" i="17"/>
  <c r="J45" i="17"/>
  <c r="L45" i="17"/>
  <c r="N335" i="17" l="1"/>
  <c r="O335" i="17" s="1"/>
  <c r="K45" i="17"/>
  <c r="N259" i="17"/>
  <c r="N342" i="17"/>
  <c r="N389" i="17"/>
  <c r="O389" i="17" s="1"/>
  <c r="O399" i="17" s="1"/>
  <c r="K399" i="17"/>
  <c r="N304" i="17"/>
  <c r="O263" i="17"/>
  <c r="N218" i="17"/>
  <c r="N219" i="17" s="1"/>
  <c r="K121" i="17"/>
  <c r="N121" i="17" s="1"/>
  <c r="O121" i="17" s="1"/>
  <c r="K128" i="17"/>
  <c r="N128" i="17" s="1"/>
  <c r="O128" i="17" s="1"/>
  <c r="K79" i="17"/>
  <c r="N79" i="17" s="1"/>
  <c r="O79" i="17" s="1"/>
  <c r="K102" i="17"/>
  <c r="N102" i="17" s="1"/>
  <c r="O102" i="17" s="1"/>
  <c r="N65" i="17"/>
  <c r="K78" i="17"/>
  <c r="N78" i="17" s="1"/>
  <c r="O78" i="17" s="1"/>
  <c r="K77" i="17"/>
  <c r="N77" i="17" s="1"/>
  <c r="O77" i="17" s="1"/>
  <c r="K60" i="17"/>
  <c r="N60" i="17" s="1"/>
  <c r="O60" i="17" s="1"/>
  <c r="N52" i="17"/>
  <c r="O52" i="17" s="1"/>
  <c r="O259" i="17" l="1"/>
  <c r="O342" i="17"/>
  <c r="N399" i="17"/>
  <c r="O65" i="17"/>
  <c r="O304" i="17"/>
  <c r="O218" i="17"/>
  <c r="O219" i="17" s="1"/>
  <c r="N45" i="17"/>
  <c r="O45" i="17" l="1"/>
  <c r="L41" i="17" l="1"/>
  <c r="J41" i="17"/>
  <c r="L42" i="17"/>
  <c r="J42" i="17"/>
  <c r="L33" i="17"/>
  <c r="J33" i="17"/>
  <c r="L28" i="17"/>
  <c r="L29" i="17" s="1"/>
  <c r="J28" i="17"/>
  <c r="J29" i="17" s="1"/>
  <c r="L454" i="17"/>
  <c r="J454" i="17"/>
  <c r="L452" i="17"/>
  <c r="J452" i="17"/>
  <c r="L433" i="17"/>
  <c r="J433" i="17"/>
  <c r="L428" i="17"/>
  <c r="J428" i="17"/>
  <c r="I85" i="11"/>
  <c r="N84" i="11"/>
  <c r="O84" i="11" s="1"/>
  <c r="I84" i="11"/>
  <c r="I75" i="11"/>
  <c r="O75" i="11" s="1"/>
  <c r="I59" i="11"/>
  <c r="N59" i="11"/>
  <c r="O59" i="11" s="1"/>
  <c r="I60" i="11"/>
  <c r="N60" i="11"/>
  <c r="O60" i="11" s="1"/>
  <c r="I56" i="11"/>
  <c r="N56" i="11"/>
  <c r="O56" i="11" s="1"/>
  <c r="I57" i="11"/>
  <c r="N57" i="11"/>
  <c r="O57" i="11" s="1"/>
  <c r="N55" i="11"/>
  <c r="O55" i="11" s="1"/>
  <c r="I55" i="11"/>
  <c r="I54" i="11"/>
  <c r="O54" i="11" s="1"/>
  <c r="H49" i="11"/>
  <c r="J49" i="11"/>
  <c r="K49" i="11"/>
  <c r="L49" i="11"/>
  <c r="M49" i="11"/>
  <c r="G49" i="11"/>
  <c r="N48" i="11"/>
  <c r="I48" i="11"/>
  <c r="N47" i="11"/>
  <c r="I47" i="11"/>
  <c r="N46" i="11"/>
  <c r="I46" i="11"/>
  <c r="N43" i="11"/>
  <c r="I43" i="11"/>
  <c r="N41" i="11"/>
  <c r="I41" i="11"/>
  <c r="H39" i="11"/>
  <c r="J39" i="11"/>
  <c r="K39" i="11"/>
  <c r="L39" i="11"/>
  <c r="M39" i="11"/>
  <c r="G39" i="11"/>
  <c r="G26" i="11"/>
  <c r="N12" i="11"/>
  <c r="O12" i="11" s="1"/>
  <c r="N11" i="11"/>
  <c r="L22" i="12"/>
  <c r="K22" i="12"/>
  <c r="O164" i="12"/>
  <c r="J164" i="12"/>
  <c r="I164" i="12"/>
  <c r="N163" i="12"/>
  <c r="N164" i="12" s="1"/>
  <c r="L163" i="12"/>
  <c r="K163" i="12"/>
  <c r="K164" i="12" s="1"/>
  <c r="N149" i="12"/>
  <c r="N152" i="12" s="1"/>
  <c r="L149" i="12"/>
  <c r="L152" i="12" s="1"/>
  <c r="K149" i="12"/>
  <c r="K152" i="12" s="1"/>
  <c r="N91" i="12"/>
  <c r="N92" i="12" s="1"/>
  <c r="L91" i="12"/>
  <c r="L92" i="12" s="1"/>
  <c r="K91" i="12"/>
  <c r="K92" i="12" s="1"/>
  <c r="N72" i="12"/>
  <c r="L72" i="12"/>
  <c r="K72" i="12"/>
  <c r="I359" i="17"/>
  <c r="J359" i="17"/>
  <c r="L359" i="17"/>
  <c r="L360" i="17"/>
  <c r="J360" i="17"/>
  <c r="N26" i="11" l="1"/>
  <c r="N428" i="17"/>
  <c r="O428" i="17" s="1"/>
  <c r="N454" i="17"/>
  <c r="O454" i="17" s="1"/>
  <c r="N433" i="17"/>
  <c r="O433" i="17" s="1"/>
  <c r="N452" i="17"/>
  <c r="O452" i="17" s="1"/>
  <c r="M149" i="12"/>
  <c r="M152" i="12" s="1"/>
  <c r="I362" i="17"/>
  <c r="J362" i="17"/>
  <c r="L362" i="17"/>
  <c r="O28" i="17"/>
  <c r="O29" i="17" s="1"/>
  <c r="N42" i="17"/>
  <c r="O42" i="17" s="1"/>
  <c r="N33" i="17"/>
  <c r="O33" i="17" s="1"/>
  <c r="N41" i="17"/>
  <c r="O41" i="17" s="1"/>
  <c r="K360" i="17"/>
  <c r="N360" i="17" s="1"/>
  <c r="O360" i="17" s="1"/>
  <c r="K359" i="17"/>
  <c r="O43" i="11"/>
  <c r="O46" i="11"/>
  <c r="O48" i="11"/>
  <c r="O47" i="11"/>
  <c r="O41" i="11"/>
  <c r="O11" i="11"/>
  <c r="M163" i="12"/>
  <c r="P163" i="12" s="1"/>
  <c r="L164" i="12"/>
  <c r="M92" i="12"/>
  <c r="M72" i="12"/>
  <c r="O26" i="11" l="1"/>
  <c r="P72" i="12"/>
  <c r="P149" i="12"/>
  <c r="M164" i="12"/>
  <c r="N359" i="17"/>
  <c r="K362" i="17"/>
  <c r="P164" i="12"/>
  <c r="Q163" i="12"/>
  <c r="Q164" i="12" s="1"/>
  <c r="P91" i="12"/>
  <c r="P92" i="12" s="1"/>
  <c r="Q149" i="12" l="1"/>
  <c r="Q152" i="12" s="1"/>
  <c r="P152" i="12"/>
  <c r="Q72" i="12"/>
  <c r="O359" i="17"/>
  <c r="O362" i="17" s="1"/>
  <c r="N362" i="17"/>
  <c r="Q91" i="12"/>
  <c r="Q92" i="12" s="1"/>
  <c r="H561" i="17" l="1"/>
  <c r="M561" i="17"/>
  <c r="G561" i="17"/>
  <c r="H480" i="17"/>
  <c r="M480" i="17"/>
  <c r="G480" i="17"/>
  <c r="L479" i="17"/>
  <c r="J479" i="17"/>
  <c r="J369" i="17"/>
  <c r="K369" i="17" s="1"/>
  <c r="J368" i="17"/>
  <c r="K368" i="17" s="1"/>
  <c r="L343" i="17"/>
  <c r="J343" i="17"/>
  <c r="L347" i="17"/>
  <c r="J347" i="17"/>
  <c r="J330" i="17"/>
  <c r="K330" i="17" s="1"/>
  <c r="J315" i="17"/>
  <c r="L308" i="17"/>
  <c r="J308" i="17"/>
  <c r="G302" i="17"/>
  <c r="L301" i="17"/>
  <c r="J301" i="17"/>
  <c r="L295" i="17"/>
  <c r="J295" i="17"/>
  <c r="I295" i="17"/>
  <c r="H293" i="17"/>
  <c r="M293" i="17"/>
  <c r="G293" i="17"/>
  <c r="L292" i="17"/>
  <c r="J292" i="17"/>
  <c r="L290" i="17"/>
  <c r="J290" i="17"/>
  <c r="I278" i="17"/>
  <c r="J278" i="17"/>
  <c r="L278" i="17"/>
  <c r="L275" i="17"/>
  <c r="J275" i="17"/>
  <c r="H246" i="17"/>
  <c r="M246" i="17"/>
  <c r="G246" i="17"/>
  <c r="L237" i="17"/>
  <c r="L238" i="17" s="1"/>
  <c r="J237" i="17"/>
  <c r="J238" i="17" s="1"/>
  <c r="I238" i="17"/>
  <c r="G216" i="17"/>
  <c r="H216" i="17"/>
  <c r="M216" i="17"/>
  <c r="L213" i="17"/>
  <c r="J213" i="17"/>
  <c r="K211" i="17"/>
  <c r="N211" i="17" s="1"/>
  <c r="O211" i="17" s="1"/>
  <c r="L210" i="17"/>
  <c r="J210" i="17"/>
  <c r="I205" i="17"/>
  <c r="J205" i="17"/>
  <c r="L205" i="17"/>
  <c r="L201" i="17"/>
  <c r="L203" i="17" s="1"/>
  <c r="J201" i="17"/>
  <c r="J203" i="17" s="1"/>
  <c r="I201" i="17"/>
  <c r="I203" i="17" s="1"/>
  <c r="L186" i="17"/>
  <c r="L173" i="17"/>
  <c r="H166" i="17"/>
  <c r="M166" i="17"/>
  <c r="G166" i="17"/>
  <c r="L66" i="17"/>
  <c r="J66" i="17"/>
  <c r="I66" i="17"/>
  <c r="H61" i="17"/>
  <c r="M61" i="17"/>
  <c r="G61" i="17"/>
  <c r="L59" i="17"/>
  <c r="J59" i="17"/>
  <c r="I55" i="17"/>
  <c r="J55" i="17"/>
  <c r="L55" i="17"/>
  <c r="K292" i="17" l="1"/>
  <c r="K479" i="17"/>
  <c r="N334" i="17"/>
  <c r="N479" i="17"/>
  <c r="O479" i="17" s="1"/>
  <c r="K308" i="17"/>
  <c r="K290" i="17"/>
  <c r="N290" i="17" s="1"/>
  <c r="O290" i="17" s="1"/>
  <c r="K301" i="17"/>
  <c r="N301" i="17" s="1"/>
  <c r="O301" i="17" s="1"/>
  <c r="I348" i="17"/>
  <c r="J348" i="17"/>
  <c r="L348" i="17"/>
  <c r="N548" i="17"/>
  <c r="O548" i="17" s="1"/>
  <c r="N544" i="17"/>
  <c r="O544" i="17" s="1"/>
  <c r="N517" i="17"/>
  <c r="O517" i="17" s="1"/>
  <c r="N525" i="17"/>
  <c r="O525" i="17" s="1"/>
  <c r="N504" i="17"/>
  <c r="O504" i="17" s="1"/>
  <c r="N499" i="17"/>
  <c r="O499" i="17" s="1"/>
  <c r="N492" i="17"/>
  <c r="O492" i="17" s="1"/>
  <c r="N369" i="17"/>
  <c r="O369" i="17" s="1"/>
  <c r="N368" i="17"/>
  <c r="O368" i="17" s="1"/>
  <c r="O336" i="17"/>
  <c r="K343" i="17"/>
  <c r="K347" i="17"/>
  <c r="N347" i="17" s="1"/>
  <c r="O347" i="17" s="1"/>
  <c r="N330" i="17"/>
  <c r="O330" i="17" s="1"/>
  <c r="K315" i="17"/>
  <c r="N315" i="17" s="1"/>
  <c r="O315" i="17" s="1"/>
  <c r="K295" i="17"/>
  <c r="N292" i="17"/>
  <c r="O292" i="17" s="1"/>
  <c r="N237" i="17"/>
  <c r="K275" i="17"/>
  <c r="N275" i="17" s="1"/>
  <c r="O275" i="17" s="1"/>
  <c r="K213" i="17"/>
  <c r="N213" i="17" s="1"/>
  <c r="O213" i="17" s="1"/>
  <c r="K205" i="17"/>
  <c r="K210" i="17"/>
  <c r="N210" i="17" s="1"/>
  <c r="O210" i="17" s="1"/>
  <c r="K173" i="17"/>
  <c r="N173" i="17" s="1"/>
  <c r="O173" i="17" s="1"/>
  <c r="K186" i="17"/>
  <c r="N186" i="17" s="1"/>
  <c r="O186" i="17" s="1"/>
  <c r="K76" i="17"/>
  <c r="N76" i="17" s="1"/>
  <c r="O76" i="17" s="1"/>
  <c r="K73" i="17"/>
  <c r="N73" i="17" s="1"/>
  <c r="O73" i="17" s="1"/>
  <c r="K74" i="17"/>
  <c r="N74" i="17" s="1"/>
  <c r="O74" i="17" s="1"/>
  <c r="K75" i="17"/>
  <c r="N75" i="17" s="1"/>
  <c r="O75" i="17" s="1"/>
  <c r="K66" i="17"/>
  <c r="K55" i="17"/>
  <c r="K59" i="17"/>
  <c r="N59" i="17" s="1"/>
  <c r="O59" i="17" s="1"/>
  <c r="K348" i="17" l="1"/>
  <c r="N201" i="17"/>
  <c r="N203" i="17" s="1"/>
  <c r="K203" i="17"/>
  <c r="N295" i="17"/>
  <c r="O295" i="17" s="1"/>
  <c r="N308" i="17"/>
  <c r="O237" i="17"/>
  <c r="O238" i="17" s="1"/>
  <c r="N238" i="17"/>
  <c r="N343" i="17"/>
  <c r="N348" i="17" s="1"/>
  <c r="N278" i="17"/>
  <c r="N205" i="17"/>
  <c r="N66" i="17"/>
  <c r="N55" i="17"/>
  <c r="O201" i="17" l="1"/>
  <c r="O203" i="17" s="1"/>
  <c r="O308" i="17"/>
  <c r="O66" i="17"/>
  <c r="O343" i="17"/>
  <c r="O348" i="17" s="1"/>
  <c r="O334" i="17"/>
  <c r="O278" i="17"/>
  <c r="O205" i="17"/>
  <c r="O55" i="17"/>
  <c r="L53" i="17" l="1"/>
  <c r="I53" i="17"/>
  <c r="G36" i="17"/>
  <c r="N32" i="14"/>
  <c r="K32" i="14"/>
  <c r="N49" i="11"/>
  <c r="I29" i="11"/>
  <c r="N29" i="11"/>
  <c r="I28" i="11"/>
  <c r="N28" i="11"/>
  <c r="I51" i="11"/>
  <c r="N51" i="11"/>
  <c r="I52" i="11"/>
  <c r="N52" i="11"/>
  <c r="O52" i="11" s="1"/>
  <c r="I53" i="11"/>
  <c r="N53" i="11"/>
  <c r="O53" i="11" s="1"/>
  <c r="J53" i="17" l="1"/>
  <c r="K53" i="17"/>
  <c r="N98" i="11"/>
  <c r="I98" i="11"/>
  <c r="L32" i="14"/>
  <c r="O51" i="11"/>
  <c r="O98" i="11" s="1"/>
  <c r="I49" i="11"/>
  <c r="O49" i="11"/>
  <c r="O29" i="11"/>
  <c r="O28" i="11"/>
  <c r="M32" i="14" l="1"/>
  <c r="P32" i="14" s="1"/>
  <c r="J58" i="14"/>
  <c r="O58" i="14"/>
  <c r="J55" i="14"/>
  <c r="O55" i="14"/>
  <c r="O64" i="14" s="1"/>
  <c r="J43" i="14"/>
  <c r="O43" i="14"/>
  <c r="J40" i="14"/>
  <c r="O40" i="14"/>
  <c r="J37" i="14"/>
  <c r="O37" i="14"/>
  <c r="J23" i="14"/>
  <c r="M23" i="14"/>
  <c r="M64" i="14" s="1"/>
  <c r="N23" i="14"/>
  <c r="N64" i="14" s="1"/>
  <c r="O23" i="14"/>
  <c r="N62" i="14"/>
  <c r="N61" i="14"/>
  <c r="N57" i="14"/>
  <c r="N58" i="14" s="1"/>
  <c r="N54" i="14"/>
  <c r="N55" i="14" s="1"/>
  <c r="N49" i="14"/>
  <c r="N48" i="14"/>
  <c r="N42" i="14"/>
  <c r="N43" i="14" s="1"/>
  <c r="N39" i="14"/>
  <c r="N40" i="14" s="1"/>
  <c r="N36" i="14"/>
  <c r="N37" i="14" s="1"/>
  <c r="N33" i="14"/>
  <c r="N34" i="14" s="1"/>
  <c r="K61" i="14"/>
  <c r="L61" i="14" s="1"/>
  <c r="K48" i="14"/>
  <c r="K49" i="14"/>
  <c r="L49" i="14" s="1"/>
  <c r="I55" i="14"/>
  <c r="K54" i="14"/>
  <c r="L54" i="14" s="1"/>
  <c r="I43" i="14"/>
  <c r="K42" i="14"/>
  <c r="L42" i="14" s="1"/>
  <c r="I40" i="14"/>
  <c r="K39" i="14"/>
  <c r="K40" i="14" s="1"/>
  <c r="I37" i="14"/>
  <c r="K36" i="14"/>
  <c r="L36" i="14" s="1"/>
  <c r="K33" i="14"/>
  <c r="K34" i="14" s="1"/>
  <c r="I23" i="14"/>
  <c r="K22" i="14"/>
  <c r="L22" i="14" s="1"/>
  <c r="L23" i="14" s="1"/>
  <c r="N28" i="12"/>
  <c r="N31" i="12" s="1"/>
  <c r="L28" i="12"/>
  <c r="L31" i="12" s="1"/>
  <c r="K28" i="12"/>
  <c r="K31" i="12" s="1"/>
  <c r="N172" i="12"/>
  <c r="N173" i="12" s="1"/>
  <c r="N157" i="12"/>
  <c r="N156" i="12"/>
  <c r="N155" i="12"/>
  <c r="N154" i="12"/>
  <c r="N146" i="12"/>
  <c r="N147" i="12" s="1"/>
  <c r="N140" i="12"/>
  <c r="N141" i="12" s="1"/>
  <c r="N131" i="12"/>
  <c r="N132" i="12" s="1"/>
  <c r="N122" i="12"/>
  <c r="N123" i="12" s="1"/>
  <c r="N118" i="12"/>
  <c r="N119" i="12" s="1"/>
  <c r="N111" i="12"/>
  <c r="N112" i="12" s="1"/>
  <c r="N107" i="12"/>
  <c r="N106" i="12"/>
  <c r="N100" i="12"/>
  <c r="N104" i="12" s="1"/>
  <c r="N97" i="12"/>
  <c r="N98" i="12" s="1"/>
  <c r="N94" i="12"/>
  <c r="N95" i="12" s="1"/>
  <c r="N84" i="12"/>
  <c r="N88" i="12" s="1"/>
  <c r="N81" i="12"/>
  <c r="N79" i="12"/>
  <c r="N74" i="12"/>
  <c r="N66" i="12"/>
  <c r="N59" i="12"/>
  <c r="N53" i="12"/>
  <c r="N42" i="12"/>
  <c r="N47" i="12" s="1"/>
  <c r="N36" i="12"/>
  <c r="N37" i="12" s="1"/>
  <c r="N128" i="12"/>
  <c r="N129" i="12" s="1"/>
  <c r="N22" i="12"/>
  <c r="N23" i="12" s="1"/>
  <c r="N19" i="12"/>
  <c r="N20" i="12" s="1"/>
  <c r="N15" i="12"/>
  <c r="N16" i="12" s="1"/>
  <c r="M23" i="12"/>
  <c r="M16" i="12"/>
  <c r="J173" i="12"/>
  <c r="O173" i="12"/>
  <c r="J158" i="12"/>
  <c r="O158" i="12"/>
  <c r="J141" i="12"/>
  <c r="O141" i="12"/>
  <c r="J132" i="12"/>
  <c r="O132" i="12"/>
  <c r="J112" i="12"/>
  <c r="O112" i="12"/>
  <c r="J98" i="12"/>
  <c r="O98" i="12"/>
  <c r="J95" i="12"/>
  <c r="O95" i="12"/>
  <c r="J67" i="12"/>
  <c r="O67" i="12"/>
  <c r="J54" i="12"/>
  <c r="O54" i="12"/>
  <c r="O258" i="12" s="1"/>
  <c r="J37" i="12"/>
  <c r="O37" i="12"/>
  <c r="J129" i="12"/>
  <c r="O129" i="12"/>
  <c r="J23" i="12"/>
  <c r="O23" i="12"/>
  <c r="J16" i="12"/>
  <c r="O16" i="12"/>
  <c r="K172" i="12"/>
  <c r="K173" i="12" s="1"/>
  <c r="K157" i="12"/>
  <c r="K156" i="12"/>
  <c r="K155" i="12"/>
  <c r="K154" i="12"/>
  <c r="K146" i="12"/>
  <c r="K147" i="12" s="1"/>
  <c r="K140" i="12"/>
  <c r="K141" i="12" s="1"/>
  <c r="K131" i="12"/>
  <c r="K132" i="12" s="1"/>
  <c r="K122" i="12"/>
  <c r="K123" i="12" s="1"/>
  <c r="K118" i="12"/>
  <c r="K119" i="12" s="1"/>
  <c r="K111" i="12"/>
  <c r="K112" i="12" s="1"/>
  <c r="K107" i="12"/>
  <c r="K106" i="12"/>
  <c r="K109" i="12" s="1"/>
  <c r="K100" i="12"/>
  <c r="K104" i="12" s="1"/>
  <c r="K97" i="12"/>
  <c r="K98" i="12" s="1"/>
  <c r="K94" i="12"/>
  <c r="K95" i="12" s="1"/>
  <c r="K84" i="12"/>
  <c r="K88" i="12" s="1"/>
  <c r="K81" i="12"/>
  <c r="K79" i="12"/>
  <c r="K74" i="12"/>
  <c r="K66" i="12"/>
  <c r="K59" i="12"/>
  <c r="K53" i="12"/>
  <c r="K42" i="12"/>
  <c r="K47" i="12" s="1"/>
  <c r="K36" i="12"/>
  <c r="K37" i="12" s="1"/>
  <c r="K128" i="12"/>
  <c r="K129" i="12" s="1"/>
  <c r="K23" i="12"/>
  <c r="K19" i="12"/>
  <c r="K20" i="12" s="1"/>
  <c r="K258" i="12" s="1"/>
  <c r="K15" i="12"/>
  <c r="K16" i="12" s="1"/>
  <c r="L172" i="12"/>
  <c r="L157" i="12"/>
  <c r="L156" i="12"/>
  <c r="L155" i="12"/>
  <c r="L154" i="12"/>
  <c r="L146" i="12"/>
  <c r="L147" i="12" s="1"/>
  <c r="L140" i="12"/>
  <c r="L131" i="12"/>
  <c r="M132" i="12" s="1"/>
  <c r="L122" i="12"/>
  <c r="L123" i="12" s="1"/>
  <c r="L118" i="12"/>
  <c r="L119" i="12" s="1"/>
  <c r="L111" i="12"/>
  <c r="L112" i="12" s="1"/>
  <c r="L107" i="12"/>
  <c r="L106" i="12"/>
  <c r="L100" i="12"/>
  <c r="L104" i="12" s="1"/>
  <c r="L97" i="12"/>
  <c r="L94" i="12"/>
  <c r="L84" i="12"/>
  <c r="L88" i="12" s="1"/>
  <c r="L81" i="12"/>
  <c r="L79" i="12"/>
  <c r="L74" i="12"/>
  <c r="L66" i="12"/>
  <c r="L59" i="12"/>
  <c r="L53" i="12"/>
  <c r="L42" i="12"/>
  <c r="L47" i="12" s="1"/>
  <c r="L36" i="12"/>
  <c r="L37" i="12" s="1"/>
  <c r="L128" i="12"/>
  <c r="L129" i="12" s="1"/>
  <c r="L23" i="12"/>
  <c r="L19" i="12"/>
  <c r="L20" i="12" s="1"/>
  <c r="L15" i="12"/>
  <c r="L16" i="12" s="1"/>
  <c r="I158" i="12"/>
  <c r="I67" i="12"/>
  <c r="I141" i="12"/>
  <c r="I112" i="12"/>
  <c r="I98" i="12"/>
  <c r="I95" i="12"/>
  <c r="I129" i="12"/>
  <c r="L551" i="17"/>
  <c r="L557" i="17"/>
  <c r="L560" i="17"/>
  <c r="J551" i="17"/>
  <c r="J557" i="17"/>
  <c r="J560" i="17"/>
  <c r="I551" i="17"/>
  <c r="J541" i="17"/>
  <c r="L541" i="17"/>
  <c r="H549" i="17"/>
  <c r="M549" i="17"/>
  <c r="I541" i="17"/>
  <c r="I488" i="17"/>
  <c r="K560" i="17" l="1"/>
  <c r="N560" i="17" s="1"/>
  <c r="L109" i="12"/>
  <c r="L258" i="12" s="1"/>
  <c r="N109" i="12"/>
  <c r="N258" i="12" s="1"/>
  <c r="N52" i="14"/>
  <c r="K52" i="14"/>
  <c r="K82" i="12"/>
  <c r="L82" i="12"/>
  <c r="N82" i="12"/>
  <c r="M140" i="12"/>
  <c r="P140" i="12" s="1"/>
  <c r="P141" i="12" s="1"/>
  <c r="L535" i="17"/>
  <c r="J535" i="17"/>
  <c r="I535" i="17"/>
  <c r="O53" i="17"/>
  <c r="N53" i="17"/>
  <c r="M122" i="12"/>
  <c r="M123" i="12" s="1"/>
  <c r="K67" i="12"/>
  <c r="K158" i="12"/>
  <c r="K54" i="12"/>
  <c r="L67" i="12"/>
  <c r="M28" i="12"/>
  <c r="M31" i="12" s="1"/>
  <c r="M107" i="12"/>
  <c r="P107" i="12" s="1"/>
  <c r="Q107" i="12" s="1"/>
  <c r="M84" i="12"/>
  <c r="M88" i="12" s="1"/>
  <c r="N54" i="12"/>
  <c r="P94" i="12"/>
  <c r="P95" i="12" s="1"/>
  <c r="M157" i="12"/>
  <c r="P157" i="12" s="1"/>
  <c r="Q157" i="12" s="1"/>
  <c r="M97" i="12"/>
  <c r="M98" i="12" s="1"/>
  <c r="M100" i="12"/>
  <c r="M104" i="12" s="1"/>
  <c r="M128" i="12"/>
  <c r="M129" i="12" s="1"/>
  <c r="L158" i="12"/>
  <c r="N67" i="12"/>
  <c r="M49" i="14"/>
  <c r="P49" i="14" s="1"/>
  <c r="Q49" i="14" s="1"/>
  <c r="L33" i="14"/>
  <c r="L34" i="14" s="1"/>
  <c r="Q32" i="14"/>
  <c r="L48" i="14"/>
  <c r="M61" i="14"/>
  <c r="P61" i="14" s="1"/>
  <c r="Q61" i="14" s="1"/>
  <c r="M54" i="14"/>
  <c r="M55" i="14" s="1"/>
  <c r="L55" i="14"/>
  <c r="M36" i="14"/>
  <c r="M37" i="14" s="1"/>
  <c r="L37" i="14"/>
  <c r="M42" i="14"/>
  <c r="P42" i="14" s="1"/>
  <c r="P43" i="14" s="1"/>
  <c r="K23" i="14"/>
  <c r="K43" i="14"/>
  <c r="L39" i="14"/>
  <c r="L40" i="14" s="1"/>
  <c r="K37" i="14"/>
  <c r="K55" i="14"/>
  <c r="N557" i="17"/>
  <c r="O557" i="17" s="1"/>
  <c r="K551" i="17"/>
  <c r="L43" i="14"/>
  <c r="P22" i="14"/>
  <c r="P23" i="14" s="1"/>
  <c r="P74" i="12"/>
  <c r="P77" i="12" s="1"/>
  <c r="M155" i="12"/>
  <c r="P155" i="12" s="1"/>
  <c r="Q155" i="12" s="1"/>
  <c r="M19" i="12"/>
  <c r="M20" i="12" s="1"/>
  <c r="M79" i="12"/>
  <c r="M106" i="12"/>
  <c r="M156" i="12"/>
  <c r="P156" i="12" s="1"/>
  <c r="Q156" i="12" s="1"/>
  <c r="M59" i="12"/>
  <c r="M154" i="12"/>
  <c r="P154" i="12" s="1"/>
  <c r="Q154" i="12" s="1"/>
  <c r="M81" i="12"/>
  <c r="M111" i="12"/>
  <c r="M112" i="12" s="1"/>
  <c r="M118" i="12"/>
  <c r="M119" i="12" s="1"/>
  <c r="M172" i="12"/>
  <c r="M173" i="12" s="1"/>
  <c r="L95" i="12"/>
  <c r="L132" i="12"/>
  <c r="M42" i="12"/>
  <c r="M47" i="12" s="1"/>
  <c r="L173" i="12"/>
  <c r="M36" i="12"/>
  <c r="M37" i="12" s="1"/>
  <c r="M67" i="12"/>
  <c r="N158" i="12"/>
  <c r="L98" i="12"/>
  <c r="L141" i="12"/>
  <c r="P146" i="12"/>
  <c r="P147" i="12" s="1"/>
  <c r="L54" i="12"/>
  <c r="N542" i="17"/>
  <c r="O542" i="17" s="1"/>
  <c r="K541" i="17"/>
  <c r="N541" i="17" s="1"/>
  <c r="O541" i="17" s="1"/>
  <c r="N518" i="17"/>
  <c r="O518" i="17" s="1"/>
  <c r="N490" i="17"/>
  <c r="O490" i="17" s="1"/>
  <c r="K488" i="17"/>
  <c r="N489" i="17"/>
  <c r="O489" i="17" s="1"/>
  <c r="P106" i="12" l="1"/>
  <c r="P109" i="12" s="1"/>
  <c r="M109" i="12"/>
  <c r="P122" i="12"/>
  <c r="P123" i="12" s="1"/>
  <c r="M48" i="14"/>
  <c r="L52" i="14"/>
  <c r="M82" i="12"/>
  <c r="K535" i="17"/>
  <c r="P42" i="12"/>
  <c r="P47" i="12" s="1"/>
  <c r="P28" i="12"/>
  <c r="P31" i="12" s="1"/>
  <c r="Q158" i="12"/>
  <c r="Q140" i="12"/>
  <c r="Q141" i="12" s="1"/>
  <c r="P111" i="12"/>
  <c r="P112" i="12" s="1"/>
  <c r="P97" i="12"/>
  <c r="P98" i="12" s="1"/>
  <c r="M141" i="12"/>
  <c r="Q74" i="12"/>
  <c r="Q77" i="12" s="1"/>
  <c r="Q94" i="12"/>
  <c r="Q95" i="12" s="1"/>
  <c r="P128" i="12"/>
  <c r="P129" i="12" s="1"/>
  <c r="M95" i="12"/>
  <c r="O560" i="17"/>
  <c r="N488" i="17"/>
  <c r="M33" i="14"/>
  <c r="M34" i="14" s="1"/>
  <c r="P36" i="14"/>
  <c r="P37" i="14" s="1"/>
  <c r="P54" i="14"/>
  <c r="M43" i="14"/>
  <c r="M39" i="14"/>
  <c r="M40" i="14" s="1"/>
  <c r="N551" i="17"/>
  <c r="Q22" i="14"/>
  <c r="Q23" i="14" s="1"/>
  <c r="Q42" i="14"/>
  <c r="Q43" i="14" s="1"/>
  <c r="P158" i="12"/>
  <c r="Q106" i="12"/>
  <c r="Q109" i="12" s="1"/>
  <c r="M54" i="12"/>
  <c r="M258" i="12" s="1"/>
  <c r="M158" i="12"/>
  <c r="Q146" i="12"/>
  <c r="Q147" i="12" s="1"/>
  <c r="P100" i="12"/>
  <c r="P104" i="12" s="1"/>
  <c r="Q122" i="12" l="1"/>
  <c r="Q123" i="12" s="1"/>
  <c r="P48" i="14"/>
  <c r="M52" i="14"/>
  <c r="Q28" i="12"/>
  <c r="Q31" i="12" s="1"/>
  <c r="Q42" i="12"/>
  <c r="Q47" i="12" s="1"/>
  <c r="O488" i="17"/>
  <c r="O535" i="17" s="1"/>
  <c r="N535" i="17"/>
  <c r="Q97" i="12"/>
  <c r="Q98" i="12" s="1"/>
  <c r="Q111" i="12"/>
  <c r="Q112" i="12" s="1"/>
  <c r="Q128" i="12"/>
  <c r="Q129" i="12" s="1"/>
  <c r="Q36" i="14"/>
  <c r="Q37" i="14" s="1"/>
  <c r="P33" i="14"/>
  <c r="P34" i="14" s="1"/>
  <c r="P55" i="14"/>
  <c r="P64" i="14" s="1"/>
  <c r="Q54" i="14"/>
  <c r="Q55" i="14" s="1"/>
  <c r="Q64" i="14" s="1"/>
  <c r="P39" i="14"/>
  <c r="P40" i="14" s="1"/>
  <c r="O551" i="17"/>
  <c r="Q100" i="12"/>
  <c r="Q104" i="12" s="1"/>
  <c r="P52" i="14" l="1"/>
  <c r="Q48" i="14"/>
  <c r="Q52" i="14" s="1"/>
  <c r="Q33" i="14"/>
  <c r="Q34" i="14" s="1"/>
  <c r="Q39" i="14"/>
  <c r="Q40" i="14" s="1"/>
  <c r="M483" i="17"/>
  <c r="K483" i="17"/>
  <c r="H483" i="17"/>
  <c r="G483" i="17"/>
  <c r="L482" i="17"/>
  <c r="L483" i="17" s="1"/>
  <c r="J482" i="17"/>
  <c r="J483" i="17" s="1"/>
  <c r="I482" i="17"/>
  <c r="I483" i="17" s="1"/>
  <c r="J457" i="17"/>
  <c r="L457" i="17"/>
  <c r="I457" i="17"/>
  <c r="L404" i="17"/>
  <c r="L405" i="17"/>
  <c r="L406" i="17"/>
  <c r="L407" i="17"/>
  <c r="I404" i="17"/>
  <c r="J404" i="17"/>
  <c r="J405" i="17"/>
  <c r="J406" i="17"/>
  <c r="J407" i="17"/>
  <c r="H402" i="17"/>
  <c r="K402" i="17"/>
  <c r="M402" i="17"/>
  <c r="G402" i="17"/>
  <c r="L401" i="17"/>
  <c r="L402" i="17" s="1"/>
  <c r="J401" i="17"/>
  <c r="I401" i="17"/>
  <c r="I402" i="17" s="1"/>
  <c r="J374" i="17"/>
  <c r="K374" i="17" s="1"/>
  <c r="J371" i="17"/>
  <c r="K371" i="17" s="1"/>
  <c r="I364" i="17"/>
  <c r="J364" i="17"/>
  <c r="K364" i="17" s="1"/>
  <c r="L350" i="17"/>
  <c r="J350" i="17"/>
  <c r="I350" i="17"/>
  <c r="N329" i="17"/>
  <c r="O329" i="17" s="1"/>
  <c r="L331" i="17"/>
  <c r="J331" i="17"/>
  <c r="I331" i="17"/>
  <c r="J316" i="17"/>
  <c r="L300" i="17"/>
  <c r="L302" i="17" s="1"/>
  <c r="J300" i="17"/>
  <c r="I302" i="17"/>
  <c r="H276" i="17"/>
  <c r="M276" i="17"/>
  <c r="G276" i="17"/>
  <c r="I273" i="17"/>
  <c r="J273" i="17"/>
  <c r="L273" i="17"/>
  <c r="I261" i="17"/>
  <c r="J260" i="17"/>
  <c r="J261" i="17" s="1"/>
  <c r="L260" i="17"/>
  <c r="L261" i="17" s="1"/>
  <c r="N255" i="17"/>
  <c r="O255" i="17" s="1"/>
  <c r="L249" i="17"/>
  <c r="L250" i="17" s="1"/>
  <c r="H250" i="17"/>
  <c r="M250" i="17"/>
  <c r="G250" i="17"/>
  <c r="J249" i="17"/>
  <c r="J245" i="17"/>
  <c r="L245" i="17"/>
  <c r="L241" i="17"/>
  <c r="J241" i="17"/>
  <c r="L244" i="17"/>
  <c r="J244" i="17"/>
  <c r="I221" i="17"/>
  <c r="I234" i="17" s="1"/>
  <c r="J221" i="17"/>
  <c r="J234" i="17" s="1"/>
  <c r="L221" i="17"/>
  <c r="L234" i="17" s="1"/>
  <c r="L215" i="17"/>
  <c r="J215" i="17"/>
  <c r="I171" i="17"/>
  <c r="J171" i="17"/>
  <c r="L171" i="17"/>
  <c r="L172" i="17"/>
  <c r="L157" i="17"/>
  <c r="L158" i="17"/>
  <c r="J157" i="17"/>
  <c r="J158" i="17"/>
  <c r="I157" i="17"/>
  <c r="I68" i="17"/>
  <c r="I152" i="17" s="1"/>
  <c r="J302" i="17" l="1"/>
  <c r="K300" i="17"/>
  <c r="K302" i="17" s="1"/>
  <c r="K404" i="17"/>
  <c r="J455" i="17"/>
  <c r="N406" i="17"/>
  <c r="O406" i="17" s="1"/>
  <c r="I455" i="17"/>
  <c r="L455" i="17"/>
  <c r="J199" i="17"/>
  <c r="L199" i="17"/>
  <c r="I199" i="17"/>
  <c r="I380" i="17"/>
  <c r="L380" i="17"/>
  <c r="J380" i="17"/>
  <c r="I480" i="17"/>
  <c r="L480" i="17"/>
  <c r="J480" i="17"/>
  <c r="L246" i="17"/>
  <c r="J246" i="17"/>
  <c r="I246" i="17"/>
  <c r="J216" i="17"/>
  <c r="I216" i="17"/>
  <c r="L216" i="17"/>
  <c r="J166" i="17"/>
  <c r="I166" i="17"/>
  <c r="L166" i="17"/>
  <c r="K457" i="17"/>
  <c r="N482" i="17"/>
  <c r="N405" i="17"/>
  <c r="O405" i="17" s="1"/>
  <c r="N407" i="17"/>
  <c r="N401" i="17"/>
  <c r="O401" i="17" s="1"/>
  <c r="O402" i="17" s="1"/>
  <c r="J402" i="17"/>
  <c r="N374" i="17"/>
  <c r="O374" i="17" s="1"/>
  <c r="N371" i="17"/>
  <c r="O371" i="17" s="1"/>
  <c r="K350" i="17"/>
  <c r="K331" i="17"/>
  <c r="N316" i="17"/>
  <c r="O316" i="17" s="1"/>
  <c r="K273" i="17"/>
  <c r="N273" i="17" s="1"/>
  <c r="O273" i="17" s="1"/>
  <c r="K249" i="17"/>
  <c r="K250" i="17" s="1"/>
  <c r="K261" i="17"/>
  <c r="N245" i="17"/>
  <c r="O245" i="17" s="1"/>
  <c r="N241" i="17"/>
  <c r="K244" i="17"/>
  <c r="K221" i="17"/>
  <c r="K234" i="17" s="1"/>
  <c r="K215" i="17"/>
  <c r="K158" i="17"/>
  <c r="N158" i="17" s="1"/>
  <c r="O158" i="17" s="1"/>
  <c r="K171" i="17"/>
  <c r="K172" i="17"/>
  <c r="N172" i="17" s="1"/>
  <c r="O172" i="17" s="1"/>
  <c r="K157" i="17"/>
  <c r="K72" i="17"/>
  <c r="N72" i="17" s="1"/>
  <c r="O72" i="17" s="1"/>
  <c r="K70" i="17"/>
  <c r="N70" i="17" s="1"/>
  <c r="O70" i="17" s="1"/>
  <c r="K71" i="17"/>
  <c r="N71" i="17" s="1"/>
  <c r="O71" i="17" s="1"/>
  <c r="K69" i="17"/>
  <c r="N69" i="17" s="1"/>
  <c r="O69" i="17" s="1"/>
  <c r="K68" i="17"/>
  <c r="K152" i="17" l="1"/>
  <c r="K455" i="17"/>
  <c r="K199" i="17"/>
  <c r="N364" i="17"/>
  <c r="N380" i="17" s="1"/>
  <c r="K380" i="17"/>
  <c r="N404" i="17"/>
  <c r="N455" i="17" s="1"/>
  <c r="N457" i="17"/>
  <c r="N480" i="17" s="1"/>
  <c r="K480" i="17"/>
  <c r="N260" i="17"/>
  <c r="N244" i="17"/>
  <c r="O244" i="17" s="1"/>
  <c r="K246" i="17"/>
  <c r="N221" i="17"/>
  <c r="N234" i="17" s="1"/>
  <c r="K216" i="17"/>
  <c r="K166" i="17"/>
  <c r="N483" i="17"/>
  <c r="O482" i="17"/>
  <c r="O483" i="17" s="1"/>
  <c r="O407" i="17"/>
  <c r="N402" i="17"/>
  <c r="N350" i="17"/>
  <c r="N328" i="17"/>
  <c r="N300" i="17"/>
  <c r="N302" i="17" s="1"/>
  <c r="N249" i="17"/>
  <c r="O249" i="17" s="1"/>
  <c r="O241" i="17"/>
  <c r="N215" i="17"/>
  <c r="N171" i="17"/>
  <c r="N199" i="17" s="1"/>
  <c r="N157" i="17"/>
  <c r="N68" i="17"/>
  <c r="N152" i="17" s="1"/>
  <c r="O260" i="17" l="1"/>
  <c r="O261" i="17" s="1"/>
  <c r="N261" i="17"/>
  <c r="O364" i="17"/>
  <c r="O380" i="17" s="1"/>
  <c r="O350" i="17"/>
  <c r="O328" i="17"/>
  <c r="O331" i="17" s="1"/>
  <c r="N331" i="17"/>
  <c r="O404" i="17"/>
  <c r="O455" i="17" s="1"/>
  <c r="O457" i="17"/>
  <c r="O480" i="17" s="1"/>
  <c r="O246" i="17"/>
  <c r="N246" i="17"/>
  <c r="O221" i="17"/>
  <c r="O234" i="17" s="1"/>
  <c r="O215" i="17"/>
  <c r="O216" i="17" s="1"/>
  <c r="N216" i="17"/>
  <c r="O171" i="17"/>
  <c r="O199" i="17" s="1"/>
  <c r="N166" i="17"/>
  <c r="O68" i="17"/>
  <c r="O152" i="17" s="1"/>
  <c r="O300" i="17"/>
  <c r="O302" i="17" s="1"/>
  <c r="O157" i="17"/>
  <c r="O166" i="17" l="1"/>
  <c r="H36" i="17" l="1"/>
  <c r="M36" i="17"/>
  <c r="M562" i="17" s="1"/>
  <c r="M576" i="17" s="1"/>
  <c r="L31" i="17"/>
  <c r="L34" i="17"/>
  <c r="J31" i="17"/>
  <c r="J34" i="17"/>
  <c r="I31" i="17"/>
  <c r="H22" i="17"/>
  <c r="M22" i="17"/>
  <c r="G22" i="17"/>
  <c r="L21" i="17"/>
  <c r="J21" i="17"/>
  <c r="I21" i="17"/>
  <c r="L13" i="17"/>
  <c r="J13" i="17"/>
  <c r="G15" i="17"/>
  <c r="H15" i="17"/>
  <c r="M15" i="17"/>
  <c r="K34" i="17" l="1"/>
  <c r="K36" i="17" s="1"/>
  <c r="N31" i="17"/>
  <c r="O31" i="17" s="1"/>
  <c r="K21" i="17"/>
  <c r="N21" i="17" s="1"/>
  <c r="O21" i="17" s="1"/>
  <c r="K13" i="17"/>
  <c r="N13" i="17" s="1"/>
  <c r="O13" i="17" s="1"/>
  <c r="H539" i="17"/>
  <c r="M539" i="17"/>
  <c r="H256" i="17"/>
  <c r="M256" i="17"/>
  <c r="N34" i="17" l="1"/>
  <c r="O34" i="17" s="1"/>
  <c r="L309" i="17" l="1"/>
  <c r="L312" i="17" s="1"/>
  <c r="J309" i="17"/>
  <c r="I312" i="17"/>
  <c r="J312" i="17" l="1"/>
  <c r="K309" i="17"/>
  <c r="K312" i="17" s="1"/>
  <c r="N309" i="17" l="1"/>
  <c r="N312" i="17" s="1"/>
  <c r="O309" i="17" l="1"/>
  <c r="O312" i="17" s="1"/>
  <c r="I173" i="12"/>
  <c r="P172" i="12"/>
  <c r="P173" i="12" s="1"/>
  <c r="Q172" i="12" l="1"/>
  <c r="Q173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32" i="12" l="1"/>
  <c r="P131" i="12"/>
  <c r="P132" i="12" s="1"/>
  <c r="Q131" i="12" l="1"/>
  <c r="Q132" i="12" s="1"/>
  <c r="L35" i="17" l="1"/>
  <c r="J35" i="17"/>
  <c r="N35" i="17" l="1"/>
  <c r="I58" i="14"/>
  <c r="K57" i="14"/>
  <c r="L57" i="14" l="1"/>
  <c r="K58" i="14"/>
  <c r="O35" i="17"/>
  <c r="M57" i="14" l="1"/>
  <c r="M58" i="14" s="1"/>
  <c r="L58" i="14"/>
  <c r="P57" i="14" l="1"/>
  <c r="P58" i="14" l="1"/>
  <c r="Q57" i="14"/>
  <c r="Q58" i="14" s="1"/>
  <c r="P79" i="12"/>
  <c r="Q79" i="12" l="1"/>
  <c r="G539" i="17"/>
  <c r="H357" i="17"/>
  <c r="M357" i="17"/>
  <c r="G357" i="17"/>
  <c r="H321" i="17"/>
  <c r="M321" i="17"/>
  <c r="G321" i="17"/>
  <c r="I266" i="17"/>
  <c r="L36" i="17"/>
  <c r="I36" i="17"/>
  <c r="H574" i="17" l="1"/>
  <c r="H575" i="17" s="1"/>
  <c r="L561" i="17" l="1"/>
  <c r="J561" i="17"/>
  <c r="I561" i="17"/>
  <c r="K561" i="17" l="1"/>
  <c r="L538" i="17" l="1"/>
  <c r="J538" i="17"/>
  <c r="K538" i="17" s="1"/>
  <c r="K539" i="17" s="1"/>
  <c r="I538" i="17"/>
  <c r="L537" i="17"/>
  <c r="J537" i="17"/>
  <c r="I537" i="17"/>
  <c r="O561" i="17" l="1"/>
  <c r="N561" i="17"/>
  <c r="L539" i="17"/>
  <c r="J539" i="17"/>
  <c r="N538" i="17"/>
  <c r="O538" i="17" s="1"/>
  <c r="I539" i="17"/>
  <c r="N537" i="17"/>
  <c r="N539" i="17" l="1"/>
  <c r="O537" i="17"/>
  <c r="O539" i="17" s="1"/>
  <c r="L356" i="17"/>
  <c r="L357" i="17" s="1"/>
  <c r="J356" i="17"/>
  <c r="J357" i="17" s="1"/>
  <c r="I356" i="17"/>
  <c r="I357" i="17" s="1"/>
  <c r="I339" i="17" l="1"/>
  <c r="L320" i="17"/>
  <c r="L321" i="17" s="1"/>
  <c r="J320" i="17"/>
  <c r="I320" i="17"/>
  <c r="I321" i="17" s="1"/>
  <c r="J269" i="17"/>
  <c r="N337" i="17" l="1"/>
  <c r="N338" i="17"/>
  <c r="J339" i="17"/>
  <c r="L339" i="17"/>
  <c r="J321" i="17"/>
  <c r="K320" i="17"/>
  <c r="K321" i="17" s="1"/>
  <c r="N269" i="17"/>
  <c r="N320" i="17" l="1"/>
  <c r="N321" i="17" s="1"/>
  <c r="O269" i="17"/>
  <c r="O320" i="17" l="1"/>
  <c r="O321" i="17" s="1"/>
  <c r="L61" i="17" l="1"/>
  <c r="J61" i="17"/>
  <c r="I61" i="17"/>
  <c r="I23" i="12"/>
  <c r="I258" i="12" s="1"/>
  <c r="Q68" i="12"/>
  <c r="P68" i="12"/>
  <c r="P81" i="12"/>
  <c r="P82" i="12" s="1"/>
  <c r="Q78" i="12"/>
  <c r="P78" i="12"/>
  <c r="Q81" i="12" l="1"/>
  <c r="Q82" i="12" s="1"/>
  <c r="P59" i="12" l="1"/>
  <c r="P53" i="12"/>
  <c r="P66" i="12"/>
  <c r="P67" i="12" s="1"/>
  <c r="Q53" i="12" l="1"/>
  <c r="Q59" i="12"/>
  <c r="Q66" i="12"/>
  <c r="Q67" i="12" s="1"/>
  <c r="H99" i="11" l="1"/>
  <c r="J99" i="11"/>
  <c r="K99" i="11"/>
  <c r="L99" i="11"/>
  <c r="M99" i="11"/>
  <c r="G99" i="11"/>
  <c r="K62" i="14"/>
  <c r="I39" i="11" l="1"/>
  <c r="N39" i="11"/>
  <c r="L62" i="14"/>
  <c r="O39" i="11" l="1"/>
  <c r="M62" i="14"/>
  <c r="N99" i="11"/>
  <c r="I99" i="11"/>
  <c r="P62" i="14" l="1"/>
  <c r="O99" i="11"/>
  <c r="P84" i="12"/>
  <c r="P88" i="12" s="1"/>
  <c r="P118" i="12"/>
  <c r="P119" i="12" s="1"/>
  <c r="I54" i="12"/>
  <c r="P54" i="12"/>
  <c r="P36" i="12"/>
  <c r="P37" i="12" s="1"/>
  <c r="I37" i="12"/>
  <c r="P22" i="12"/>
  <c r="P23" i="12" s="1"/>
  <c r="P19" i="12"/>
  <c r="P20" i="12" s="1"/>
  <c r="P258" i="12" l="1"/>
  <c r="Q62" i="14"/>
  <c r="Q84" i="12"/>
  <c r="Q88" i="12" s="1"/>
  <c r="Q118" i="12"/>
  <c r="Q119" i="12" s="1"/>
  <c r="Q19" i="12"/>
  <c r="Q20" i="12" s="1"/>
  <c r="Q36" i="12"/>
  <c r="Q37" i="12" s="1"/>
  <c r="Q22" i="12"/>
  <c r="Q23" i="12" s="1"/>
  <c r="Q54" i="12"/>
  <c r="Q258" i="12" l="1"/>
  <c r="G256" i="17"/>
  <c r="L353" i="17" l="1"/>
  <c r="L354" i="17" s="1"/>
  <c r="J353" i="17"/>
  <c r="J354" i="17" s="1"/>
  <c r="I354" i="17"/>
  <c r="L318" i="17"/>
  <c r="J314" i="17"/>
  <c r="J318" i="17" s="1"/>
  <c r="I314" i="17"/>
  <c r="I318" i="17" s="1"/>
  <c r="L293" i="17"/>
  <c r="J293" i="17"/>
  <c r="I293" i="17"/>
  <c r="L276" i="17"/>
  <c r="J276" i="17"/>
  <c r="I276" i="17"/>
  <c r="J270" i="17"/>
  <c r="J271" i="17" s="1"/>
  <c r="I271" i="17"/>
  <c r="L266" i="17"/>
  <c r="J266" i="17"/>
  <c r="J248" i="17"/>
  <c r="J250" i="17" s="1"/>
  <c r="I248" i="17"/>
  <c r="I250" i="17" s="1"/>
  <c r="L40" i="17"/>
  <c r="L43" i="17" s="1"/>
  <c r="J40" i="17"/>
  <c r="J43" i="17" s="1"/>
  <c r="I40" i="17"/>
  <c r="I43" i="17" s="1"/>
  <c r="J36" i="17"/>
  <c r="L20" i="17"/>
  <c r="L22" i="17" s="1"/>
  <c r="J20" i="17"/>
  <c r="J22" i="17" s="1"/>
  <c r="I20" i="17"/>
  <c r="I22" i="17" s="1"/>
  <c r="L14" i="17"/>
  <c r="J14" i="17"/>
  <c r="J12" i="17"/>
  <c r="I12" i="17"/>
  <c r="J549" i="17" l="1"/>
  <c r="L549" i="17"/>
  <c r="I549" i="17"/>
  <c r="J15" i="17"/>
  <c r="I15" i="17"/>
  <c r="L15" i="17"/>
  <c r="I256" i="17"/>
  <c r="N270" i="17"/>
  <c r="J256" i="17"/>
  <c r="N36" i="17"/>
  <c r="L256" i="17"/>
  <c r="N12" i="17"/>
  <c r="N248" i="17"/>
  <c r="N250" i="17" s="1"/>
  <c r="N271" i="17" l="1"/>
  <c r="O12" i="17"/>
  <c r="O270" i="17"/>
  <c r="O36" i="17"/>
  <c r="O248" i="17"/>
  <c r="O250" i="17" s="1"/>
  <c r="O271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1" i="17"/>
  <c r="K20" i="17"/>
  <c r="K22" i="17" s="1"/>
  <c r="K14" i="17"/>
  <c r="K276" i="17"/>
  <c r="K266" i="17"/>
  <c r="K43" i="17"/>
  <c r="H9" i="19"/>
  <c r="J8" i="19" s="1"/>
  <c r="H8" i="19"/>
  <c r="I8" i="19" s="1"/>
  <c r="L11" i="19" s="1"/>
  <c r="F10" i="19"/>
  <c r="K293" i="17" l="1"/>
  <c r="K549" i="17"/>
  <c r="N14" i="17"/>
  <c r="O14" i="17" s="1"/>
  <c r="K15" i="17"/>
  <c r="N40" i="17"/>
  <c r="N43" i="17" s="1"/>
  <c r="N20" i="17"/>
  <c r="N22" i="17" s="1"/>
  <c r="K256" i="17"/>
  <c r="K353" i="17"/>
  <c r="K354" i="17" s="1"/>
  <c r="K314" i="17"/>
  <c r="K318" i="17" s="1"/>
  <c r="N356" i="17"/>
  <c r="K357" i="17"/>
  <c r="N266" i="17"/>
  <c r="N276" i="17"/>
  <c r="N61" i="17"/>
  <c r="K339" i="17" l="1"/>
  <c r="K562" i="17" s="1"/>
  <c r="K576" i="17" s="1"/>
  <c r="N353" i="17"/>
  <c r="N354" i="17" s="1"/>
  <c r="O293" i="17"/>
  <c r="N293" i="17"/>
  <c r="O549" i="17"/>
  <c r="N549" i="17"/>
  <c r="N314" i="17"/>
  <c r="N318" i="17" s="1"/>
  <c r="O15" i="17"/>
  <c r="N15" i="17"/>
  <c r="O20" i="17"/>
  <c r="O22" i="17" s="1"/>
  <c r="O40" i="17"/>
  <c r="O43" i="17" s="1"/>
  <c r="O256" i="17"/>
  <c r="N256" i="17"/>
  <c r="O338" i="17"/>
  <c r="O356" i="17"/>
  <c r="O357" i="17" s="1"/>
  <c r="N357" i="17"/>
  <c r="O266" i="17"/>
  <c r="O61" i="17"/>
  <c r="O276" i="17"/>
  <c r="N339" i="17" l="1"/>
  <c r="N562" i="17" s="1"/>
  <c r="N576" i="17" s="1"/>
  <c r="O353" i="17"/>
  <c r="O354" i="17" s="1"/>
  <c r="O314" i="17"/>
  <c r="O318" i="17" s="1"/>
  <c r="O337" i="17"/>
  <c r="O339" i="17" s="1"/>
  <c r="O562" i="17" s="1"/>
  <c r="O576" i="17" s="1"/>
</calcChain>
</file>

<file path=xl/sharedStrings.xml><?xml version="1.0" encoding="utf-8"?>
<sst xmlns="http://schemas.openxmlformats.org/spreadsheetml/2006/main" count="3961" uniqueCount="1066">
  <si>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</si>
  <si>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</si>
  <si>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</si>
  <si>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</si>
  <si>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</si>
  <si>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</si>
  <si>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</si>
  <si>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</si>
  <si>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</si>
  <si>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</si>
  <si>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</si>
  <si>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</si>
  <si>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</si>
  <si>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</si>
  <si>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</si>
  <si>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</si>
  <si>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</si>
  <si>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</si>
  <si>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</si>
  <si>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</si>
  <si>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</si>
  <si>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</si>
  <si>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</si>
  <si>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</si>
  <si>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</si>
  <si>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</si>
  <si>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</si>
  <si>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</si>
  <si>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</si>
  <si>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</si>
  <si>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</si>
  <si>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</si>
  <si>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</si>
  <si>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</si>
  <si>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</si>
  <si>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</si>
  <si>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</si>
  <si>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</si>
  <si>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</si>
  <si>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</si>
  <si>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</si>
  <si>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</si>
  <si>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</si>
  <si>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</si>
  <si>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</si>
  <si>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</si>
  <si>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</si>
  <si>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</si>
  <si>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</si>
  <si>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</si>
  <si>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</si>
  <si>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</si>
  <si>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</si>
  <si>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</si>
  <si>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</si>
  <si>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</si>
  <si>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</si>
  <si>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</si>
  <si>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</si>
  <si>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</si>
  <si>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</si>
  <si>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</si>
  <si>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</si>
  <si>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</si>
  <si>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</si>
  <si>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</si>
  <si>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</si>
  <si>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</si>
  <si>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</si>
  <si>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</si>
  <si>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</si>
  <si>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</si>
  <si>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</si>
  <si>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</si>
  <si>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</si>
  <si>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</si>
  <si>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</si>
  <si>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</si>
  <si>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</si>
  <si>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</si>
  <si>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</si>
  <si>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</si>
  <si>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</si>
  <si>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</si>
  <si>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</si>
  <si>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</si>
  <si>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</si>
  <si>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</si>
  <si>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</si>
  <si>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</si>
  <si>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</si>
  <si>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</si>
  <si>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</si>
  <si>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</si>
  <si>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</si>
  <si>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</si>
  <si>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</si>
  <si>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</si>
  <si>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</si>
  <si>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</si>
  <si>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</si>
  <si>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</si>
  <si>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</si>
  <si>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</si>
  <si>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</si>
  <si>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</si>
  <si>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</si>
  <si>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</si>
  <si>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</si>
  <si>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</si>
  <si>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</si>
  <si>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</si>
  <si>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</si>
  <si>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</si>
  <si>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</si>
  <si>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</si>
  <si>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</si>
  <si>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</si>
  <si>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</si>
  <si>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</si>
  <si>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</si>
  <si>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</si>
  <si>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</si>
  <si>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</si>
  <si>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</si>
  <si>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</si>
  <si>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</si>
  <si>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</si>
  <si>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</si>
  <si>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</si>
  <si>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</si>
  <si>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</si>
  <si>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</si>
  <si>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</si>
  <si>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</si>
  <si>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</si>
  <si>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</si>
  <si>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</si>
  <si>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</si>
  <si>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</si>
  <si>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</si>
  <si>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</si>
  <si>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</si>
  <si>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</si>
  <si>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</si>
  <si>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</si>
  <si>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</si>
  <si>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</si>
  <si>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</si>
  <si>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</si>
  <si>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</si>
  <si>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</si>
  <si>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</si>
  <si>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</si>
  <si>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</si>
  <si>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</si>
  <si>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</si>
  <si>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</si>
  <si>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</si>
  <si>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</si>
  <si>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</si>
  <si>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</si>
  <si>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</si>
  <si>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</si>
  <si>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</si>
  <si>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</si>
  <si>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</si>
  <si>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</si>
  <si>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</si>
  <si>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</si>
  <si>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</si>
  <si>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</si>
  <si>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</si>
  <si>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</si>
  <si>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</si>
  <si>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</si>
  <si>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</si>
  <si>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</si>
  <si>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</si>
  <si>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</si>
  <si>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</si>
  <si>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</si>
  <si>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</si>
  <si>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</si>
  <si>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</si>
  <si>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</si>
  <si>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</si>
  <si>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</si>
  <si>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</si>
  <si>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</si>
  <si>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</si>
  <si>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</si>
  <si>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</si>
  <si>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</si>
  <si>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</si>
  <si>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</si>
  <si>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</si>
  <si>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</si>
  <si>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</si>
  <si>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</si>
  <si>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</si>
  <si>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</si>
  <si>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</si>
  <si>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</si>
  <si>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</si>
  <si>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</si>
  <si>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</si>
  <si>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</si>
  <si>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</si>
  <si>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</si>
  <si>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</si>
  <si>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</si>
  <si>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</si>
  <si>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</si>
  <si>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</si>
  <si>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</si>
  <si>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</si>
  <si>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</si>
  <si>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</si>
  <si>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</si>
  <si>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</si>
  <si>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</si>
  <si>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</si>
  <si>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</si>
  <si>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</si>
  <si>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</si>
  <si>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</si>
  <si>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</si>
  <si>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</si>
  <si>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</si>
  <si>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</si>
  <si>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</si>
  <si>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</si>
  <si>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</si>
  <si>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</si>
  <si>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</si>
  <si>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</si>
  <si>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</si>
  <si>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</si>
  <si>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</si>
  <si>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</si>
  <si>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</si>
  <si>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</si>
  <si>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</si>
  <si>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</si>
  <si>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</si>
  <si>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</si>
  <si>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</si>
  <si>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</si>
  <si>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</si>
  <si>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</si>
  <si>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</si>
  <si>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</si>
  <si>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</si>
  <si>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</si>
  <si>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</si>
  <si>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</si>
  <si>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</si>
  <si>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</si>
  <si>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</si>
  <si>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</si>
  <si>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</si>
  <si>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</si>
  <si>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</si>
  <si>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</si>
  <si>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</si>
  <si>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</si>
  <si>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</si>
  <si>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</si>
  <si>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</si>
  <si>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</si>
  <si>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</si>
  <si>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GARY JOSE MORILLO RIVAS</t>
  </si>
  <si>
    <t>GERARDO LOPEZ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</si>
  <si>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</si>
  <si>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</si>
  <si>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</si>
  <si>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</si>
  <si>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</si>
  <si>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</si>
  <si>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</si>
  <si>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</si>
  <si>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</si>
  <si>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</si>
  <si>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</si>
  <si>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</si>
  <si>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</si>
  <si>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</si>
  <si>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</si>
  <si>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</si>
  <si>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</si>
  <si>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</si>
  <si>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</si>
  <si>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</si>
  <si>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</si>
  <si>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</si>
  <si>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</si>
  <si>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</si>
  <si>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</si>
  <si>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</si>
  <si>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</si>
  <si>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</si>
  <si>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</si>
  <si>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</si>
  <si>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</si>
  <si>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</si>
  <si>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</si>
  <si>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</si>
  <si>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</si>
  <si>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</si>
  <si>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</si>
  <si>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</si>
  <si>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</si>
  <si>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</si>
  <si>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</si>
  <si>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</si>
  <si>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</si>
  <si>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</si>
  <si>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</si>
  <si>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</si>
  <si>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</si>
  <si>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</si>
  <si>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</si>
  <si>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CERSA NOBOA RAMIREZ</t>
  </si>
  <si>
    <t>INDHIRA PAMELA PLASENCIO AGUASVIVAS</t>
  </si>
  <si>
    <t>JOAQUIN ANTONIO SUVERVI HERNANDEZ FRICA</t>
  </si>
  <si>
    <t>JORDANY SANCHEZ JIMENEZ</t>
  </si>
  <si>
    <t>JULISSA PAOLA ALMANZAR ADON</t>
  </si>
  <si>
    <t>LEWIS ENRIQUE VOLQUEZ DIAZ</t>
  </si>
  <si>
    <t>LUISA MARIA VELOZ LANTIGUA</t>
  </si>
  <si>
    <t>MERCEDES DEL CARMEN VARGAS FERNANDEZ</t>
  </si>
  <si>
    <t>MIGUEL ANGEL PIMENTEL</t>
  </si>
  <si>
    <t>PATRICIA MARIA DE LOURDES LOPEZ PENN</t>
  </si>
  <si>
    <t>SANTA YLUMINADA ALVAREZ PEÑA</t>
  </si>
  <si>
    <t>STEPHANY ROSANNY BATISTA PAULINO</t>
  </si>
  <si>
    <t>YANELI VASQUEZ PERALTA</t>
  </si>
  <si>
    <t>SOPORTE TECNICO DE INFORMATICA</t>
  </si>
  <si>
    <t>CAJERA</t>
  </si>
  <si>
    <t>AUXILIAR DE SERVICIO SOCIAL</t>
  </si>
  <si>
    <t>TERAPEUTA FAMILIAR</t>
  </si>
  <si>
    <t>AUXILIAR DE FACTURACION Y SEGURO</t>
  </si>
  <si>
    <t>ENCARGADA PLANIFICACION Y DESARROLLO</t>
  </si>
  <si>
    <t>AUXILIAR DE ALMACEN Y SUMINISTRO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</si>
  <si>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</si>
  <si>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</si>
  <si>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</si>
  <si>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</si>
  <si>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</si>
  <si>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</si>
  <si>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</si>
  <si>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</si>
  <si>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</si>
  <si>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</si>
  <si>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</si>
  <si>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</si>
  <si>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</si>
  <si>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</si>
  <si>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</si>
  <si>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</si>
  <si>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</si>
  <si>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</si>
  <si>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</si>
  <si>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</si>
  <si>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</si>
  <si>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</si>
  <si>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</si>
  <si>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</si>
  <si>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</si>
  <si>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</si>
  <si>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</si>
  <si>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</si>
  <si>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</si>
  <si>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</si>
  <si>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</si>
  <si>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</si>
  <si>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</si>
  <si>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</si>
  <si>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</si>
  <si>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</si>
  <si>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</si>
  <si>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</si>
  <si>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</si>
  <si>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</si>
  <si>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</si>
  <si>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</si>
  <si>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</si>
  <si>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</si>
  <si>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</si>
  <si>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SUGEY MAYELIN PEREZ RAMIREZ</t>
  </si>
  <si>
    <t>JUANA PEREZ NOVAS</t>
  </si>
  <si>
    <t>DIOGENES RAFAEL BURGOS ARIAS</t>
  </si>
  <si>
    <t>SUSY JAMEIRI FRANCISCO PASCUAL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</si>
  <si>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</si>
  <si>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</si>
  <si>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</si>
  <si>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</si>
  <si>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</si>
  <si>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</si>
  <si>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</si>
  <si>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</si>
  <si>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</si>
  <si>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</si>
  <si>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</si>
  <si>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</si>
  <si>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</si>
  <si>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</si>
  <si>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</si>
  <si>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</si>
  <si>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</si>
  <si>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</si>
  <si>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</si>
  <si>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</si>
  <si>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</si>
  <si>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</si>
  <si>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</si>
  <si>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</si>
  <si>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</si>
  <si>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</si>
  <si>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</si>
  <si>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</si>
  <si>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</si>
  <si>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</si>
  <si>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</si>
  <si>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</si>
  <si>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</si>
  <si>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</si>
  <si>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</si>
  <si>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</si>
  <si>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</si>
  <si>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</si>
  <si>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</si>
  <si>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</si>
  <si>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</si>
  <si>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</si>
  <si>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</si>
  <si>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</si>
  <si>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</si>
  <si>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</si>
  <si>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</si>
  <si>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</si>
  <si>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</si>
  <si>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</si>
  <si>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</si>
  <si>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</si>
  <si>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</si>
  <si>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</si>
  <si>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</si>
  <si>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</si>
  <si>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</si>
  <si>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EDISON IRIARTE RODRIGUEZ DIAZ</t>
  </si>
  <si>
    <t>DIRECCION NACIONAL</t>
  </si>
  <si>
    <t>ASISTENTE DE DESPACHO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</si>
  <si>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</si>
  <si>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</si>
  <si>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</si>
  <si>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</si>
  <si>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</si>
  <si>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</si>
  <si>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</si>
  <si>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</si>
  <si>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</si>
  <si>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</si>
  <si>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</si>
  <si>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</si>
  <si>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</si>
  <si>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</si>
  <si>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</si>
  <si>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</si>
  <si>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</si>
  <si>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</si>
  <si>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</si>
  <si>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</si>
  <si>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</si>
  <si>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</si>
  <si>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</si>
  <si>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</si>
  <si>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</si>
  <si>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</si>
  <si>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</si>
  <si>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</si>
  <si>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>JENNIFER ALEXANDRA GARCIA TEJEDA</t>
  </si>
  <si>
    <t>LORENZO HEMENEGILDO DE JESUS GOMEZ</t>
  </si>
  <si>
    <t>MAYKER ALEXANDER CRUZ JIMENEZ</t>
  </si>
  <si>
    <t>RUTH ESTHER RODRIGUEZ SIERRA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</si>
  <si>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</si>
  <si>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</si>
  <si>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</si>
  <si>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</si>
  <si>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</si>
  <si>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</si>
  <si>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</si>
  <si>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</si>
  <si>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</si>
  <si>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</si>
  <si>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</si>
  <si>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</si>
  <si>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</si>
  <si>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</si>
  <si>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</si>
  <si>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</si>
  <si>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</si>
  <si>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</si>
  <si>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</si>
  <si>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</si>
  <si>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</si>
  <si>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</si>
  <si>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</si>
  <si>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</si>
  <si>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</si>
  <si>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</si>
  <si>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</si>
  <si>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</si>
  <si>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</si>
  <si>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</si>
  <si>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</si>
  <si>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</si>
  <si>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</si>
  <si>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</si>
  <si>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</si>
  <si>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</si>
  <si>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</si>
  <si>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GESTOR ENERGETICO</t>
  </si>
  <si>
    <t>DIRECCION DEL CENTRO DE ATENCION INTEGRAL SAN JUAN DE LA MAGUANA -CAID</t>
  </si>
  <si>
    <t>DIVISION DE INTERVENCION TERAPEUTICA -CAID SDO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</si>
  <si>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</si>
  <si>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</si>
  <si>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</si>
  <si>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</si>
  <si>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</si>
  <si>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</si>
  <si>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BENIS SAULIN SANTANA REYES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</si>
  <si>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</si>
  <si>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</si>
  <si>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</si>
  <si>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</si>
  <si>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</si>
  <si>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</si>
  <si>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</si>
  <si>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</si>
  <si>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</si>
  <si>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</si>
  <si>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</si>
  <si>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</si>
  <si>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</si>
  <si>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COMPRAS Y CONTARATACIONES- CAID</t>
  </si>
  <si>
    <t>SECCION DE ALMACEN Y SUMINISTRO- CAID</t>
  </si>
  <si>
    <t>DIVISION DE SERVICIOS GENERALES- CAID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</si>
  <si>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</si>
  <si>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</si>
  <si>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</si>
  <si>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</si>
  <si>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</si>
  <si>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</si>
  <si>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</si>
  <si>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</si>
  <si>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</si>
  <si>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CAROLIN MASSIEL RODRIGUEZ VIDAL</t>
  </si>
  <si>
    <t>DEPARTAMENTO DE ATENCION Y TERAPIAS -CAID SDO</t>
  </si>
  <si>
    <t>FRANKLIN CASTILLO GERALDINO</t>
  </si>
  <si>
    <t>DIVISION DE ATENCION A GRUPOS Y FAMILIAS -CAID STGO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</si>
  <si>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</si>
  <si>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</si>
  <si>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</si>
  <si>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</si>
  <si>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</si>
  <si>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</si>
  <si>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</si>
  <si>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</si>
  <si>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</si>
  <si>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</si>
  <si>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</si>
  <si>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</si>
  <si>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</si>
  <si>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</si>
  <si>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</si>
  <si>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</si>
  <si>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</si>
  <si>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</si>
  <si>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</si>
  <si>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</si>
  <si>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</si>
  <si>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</si>
  <si>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</si>
  <si>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</si>
  <si>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MARIA YDALIA MONTERO CAMACHO</t>
  </si>
  <si>
    <t>RUBERT GODINES HERNANDEZ ABREU</t>
  </si>
  <si>
    <t>ADRIANO LINAREZ HERNANDEZ</t>
  </si>
  <si>
    <t>JUAN FERMIN VARGAS ORTEGA</t>
  </si>
  <si>
    <t>BERLYN SANTOS FELIZ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</si>
  <si>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</si>
  <si>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</si>
  <si>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</si>
  <si>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</si>
  <si>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</si>
  <si>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</si>
  <si>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</si>
  <si>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</si>
  <si>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</si>
  <si>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</si>
  <si>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</si>
  <si>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</si>
  <si>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</si>
  <si>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</si>
  <si>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</si>
  <si>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</si>
  <si>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</si>
  <si>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</si>
  <si>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</si>
  <si>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</si>
  <si>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DAVID CUEVAS SILFA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</si>
  <si>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</si>
  <si>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</si>
  <si>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</si>
  <si>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</si>
  <si>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</si>
  <si>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</si>
  <si>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</si>
  <si>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</si>
  <si>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</si>
  <si>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</si>
  <si>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</si>
  <si>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</si>
  <si>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</si>
  <si>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</si>
  <si>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</si>
  <si>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</si>
  <si>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</si>
  <si>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</si>
  <si>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</si>
  <si>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</si>
  <si>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</si>
  <si>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</si>
  <si>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</si>
  <si>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</si>
  <si>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</si>
  <si>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KENIA MARIA FABIAN GABIN</t>
  </si>
  <si>
    <t>ABEL ALEXANDER DEL ROSARIO SIERRA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</si>
  <si>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</si>
  <si>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</si>
  <si>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</si>
  <si>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</si>
  <si>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</si>
  <si>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</si>
  <si>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</si>
  <si>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</si>
  <si>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</si>
  <si>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</si>
  <si>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</si>
  <si>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</si>
  <si>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</si>
  <si>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</si>
  <si>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</si>
  <si>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</si>
  <si>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</si>
  <si>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</si>
  <si>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</si>
  <si>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</si>
  <si>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</si>
  <si>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</si>
  <si>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</si>
  <si>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</si>
  <si>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</si>
  <si>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</si>
  <si>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</si>
  <si>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</si>
  <si>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</si>
  <si>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</si>
  <si>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FISICO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</si>
  <si>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</si>
  <si>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</si>
  <si>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</si>
  <si>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</si>
  <si>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</si>
  <si>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</si>
  <si>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</si>
  <si>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</si>
  <si>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</si>
  <si>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</si>
  <si>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</si>
  <si>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</si>
  <si>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</si>
  <si>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</si>
  <si>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</si>
  <si>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</si>
  <si>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</si>
  <si>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</si>
  <si>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</si>
  <si>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</si>
  <si>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</si>
  <si>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</si>
  <si>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</si>
  <si>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</si>
  <si>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</si>
  <si>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</si>
  <si>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</si>
  <si>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</si>
  <si>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</si>
  <si>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</si>
  <si>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</si>
  <si>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</si>
  <si>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</si>
  <si>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</si>
  <si>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</si>
  <si>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</si>
  <si>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</si>
  <si>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</si>
  <si>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</si>
  <si>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</si>
  <si>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</si>
  <si>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</si>
  <si>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</si>
  <si>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</si>
  <si>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</si>
  <si>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</si>
  <si>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</si>
  <si>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</si>
  <si>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</si>
  <si>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</si>
  <si>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</si>
  <si>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</si>
  <si>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</si>
  <si>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</si>
  <si>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</si>
  <si>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</si>
  <si>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ANGEL MICHAEL ALMANZAR SOSA</t>
  </si>
  <si>
    <t>YONNI ALBERTO FELIZ CUEVAS</t>
  </si>
  <si>
    <t>JUAN KELY CARMONA</t>
  </si>
  <si>
    <t>UITT ENSANCHE LUPERON</t>
  </si>
  <si>
    <t>VIGILANTE</t>
  </si>
  <si>
    <t>JESUS MANUEL BAUTISTA SOLIZ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</si>
  <si>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</si>
  <si>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</si>
  <si>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</si>
  <si>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</si>
  <si>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</si>
  <si>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</si>
  <si>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</si>
  <si>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</si>
  <si>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</si>
  <si>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</si>
  <si>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</si>
  <si>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</si>
  <si>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</si>
  <si>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</si>
  <si>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</si>
  <si>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</si>
  <si>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</si>
  <si>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</si>
  <si>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</si>
  <si>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</si>
  <si>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</si>
  <si>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JOVANNI DE LA CRUZ SORIANO</t>
  </si>
  <si>
    <t>ROBERT ALEXANDER MERAN MERAN</t>
  </si>
  <si>
    <t>LEUDY ALCANTARA MIESES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</si>
  <si>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</si>
  <si>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</si>
  <si>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</si>
  <si>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</si>
  <si>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EDGAR FRANCISCO REINOSO ALVAREZ</t>
  </si>
  <si>
    <t>ARACELIS REYES MENDEZ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</si>
  <si>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</si>
  <si>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</si>
  <si>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</si>
  <si>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</si>
  <si>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</si>
  <si>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</si>
  <si>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</si>
  <si>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</si>
  <si>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</si>
  <si>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</si>
  <si>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</si>
  <si>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</si>
  <si>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</si>
  <si>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</si>
  <si>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</si>
  <si>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</si>
  <si>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</si>
  <si>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</si>
  <si>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</si>
  <si>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</si>
  <si>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ORIANNA JACQUELINE MATOS SANCHEZ</t>
  </si>
  <si>
    <t>TERAPEUTA DE APOYO PSICOPEDAGICO</t>
  </si>
  <si>
    <t>RICHARD KING ABREU</t>
  </si>
  <si>
    <t>JONATHAN RAFAEL SEGURA SOTO</t>
  </si>
  <si>
    <t>JOSE MIGUEL MEJIA BRITO</t>
  </si>
  <si>
    <t>JOSE MANUEL ADAMES FELIZ</t>
  </si>
  <si>
    <t>SUPERVISOR UITT ENSANCHE LUPERON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</si>
  <si>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</si>
  <si>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</si>
  <si>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</si>
  <si>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</si>
  <si>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</si>
  <si>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</si>
  <si>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</si>
  <si>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</si>
  <si>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</si>
  <si>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</si>
  <si>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</si>
  <si>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</si>
  <si>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</si>
  <si>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</si>
  <si>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</si>
  <si>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</si>
  <si>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</si>
  <si>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</si>
  <si>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</si>
  <si>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</si>
  <si>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</si>
  <si>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</si>
  <si>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</si>
  <si>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</si>
  <si>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</si>
  <si>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</si>
  <si>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</si>
  <si>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</si>
  <si>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</si>
  <si>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</si>
  <si>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</si>
  <si>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</si>
  <si>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</si>
  <si>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</si>
  <si>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LUISA INMACULADA CONCEPCION FERNAND</t>
  </si>
  <si>
    <t>DYLAN ENMANUEL PEREZ ESPINO</t>
  </si>
  <si>
    <t>BERKIN RODRIGUEZ MATEO</t>
  </si>
  <si>
    <t>LLENDIZ ESMERIZ DE LOS SANTOS FAMIL</t>
  </si>
  <si>
    <t>EDISON ESTIWHAR DE OLEO</t>
  </si>
  <si>
    <t>CYNTHIA VIÑAS VILLAR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</si>
  <si>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</si>
  <si>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</si>
  <si>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</si>
  <si>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</si>
  <si>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</si>
  <si>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</si>
  <si>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</si>
  <si>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</si>
  <si>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</si>
  <si>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</si>
  <si>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</si>
  <si>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</si>
  <si>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</si>
  <si>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</si>
  <si>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</si>
  <si>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</si>
  <si>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</si>
  <si>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</si>
  <si>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</si>
  <si>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</si>
  <si>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</si>
  <si>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</si>
  <si>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</si>
  <si>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</si>
  <si>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</si>
  <si>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</si>
  <si>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</si>
  <si>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</si>
  <si>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</si>
  <si>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</si>
  <si>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</si>
  <si>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</si>
  <si>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</si>
  <si>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</si>
  <si>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</si>
  <si>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</si>
  <si>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</si>
  <si>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</si>
  <si>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</si>
  <si>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</si>
  <si>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</si>
  <si>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DEPARTAMENTO FINANCIERO - CAID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</si>
  <si>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</si>
  <si>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</si>
  <si>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</si>
  <si>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</si>
  <si>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</si>
  <si>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</si>
  <si>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</si>
  <si>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</si>
  <si>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</si>
  <si>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</si>
  <si>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</si>
  <si>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</si>
  <si>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</si>
  <si>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MARCOS CESAR MONTAS MATA</t>
  </si>
  <si>
    <t>MARCOS ARIEL CUEVAS TRINIDAD</t>
  </si>
  <si>
    <t>STARLING REYNOSO PEREZ</t>
  </si>
  <si>
    <t>MARIA EUGENIA VILLANUEVA FELIZ</t>
  </si>
  <si>
    <t>JOSSEL PERDOMO PEÑA</t>
  </si>
  <si>
    <t>MIGUEL JOSE GRULLON MAÑON</t>
  </si>
  <si>
    <t>JUNIOR MENDEZ MATEO</t>
  </si>
  <si>
    <t>NELSON PAYANO DE LEON</t>
  </si>
  <si>
    <t>PEDRO EDUARDO CASTILLO CRUZ</t>
  </si>
  <si>
    <t>YEFFERSON LUIS ORTIZ DE LA CRUZ</t>
  </si>
  <si>
    <t>JOSE ANGEL HERNANDEZ MAÑON</t>
  </si>
  <si>
    <t>JUAN RAMON CAMACHO ROSARIO</t>
  </si>
  <si>
    <t>JUNIOR JOSE SANCHEZ OGANDO</t>
  </si>
  <si>
    <t>DANNEURY ALEXIS ACOSTA BRITO</t>
  </si>
  <si>
    <t>ENCARGADO DE SEGURIDAD</t>
  </si>
  <si>
    <t>SUPERVISOR UITT SABANA PERDIDA</t>
  </si>
  <si>
    <t>SAMUEL JIMENEZ BAEZ</t>
  </si>
  <si>
    <t>EDITOR DE VIDEO</t>
  </si>
  <si>
    <t>ELIZABETH POLANCO FLETE</t>
  </si>
  <si>
    <t>MANUEL MISAEL VALERA EUSEBIO</t>
  </si>
  <si>
    <t>RICARDO HUMBERTO MINTERO FERRERA</t>
  </si>
  <si>
    <t>YUDITH ESTHER DE LOS SANTOS ABREU</t>
  </si>
  <si>
    <t>MIGUEL RAMÓN DE LA ROSA LUIS</t>
  </si>
  <si>
    <t>CAID-ESTE</t>
  </si>
  <si>
    <t>UITT SABANA PÉRDIDA</t>
  </si>
  <si>
    <t>YOALDO ELPIDIO ALMONTE HERNÁNDEZ</t>
  </si>
  <si>
    <t>FÉLIX DANIEL RAMÍREZ DÍAZ</t>
  </si>
  <si>
    <t>RAFAELINA TOLENTINO PERDOMO</t>
  </si>
  <si>
    <t>JUAN RICARDO HUMBERTO LANTIGUA RODR</t>
  </si>
  <si>
    <t>DIVISION DE EVALUACION DEL DESEMPEÑO Y CAPACITACION-CAID</t>
  </si>
  <si>
    <t>DIVISION DE PRESUPUESTO -CAID</t>
  </si>
  <si>
    <t>ENCARGADO DE PRESUPUESTO</t>
  </si>
  <si>
    <t>ESMERALDA ANTONIA REYES MATTA</t>
  </si>
  <si>
    <t>ANYELINA MARIA PARRA PEREZ</t>
  </si>
  <si>
    <t>MILORIS MORA MERCEDES</t>
  </si>
  <si>
    <t>ANA CRISTINA VICTORINO RODRIGUEZ</t>
  </si>
  <si>
    <t>VIRGINIA MARIA CARRASCO FERNANDEZ</t>
  </si>
  <si>
    <t>ALEJANDRA BRITO</t>
  </si>
  <si>
    <t>ROSEMARY DE LA CRUZ GOMEZ</t>
  </si>
  <si>
    <t>KIRIAN EMILIA CONCEPCION HERNANDEZ</t>
  </si>
  <si>
    <t>YURY ALTAGRACIA FELIX</t>
  </si>
  <si>
    <t>ROSA ANGELICA DE LA CRUZ</t>
  </si>
  <si>
    <t>TERAPEUTA DE APOYO PSICOPEDAG</t>
  </si>
  <si>
    <t>HERMES JOSE GRULLON SANTANA</t>
  </si>
  <si>
    <t>MADELINE MELISSA ESTEVEZ TORIBIO</t>
  </si>
  <si>
    <t>ENCARGADO DE DEPARTAMENTO FIN</t>
  </si>
  <si>
    <t>DEPARTAMENTO FINANCIERO- CAID</t>
  </si>
  <si>
    <t>FANNY DEL CARMEN MEREJO LANTIGUA DE</t>
  </si>
  <si>
    <t>WILMA GREGORINA MEDINA VASQUEZ</t>
  </si>
  <si>
    <t>HAROLIN YOJANA MORA</t>
  </si>
  <si>
    <t>ROXANNA MILAGROS SANCHEZ MORALES</t>
  </si>
  <si>
    <t>SALLYN BARBINA TORRES PAULINO DE GO</t>
  </si>
  <si>
    <t>AIMEE JOHANNY DE JESUS BEATO FERNAN</t>
  </si>
  <si>
    <t>ELIANI PIÑEIRO RODRIGUEZ</t>
  </si>
  <si>
    <t>MARÍA ISABEL RUIZ GUZMAN</t>
  </si>
  <si>
    <t>LISSETTE BERNARDA DE JESUS RODRIGUE</t>
  </si>
  <si>
    <t>ENCARGADO DE DIVISION DE EVAL</t>
  </si>
  <si>
    <t>CYBELES NAZARETH CANELA POLANCO</t>
  </si>
  <si>
    <t>WENDY MODESTA NOVAS GUILLEN DE HINO</t>
  </si>
  <si>
    <t>LAURA MARIA FERNANDEZ FERMIN</t>
  </si>
  <si>
    <t>ANNERY YISSEL ALVAREZ JOSE</t>
  </si>
  <si>
    <t>ERMITANIA DANIELA MEJIA LORA</t>
  </si>
  <si>
    <t>KATHERINNE PENELOPE ROSARIO PLASENC</t>
  </si>
  <si>
    <t>KEYLIN LUISANNA DE LOS SANTOS RAMIR</t>
  </si>
  <si>
    <t>JOSE ANTONIO OTAÑO RUIZ</t>
  </si>
  <si>
    <t>TERAPEUTA DE INTERVENCIÓN CON</t>
  </si>
  <si>
    <t>TERAPEUTA DE TERAPIAS ARTÍSTI</t>
  </si>
  <si>
    <t>MILKA MIOFELIS POLANCO MARTINEZ</t>
  </si>
  <si>
    <t>ANA FERNANDA DE LOS SANTOS GARCIA</t>
  </si>
  <si>
    <t>ISABELA MARIE SANGIOVANNI NAVARRO</t>
  </si>
  <si>
    <t>YGUANIONA MARIA DEL C RUSSO ABREU D</t>
  </si>
  <si>
    <t>AIMEE PAOLA AGUIRRE SALADIN</t>
  </si>
  <si>
    <t>OONAGH MAY LING MOK GONZALEZ DE FEL</t>
  </si>
  <si>
    <t>GERONIMO ALBERTO RODRIGUEZ HERNANDE</t>
  </si>
  <si>
    <t>ANA YAFRESSI SANTIAGO SUAREZ DE TAV</t>
  </si>
  <si>
    <t>CHARITO CALDERON MARTE</t>
  </si>
  <si>
    <t>CONCEPTO PAGO SUELDO 000001 - FIJOS CORRESPONDIENTE AL MES ABRIL 2025</t>
  </si>
  <si>
    <t>CONCEPTO PAGO SUELDO 000018 - EMPLEADOS TEMPORALES CORRESPONDIENTE AL MES  ABRIL 2025</t>
  </si>
  <si>
    <t>CONCEPTO PAGO SUELDO 000005 - PERSONAL EVENTUAL CORRESPONDIENTE AL MES  ABRIL 2025</t>
  </si>
  <si>
    <t>CONCEPTO PAGO SUELDO 000007 - PERSONAL DE VIGILANCIA CORRESPONDIENTE AL  MES  ABRIL 2025</t>
  </si>
  <si>
    <t>CONCEPTO PAGO SUELDO 000005 - PERSONAL TRAMITE DE PENSIÓN CORRESPONDIENTE AL  MES ABRIL 2025</t>
  </si>
  <si>
    <t>EMANUEL FERNANDEZ BAEZ</t>
  </si>
  <si>
    <t>ANTONY ENCARNACION MONTERO</t>
  </si>
  <si>
    <t>ENCARGADO DE LA DIVISION DE FORMULACION, MONITOREO Y EVALUACION DE PLANES, PROGRAMAS Y PROYECTOS</t>
  </si>
  <si>
    <t>ANDERSON MIGUEL RODRIGUEZ RODRIGUEZ</t>
  </si>
  <si>
    <t>EMELY VANESSA JIMENEZ MEDINA</t>
  </si>
  <si>
    <t>ANGEL JEFFERSON SANCHEZ VENTURA</t>
  </si>
  <si>
    <t>EDUARDO ANDRES PINEDA CORPORAN</t>
  </si>
  <si>
    <t>SOPORTE TECNICO</t>
  </si>
  <si>
    <t>LISANDRY LISBETH CUEVAS DE JESUS</t>
  </si>
  <si>
    <t>ANALISTA DE DATOS ESTADÍSTICO</t>
  </si>
  <si>
    <t>.</t>
  </si>
  <si>
    <t>MARIANNA DE JESUS FELIZ DUVERGE</t>
  </si>
  <si>
    <t>CANDY EDILI DE LA ROSA</t>
  </si>
  <si>
    <t>TECNICO DE TESORERIA</t>
  </si>
  <si>
    <t>DEPARTAMENTO DE GESTION Y ORGANIZACION DE UNIDADES DE INTERVENCION TERAPEUTICA TERRITORIAL</t>
  </si>
  <si>
    <t>ENCARGADO DEL DEPARTAMENTO DE GESTION Y ORGANIZACION DE UNIDADES DE INTERVENCION TERAPEUTICA TERRITORIAL</t>
  </si>
  <si>
    <t>DESIREE ARIAS GIL</t>
  </si>
  <si>
    <t>DULCE MARIA SUAREZ DE JESUS</t>
  </si>
  <si>
    <t>TRABAJADOR(A) SOCIAL</t>
  </si>
  <si>
    <t>ENCARGADO DE LA DIVISION DE SERVICIO SOCIA</t>
  </si>
  <si>
    <t>SARINA ABIGAIL LINARES GRULLON</t>
  </si>
  <si>
    <t>MARIA YULEISY RINCON CASTRO</t>
  </si>
  <si>
    <t>GUSTAVO ANTONIO DUVERGE LUGO</t>
  </si>
  <si>
    <t>NIURBY ERIDANIA PICHARDO LORA</t>
  </si>
  <si>
    <t>DIVISION DE ATENCION A GRUPOS Y FAMILIAS- CAID SDO</t>
  </si>
  <si>
    <t>TERAPEUTA DE ATENCIÓN TEMPRANA</t>
  </si>
  <si>
    <t>FARAH PALOMA DEL PILAR ANICO</t>
  </si>
  <si>
    <t>ELMILY BERNARD CRUZ</t>
  </si>
  <si>
    <t>SCARLE RODRIGUEZ CABA</t>
  </si>
  <si>
    <t>ZAILY FRANCHESKA ALVAREZ BLANCO</t>
  </si>
  <si>
    <t>MARIANNY STEFANY CASTILLO MIRANDA</t>
  </si>
  <si>
    <t>NICOLE NOEMI ANDRIS DIAZ</t>
  </si>
  <si>
    <t>DESIREE MARIE RIVERO LINARES</t>
  </si>
  <si>
    <t>WILLIAM ISACAR VELOZ GUZMAN</t>
  </si>
  <si>
    <t>STEFFANI ALEXANDRA ALVAREZ SANCHEZ</t>
  </si>
  <si>
    <t>KATHERINE JAZMIN DEL ROSARIO MARTIN</t>
  </si>
  <si>
    <t>CRISNELYS CENILDA TATIS CASTILLO</t>
  </si>
  <si>
    <t>DOLY LEANDRA GARCIA DOMINGUEZ</t>
  </si>
  <si>
    <t>ERIKA CAROLINA GRULLON MATIAS</t>
  </si>
  <si>
    <t>CARLOS JAVIER TUERO CRUZ</t>
  </si>
  <si>
    <t>WANDA RAQUEL MUÑOZ BAUTISTA</t>
  </si>
  <si>
    <t>PAOLA FRANCHESKA DE LOS SANTOS VASQ</t>
  </si>
  <si>
    <t>JOLANNE ODETTE TAVAREZ DIAZ</t>
  </si>
  <si>
    <t>CAROLIN LUCIER TINEO MONEGRO</t>
  </si>
  <si>
    <t>MARIELFI YNOA TORIBIO</t>
  </si>
  <si>
    <t>JANDRY RODRIGUEZ GARCIA</t>
  </si>
  <si>
    <t>IVANNA DEL PILAR TAVAREZ VASQUEZ</t>
  </si>
  <si>
    <t>ANDREA CASTILLO LUI</t>
  </si>
  <si>
    <t>ASHLEY RISMELL REYNOSO TALAVERA</t>
  </si>
  <si>
    <t>MARIA ALEJANDRA SELLA MARRERO</t>
  </si>
  <si>
    <t>FRANCHESKA JOHANNY MARTINEZ HERMON</t>
  </si>
  <si>
    <t>KARLA MARIA JOAQUIN CACERES</t>
  </si>
  <si>
    <t>TAMISH CHAS MEDINA</t>
  </si>
  <si>
    <t>MARIA ALEJANDRA MOREL ALMONTE</t>
  </si>
  <si>
    <t>JOHARLY DE LA ROSA FELIZ</t>
  </si>
  <si>
    <t>ODRIS MARGARITA DELGADO ACOSTA</t>
  </si>
  <si>
    <t>YESSICA ESTHER OZUNA JIMENEZ</t>
  </si>
  <si>
    <t>VALERIA LETICIA ALCANTARA PEÑA</t>
  </si>
  <si>
    <t>ELAYNE BELLO NOVA</t>
  </si>
  <si>
    <t>RAQUEL ANTONIA GUZMAN ROSARIO</t>
  </si>
  <si>
    <t>ASTRID LUCIA JIMENEZ JIMENEZ</t>
  </si>
  <si>
    <t>SAHIRA MASSIEL DURAN GOMEZ</t>
  </si>
  <si>
    <t>ALEJANDRA CESPEDES</t>
  </si>
  <si>
    <t>JUDITH STEPHANIE PEÑA GONZALEZ</t>
  </si>
  <si>
    <t>WAGNER PEREZ CEDANO</t>
  </si>
  <si>
    <t>EDUARDO LUIS TINEO ADAMES</t>
  </si>
  <si>
    <t>CARMEN NELIA MEDINA FELIZ</t>
  </si>
  <si>
    <t>AGUSTINA GARCIA ESPINAL</t>
  </si>
  <si>
    <t>LETICIA CORREA RODRIGUEZ</t>
  </si>
  <si>
    <t>KATHERINE POLANCO PEÑA</t>
  </si>
  <si>
    <t>YACELI MISHEL VALENZUELA JIMENEZ</t>
  </si>
  <si>
    <t>ALEJANDRO JAPA SOTO</t>
  </si>
  <si>
    <t>BERIOSCA GRISELDA LEONARDO RIVAS</t>
  </si>
  <si>
    <t>SECCION DE TRANSPORTACION- CAID</t>
  </si>
  <si>
    <t>JUAN ERNESTO FRAGOSO MERCEDES</t>
  </si>
  <si>
    <t>RONNY ALCANTARA TINEO</t>
  </si>
  <si>
    <t>FRANCISCO LUIS CASTILLO VIDAL</t>
  </si>
  <si>
    <t>AUXILIAR DE ALMACEN</t>
  </si>
  <si>
    <t>LEILY XIOMARA ALMANZAR SUERO</t>
  </si>
  <si>
    <t>RAINI ERIBERTA NUÑEZ BONIFACIO</t>
  </si>
  <si>
    <t>LOYNNIS DE JESUS MOTA PEREZ</t>
  </si>
  <si>
    <t>YLEANNY ROSMERY DE LOS SANTOS MORIL</t>
  </si>
  <si>
    <t>ODIL RACHEL PEREZ</t>
  </si>
  <si>
    <t>LUIS ENRIQUE CASTILLO GARCIA</t>
  </si>
  <si>
    <t>LUZ DEL ALBA PUFFLER MARTINEZ</t>
  </si>
  <si>
    <t>BRAHAIN ISMAEL DE LA CRUZ</t>
  </si>
  <si>
    <t>JUAN CARLOS RAMIREZ FRANCISCO</t>
  </si>
  <si>
    <t>GELSHON ROMAN MEDINA</t>
  </si>
  <si>
    <t>BENJAMIN GUEVARA DE LA ROSA</t>
  </si>
  <si>
    <t>JORGE LUIS DE LA ROSA</t>
  </si>
  <si>
    <t>DIOGENES ROSARIO OTAÑO</t>
  </si>
  <si>
    <t>DERLIN ALEXANDER DE LOS SANTOS FLORENTINO</t>
  </si>
  <si>
    <t>ISAAC STEVEN PUJOLS MATEO</t>
  </si>
  <si>
    <t>ROBERT JUNIOR DE LA CRUZ CONCEPCION</t>
  </si>
  <si>
    <t>ENYER FEDERICO FIGUEREO GARCIA</t>
  </si>
  <si>
    <t>RODOLFO SANIEL LIVENT BAEZ</t>
  </si>
  <si>
    <t>CAID-SDE</t>
  </si>
  <si>
    <t>GLEYDIS ISABEL PEREZ DE LOS SANTOS</t>
  </si>
  <si>
    <t>ANA MILAGROS ANGOMAS VALDEZ</t>
  </si>
  <si>
    <t>DIVISION DE APOYO PSICOPEDAGOGICO -CAID</t>
  </si>
  <si>
    <t>DEBORA MARIA SHANLATTE TAVARES</t>
  </si>
  <si>
    <t>NADIA ALEXANDRA DISAN SALOMON</t>
  </si>
  <si>
    <t>ENCARGADO (A) DIVISION DE ATENCION A GRUPOS Y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</si>
</sst>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2" fontId="7" fillId="3" borderId="0" xfId="0" applyNumberFormat="1" applyFont="1" applyFill="1" applyAlignment="1">
      <alignment horizontal="center" vertical="center"/>
    </xf>
    <xf numFmtId="39" fontId="3" fillId="0" borderId="37" xfId="1" applyNumberFormat="1" applyFont="1" applyFill="1" applyBorder="1" applyAlignment="1">
      <alignment horizontal="right" vertical="center"/>
    </xf>
    <xf numFmtId="39" fontId="23" fillId="0" borderId="15" xfId="1" applyNumberFormat="1" applyFont="1" applyFill="1" applyBorder="1" applyAlignment="1">
      <alignment horizontal="right" vertical="center"/>
    </xf>
    <xf numFmtId="37" fontId="0" fillId="0" borderId="12" xfId="1" applyNumberFormat="1" applyFont="1" applyFill="1" applyBorder="1" applyAlignment="1">
      <alignment horizontal="right" vertical="center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9" fontId="0" fillId="0" borderId="6" xfId="0" applyNumberFormat="1" applyBorder="1" applyAlignment="1">
      <alignment vertical="center" wrapText="1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9" customWidth="1"/>
    <col min="2" max="2" width="11.42578125" style="29"/>
    <col min="3" max="3" width="12.5703125" style="29" customWidth="1"/>
    <col min="4" max="4" width="15.85546875" style="29" customWidth="1"/>
    <col min="5" max="8" width="11.42578125" style="29"/>
    <col min="9" max="9" width="13.140625" style="29" bestFit="1" customWidth="1"/>
    <col min="10" max="10" width="18.140625" style="29" bestFit="1" customWidth="1"/>
    <col min="11" max="11" width="13.42578125" style="29" bestFit="1" customWidth="1"/>
    <col min="12" max="12" width="24" style="29" customWidth="1"/>
    <col min="13" max="13" width="21.85546875" style="29" customWidth="1"/>
    <col min="14" max="16" width="11.42578125" style="29"/>
    <col min="17" max="17" width="39.85546875" style="29" customWidth="1"/>
    <col min="18" max="18" width="50.85546875" style="29" customWidth="1"/>
    <col min="19" max="16384" width="11.42578125" style="29"/>
  </cols>
  <sheetData>
    <row r="2" spans="2:18" ht="15.75" thickBot="1" x14ac:dyDescent="0.3"/>
    <row r="3" spans="2:18" ht="16.5" thickBot="1" x14ac:dyDescent="0.3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62" t="s">
        <v>401</v>
      </c>
      <c r="R3" s="263"/>
    </row>
    <row r="4" spans="2:18" ht="15.75" x14ac:dyDescent="0.25">
      <c r="B4" s="264" t="s">
        <v>402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32"/>
      <c r="O4" s="31"/>
      <c r="P4" s="31"/>
      <c r="Q4" s="33" t="s">
        <v>403</v>
      </c>
      <c r="R4" s="33" t="s">
        <v>404</v>
      </c>
    </row>
    <row r="5" spans="2:18" ht="27.75" customHeight="1" thickBot="1" x14ac:dyDescent="0.3">
      <c r="B5" s="34"/>
      <c r="C5" s="35"/>
      <c r="D5" s="35"/>
      <c r="E5" s="35"/>
      <c r="F5" s="266" t="s">
        <v>405</v>
      </c>
      <c r="G5" s="267"/>
      <c r="H5" s="36"/>
      <c r="I5" s="268" t="s">
        <v>406</v>
      </c>
      <c r="J5" s="268"/>
      <c r="K5" s="268"/>
      <c r="L5" s="269"/>
      <c r="M5" s="269"/>
      <c r="N5" s="31"/>
      <c r="O5" s="32"/>
      <c r="P5" s="32"/>
      <c r="Q5" s="37" t="s">
        <v>407</v>
      </c>
      <c r="R5" s="37" t="s">
        <v>408</v>
      </c>
    </row>
    <row r="6" spans="2:18" ht="33.75" customHeight="1" x14ac:dyDescent="0.25">
      <c r="B6" s="38" t="s">
        <v>409</v>
      </c>
      <c r="C6" s="38" t="s">
        <v>410</v>
      </c>
      <c r="D6" s="86" t="s">
        <v>411</v>
      </c>
      <c r="E6" s="270" t="s">
        <v>412</v>
      </c>
      <c r="F6" s="39" t="s">
        <v>413</v>
      </c>
      <c r="G6" s="40" t="s">
        <v>414</v>
      </c>
      <c r="H6" s="41" t="s">
        <v>415</v>
      </c>
      <c r="I6" s="42">
        <v>0.15</v>
      </c>
      <c r="J6" s="42">
        <v>0.2</v>
      </c>
      <c r="K6" s="42">
        <v>0.25</v>
      </c>
      <c r="L6" s="272" t="s">
        <v>416</v>
      </c>
      <c r="M6" s="272"/>
      <c r="N6" s="43"/>
      <c r="O6" s="32"/>
      <c r="P6" s="32"/>
      <c r="Q6" s="37" t="s">
        <v>417</v>
      </c>
      <c r="R6" s="37" t="s">
        <v>418</v>
      </c>
    </row>
    <row r="7" spans="2:18" ht="30" customHeight="1" x14ac:dyDescent="0.25">
      <c r="B7" s="44">
        <v>416220</v>
      </c>
      <c r="C7" s="45">
        <v>12</v>
      </c>
      <c r="D7" s="44">
        <f>+B7/C7</f>
        <v>34685</v>
      </c>
      <c r="E7" s="271"/>
      <c r="F7" s="46">
        <v>0</v>
      </c>
      <c r="G7" s="46">
        <f>+D7</f>
        <v>34685</v>
      </c>
      <c r="H7" s="47" t="s">
        <v>419</v>
      </c>
      <c r="I7" s="48"/>
      <c r="J7" s="49"/>
      <c r="K7" s="49"/>
      <c r="L7" s="273" t="str">
        <f>+H7</f>
        <v>Exento</v>
      </c>
      <c r="M7" s="273"/>
      <c r="N7" s="31"/>
      <c r="O7" s="32"/>
      <c r="P7" s="32"/>
      <c r="Q7" s="37" t="s">
        <v>420</v>
      </c>
      <c r="R7" s="37" t="s">
        <v>421</v>
      </c>
    </row>
    <row r="8" spans="2:18" ht="23.25" customHeight="1" thickBot="1" x14ac:dyDescent="0.3">
      <c r="B8" s="44">
        <v>624329</v>
      </c>
      <c r="C8" s="45">
        <v>12</v>
      </c>
      <c r="D8" s="44">
        <f>+B8/C8</f>
        <v>52027.416666666664</v>
      </c>
      <c r="E8" s="271"/>
      <c r="F8" s="50">
        <f>+G7+0.01</f>
        <v>34685.01</v>
      </c>
      <c r="G8" s="51">
        <f>+D8</f>
        <v>52027.416666666664</v>
      </c>
      <c r="H8" s="52">
        <f>+G8-F8</f>
        <v>17342.406666666662</v>
      </c>
      <c r="I8" s="53">
        <f>+H8*I6</f>
        <v>2601.3609999999994</v>
      </c>
      <c r="J8" s="53">
        <f>+H9*J6</f>
        <v>4046.5646666666671</v>
      </c>
      <c r="K8" s="54">
        <f>+H10*K6</f>
        <v>0</v>
      </c>
      <c r="L8" s="257" t="s">
        <v>422</v>
      </c>
      <c r="M8" s="257"/>
      <c r="N8" s="55"/>
      <c r="O8" s="32"/>
      <c r="P8" s="32"/>
      <c r="Q8" s="37" t="s">
        <v>423</v>
      </c>
      <c r="R8" s="37" t="s">
        <v>424</v>
      </c>
    </row>
    <row r="9" spans="2:18" ht="17.25" customHeight="1" thickBot="1" x14ac:dyDescent="0.3">
      <c r="B9" s="44">
        <v>624329.01</v>
      </c>
      <c r="C9" s="45">
        <v>12</v>
      </c>
      <c r="D9" s="44">
        <f>+B9/C9</f>
        <v>52027.417500000003</v>
      </c>
      <c r="E9" s="271"/>
      <c r="F9" s="50">
        <f>G8+0.01</f>
        <v>52027.426666666666</v>
      </c>
      <c r="G9" s="51">
        <f>+D10</f>
        <v>72260.25</v>
      </c>
      <c r="H9" s="52">
        <f>+G9-F9</f>
        <v>20232.823333333334</v>
      </c>
      <c r="I9" s="48"/>
      <c r="J9" s="49"/>
      <c r="K9" s="49"/>
      <c r="L9" s="257" t="s">
        <v>425</v>
      </c>
      <c r="M9" s="257"/>
      <c r="N9" s="31"/>
      <c r="O9" s="32"/>
      <c r="P9" s="32"/>
      <c r="Q9" s="255" t="s">
        <v>426</v>
      </c>
      <c r="R9" s="256"/>
    </row>
    <row r="10" spans="2:18" ht="17.25" customHeight="1" x14ac:dyDescent="0.25">
      <c r="B10" s="44">
        <v>867123</v>
      </c>
      <c r="C10" s="45">
        <v>12</v>
      </c>
      <c r="D10" s="44">
        <f>+B10/C10</f>
        <v>72260.25</v>
      </c>
      <c r="E10" s="271"/>
      <c r="F10" s="50">
        <f>+G9+0.01</f>
        <v>72260.259999999995</v>
      </c>
      <c r="G10" s="56" t="s">
        <v>427</v>
      </c>
      <c r="H10" s="52"/>
      <c r="I10" s="48"/>
      <c r="J10" s="49"/>
      <c r="K10" s="49"/>
      <c r="L10" s="257" t="s">
        <v>428</v>
      </c>
      <c r="M10" s="257"/>
      <c r="N10" s="31"/>
      <c r="O10" s="31"/>
      <c r="P10" s="32"/>
      <c r="Q10" s="32"/>
      <c r="R10" s="32"/>
    </row>
    <row r="11" spans="2:18" ht="16.5" thickBot="1" x14ac:dyDescent="0.3">
      <c r="B11" s="30"/>
      <c r="C11" s="31"/>
      <c r="D11" s="31"/>
      <c r="E11" s="31"/>
      <c r="F11" s="31"/>
      <c r="G11" s="57"/>
      <c r="H11" s="58"/>
      <c r="I11" s="58"/>
      <c r="J11" s="31"/>
      <c r="K11" s="31"/>
      <c r="L11" s="258">
        <f>+I8+J8</f>
        <v>6647.9256666666661</v>
      </c>
      <c r="M11" s="258"/>
      <c r="N11" s="31"/>
      <c r="O11" s="31"/>
      <c r="P11" s="31"/>
      <c r="Q11" s="31"/>
      <c r="R11" s="31"/>
    </row>
    <row r="12" spans="2:18" ht="15.75" x14ac:dyDescent="0.25">
      <c r="B12" s="259" t="s">
        <v>429</v>
      </c>
      <c r="C12" s="260"/>
      <c r="D12" s="26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18" ht="30" customHeight="1" thickBot="1" x14ac:dyDescent="0.3">
      <c r="B13" s="59"/>
      <c r="C13" s="60" t="s">
        <v>406</v>
      </c>
      <c r="D13" s="61" t="s">
        <v>430</v>
      </c>
      <c r="E13" s="31"/>
      <c r="F13" s="31"/>
      <c r="G13" s="31"/>
      <c r="H13" s="31"/>
      <c r="I13" s="31"/>
      <c r="J13" s="62"/>
      <c r="K13" s="31"/>
      <c r="L13" s="31"/>
      <c r="M13" s="31"/>
      <c r="N13" s="31"/>
      <c r="O13" s="31"/>
      <c r="P13" s="31"/>
      <c r="Q13" s="31"/>
      <c r="R13" s="31"/>
    </row>
    <row r="14" spans="2:18" ht="15.75" x14ac:dyDescent="0.25">
      <c r="B14" s="63" t="s">
        <v>0</v>
      </c>
      <c r="C14" s="64">
        <v>2.87E-2</v>
      </c>
      <c r="D14" s="65">
        <v>325250</v>
      </c>
      <c r="E14" s="31"/>
      <c r="F14" s="31"/>
      <c r="G14" s="66" t="s">
        <v>431</v>
      </c>
      <c r="H14" s="31" t="s">
        <v>0</v>
      </c>
      <c r="I14" s="67">
        <v>7.0999999999999994E-2</v>
      </c>
      <c r="J14" s="55">
        <v>1278</v>
      </c>
      <c r="K14" s="55"/>
      <c r="L14" s="31"/>
      <c r="M14" s="31"/>
      <c r="N14" s="31"/>
      <c r="O14" s="31"/>
      <c r="P14" s="31"/>
      <c r="Q14" s="31"/>
      <c r="R14" s="31"/>
    </row>
    <row r="15" spans="2:18" ht="16.5" thickBot="1" x14ac:dyDescent="0.3">
      <c r="B15" s="68" t="s">
        <v>2</v>
      </c>
      <c r="C15" s="69">
        <v>3.04E-2</v>
      </c>
      <c r="D15" s="70">
        <v>162625</v>
      </c>
      <c r="E15" s="31"/>
      <c r="F15" s="31"/>
      <c r="G15" s="31" t="s">
        <v>432</v>
      </c>
      <c r="H15" s="31" t="s">
        <v>2</v>
      </c>
      <c r="I15" s="67">
        <v>7.0900000000000005E-2</v>
      </c>
      <c r="J15" s="55">
        <v>1276.2</v>
      </c>
      <c r="K15" s="55"/>
      <c r="L15" s="31"/>
      <c r="M15" s="31"/>
      <c r="N15" s="31"/>
      <c r="O15" s="31"/>
      <c r="P15" s="31"/>
      <c r="Q15" s="31"/>
      <c r="R15" s="31"/>
    </row>
    <row r="16" spans="2:18" ht="32.25" thickBot="1" x14ac:dyDescent="0.3">
      <c r="B16" s="71" t="s">
        <v>433</v>
      </c>
      <c r="C16" s="72">
        <f>(C14+C15)</f>
        <v>5.91E-2</v>
      </c>
      <c r="D16" s="73"/>
      <c r="E16" s="31"/>
      <c r="F16" s="31"/>
      <c r="G16" s="74" t="s">
        <v>434</v>
      </c>
      <c r="H16" s="31" t="s">
        <v>435</v>
      </c>
      <c r="I16" s="67">
        <v>1.2E-2</v>
      </c>
      <c r="J16" s="55">
        <v>216</v>
      </c>
      <c r="K16" s="55"/>
      <c r="L16" s="31"/>
      <c r="M16" s="31"/>
      <c r="N16" s="31"/>
      <c r="O16" s="31"/>
      <c r="P16" s="31"/>
      <c r="Q16" s="31"/>
      <c r="R16" s="31"/>
    </row>
    <row r="17" spans="8:11" ht="16.5" thickBot="1" x14ac:dyDescent="0.3">
      <c r="H17" s="75" t="s">
        <v>436</v>
      </c>
      <c r="I17" s="76">
        <f>SUM(I14:I16)</f>
        <v>0.15390000000000001</v>
      </c>
      <c r="J17" s="77">
        <f>SUM(J14:J16)</f>
        <v>2770.2</v>
      </c>
    </row>
    <row r="18" spans="8:11" ht="15.75" thickTop="1" x14ac:dyDescent="0.25">
      <c r="J18" s="78"/>
    </row>
    <row r="20" spans="8:11" x14ac:dyDescent="0.25">
      <c r="K20" s="79">
        <v>2341371</v>
      </c>
    </row>
    <row r="21" spans="8:11" x14ac:dyDescent="0.25">
      <c r="K21" s="79">
        <v>2238609.15</v>
      </c>
    </row>
    <row r="22" spans="8:11" x14ac:dyDescent="0.25">
      <c r="I22" s="79">
        <v>459000</v>
      </c>
      <c r="K22" s="79">
        <f>+K20-K21</f>
        <v>102761.85000000009</v>
      </c>
    </row>
    <row r="23" spans="8:11" x14ac:dyDescent="0.25">
      <c r="I23" s="79">
        <v>500000</v>
      </c>
    </row>
    <row r="24" spans="8:11" x14ac:dyDescent="0.25">
      <c r="I24" s="79">
        <v>200000</v>
      </c>
    </row>
    <row r="25" spans="8:11" x14ac:dyDescent="0.25">
      <c r="I25" s="79">
        <v>100000</v>
      </c>
    </row>
    <row r="26" spans="8:11" x14ac:dyDescent="0.25">
      <c r="I26" s="78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7"/>
  <sheetViews>
    <sheetView showGridLines="0" topLeftCell="A552" zoomScale="80" zoomScaleNormal="80" zoomScaleSheetLayoutView="50" workbookViewId="0">
      <selection activeCell="N568" sqref="N568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0" width="19" style="18" customWidth="1"/>
    <col min="11" max="11" width="19" style="5" customWidth="1"/>
    <col min="12" max="12" width="22.140625" style="18" customWidth="1"/>
    <col min="13" max="13" width="19" style="18" customWidth="1"/>
    <col min="14" max="14" width="24.85546875" style="18" customWidth="1"/>
    <col min="15" max="15" width="20.28515625" style="18" customWidth="1"/>
  </cols>
  <sheetData>
    <row r="1" spans="1:17" ht="38.25" customHeight="1" x14ac:dyDescent="0.2">
      <c r="A1" s="166"/>
      <c r="B1" s="5"/>
      <c r="G1" s="2"/>
    </row>
    <row r="2" spans="1:17" ht="38.25" customHeight="1" x14ac:dyDescent="0.2">
      <c r="A2" s="166"/>
      <c r="B2" s="5"/>
      <c r="G2" s="2"/>
    </row>
    <row r="3" spans="1:17" ht="38.25" customHeight="1" x14ac:dyDescent="0.2">
      <c r="A3" s="166"/>
      <c r="B3" s="5"/>
      <c r="G3" s="2"/>
      <c r="Q3" s="28"/>
    </row>
    <row r="4" spans="1:17" ht="19.5" customHeight="1" x14ac:dyDescent="0.2">
      <c r="A4" s="166"/>
      <c r="B4" s="5"/>
      <c r="G4" s="2"/>
    </row>
    <row r="5" spans="1:17" x14ac:dyDescent="0.2">
      <c r="A5" s="166"/>
      <c r="B5" s="279"/>
      <c r="C5" s="279"/>
      <c r="D5" s="279"/>
      <c r="E5" s="279"/>
      <c r="F5" s="279"/>
      <c r="G5" s="279"/>
      <c r="H5" s="279"/>
      <c r="I5" s="279"/>
      <c r="J5" s="279"/>
      <c r="K5" s="280"/>
      <c r="L5" s="281"/>
      <c r="M5" s="282"/>
      <c r="N5" s="279"/>
      <c r="O5" s="148"/>
    </row>
    <row r="6" spans="1:17" x14ac:dyDescent="0.2">
      <c r="A6" s="166"/>
      <c r="B6" s="283" t="s">
        <v>9</v>
      </c>
      <c r="C6" s="283"/>
      <c r="D6" s="283"/>
      <c r="E6" s="283"/>
      <c r="F6" s="283"/>
      <c r="G6" s="283"/>
      <c r="H6" s="283"/>
      <c r="I6" s="283"/>
      <c r="J6" s="283"/>
      <c r="K6" s="284"/>
      <c r="L6" s="285"/>
      <c r="M6" s="286"/>
      <c r="N6" s="283"/>
      <c r="O6" s="167"/>
    </row>
    <row r="7" spans="1:17" x14ac:dyDescent="0.2">
      <c r="A7" s="166"/>
      <c r="B7" s="283" t="s">
        <v>958</v>
      </c>
      <c r="C7" s="283"/>
      <c r="D7" s="283"/>
      <c r="E7" s="283"/>
      <c r="F7" s="283"/>
      <c r="G7" s="283"/>
      <c r="H7" s="283"/>
      <c r="I7" s="283"/>
      <c r="J7" s="283"/>
      <c r="K7" s="284"/>
      <c r="L7" s="285"/>
      <c r="M7" s="286"/>
      <c r="N7" s="283"/>
      <c r="O7" s="167"/>
    </row>
    <row r="8" spans="1:17" x14ac:dyDescent="0.2">
      <c r="A8" s="166"/>
      <c r="B8" s="287" t="s">
        <v>628</v>
      </c>
      <c r="C8" s="287"/>
      <c r="D8" s="287"/>
      <c r="E8" s="287"/>
      <c r="F8" s="287"/>
      <c r="G8" s="287"/>
      <c r="H8" s="287"/>
      <c r="I8" s="287"/>
      <c r="J8" s="287"/>
      <c r="K8" s="288"/>
      <c r="L8" s="289"/>
      <c r="M8" s="290"/>
      <c r="N8" s="287"/>
      <c r="O8" s="2"/>
    </row>
    <row r="9" spans="1:17" ht="18" customHeight="1" thickBot="1" x14ac:dyDescent="0.25"/>
    <row r="10" spans="1:17" ht="29.25" customHeight="1" x14ac:dyDescent="0.2">
      <c r="A10" s="88" t="s">
        <v>16</v>
      </c>
      <c r="B10" s="89" t="s">
        <v>5</v>
      </c>
      <c r="C10" s="89" t="s">
        <v>17</v>
      </c>
      <c r="D10" s="89" t="s">
        <v>6</v>
      </c>
      <c r="E10" s="89" t="s">
        <v>307</v>
      </c>
      <c r="F10" s="89" t="s">
        <v>18</v>
      </c>
      <c r="G10" s="89" t="s">
        <v>353</v>
      </c>
      <c r="H10" s="89" t="s">
        <v>349</v>
      </c>
      <c r="I10" s="89" t="s">
        <v>354</v>
      </c>
      <c r="J10" s="89" t="s">
        <v>0</v>
      </c>
      <c r="K10" s="89" t="s">
        <v>1</v>
      </c>
      <c r="L10" s="89" t="s">
        <v>2</v>
      </c>
      <c r="M10" s="89" t="s">
        <v>351</v>
      </c>
      <c r="N10" s="90" t="s">
        <v>352</v>
      </c>
      <c r="O10" s="91" t="s">
        <v>10</v>
      </c>
    </row>
    <row r="11" spans="1:17" ht="29.25" customHeight="1" x14ac:dyDescent="0.2">
      <c r="A11" s="291" t="s">
        <v>646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3"/>
    </row>
    <row r="12" spans="1:17" s="7" customFormat="1" ht="36.75" customHeight="1" x14ac:dyDescent="0.2">
      <c r="A12" s="168">
        <v>1</v>
      </c>
      <c r="B12" s="109" t="s">
        <v>104</v>
      </c>
      <c r="C12" s="109" t="s">
        <v>312</v>
      </c>
      <c r="D12" s="109" t="s">
        <v>258</v>
      </c>
      <c r="E12" s="138" t="s">
        <v>308</v>
      </c>
      <c r="F12" s="138" t="s">
        <v>309</v>
      </c>
      <c r="G12" s="178">
        <v>250000</v>
      </c>
      <c r="H12" s="178">
        <v>0</v>
      </c>
      <c r="I12" s="178">
        <f>SUM(G12:H12)</f>
        <v>250000</v>
      </c>
      <c r="J12" s="171">
        <f>IF(G12&gt;=Datos!$D$14,(Datos!$D$14*Datos!$C$14),IF(G12&lt;=Datos!$D$14,(G12*Datos!$C$14)))</f>
        <v>7175</v>
      </c>
      <c r="K12" s="177">
        <v>47641.83</v>
      </c>
      <c r="L12" s="176">
        <v>6589.14</v>
      </c>
      <c r="M12" s="178">
        <v>25</v>
      </c>
      <c r="N12" s="178">
        <f>SUM(J12:M12)</f>
        <v>61430.97</v>
      </c>
      <c r="O12" s="214">
        <f>+G12-N12</f>
        <v>188569.03</v>
      </c>
    </row>
    <row r="13" spans="1:17" ht="36.75" customHeight="1" x14ac:dyDescent="0.2">
      <c r="A13" s="168">
        <v>2</v>
      </c>
      <c r="B13" s="173" t="s">
        <v>332</v>
      </c>
      <c r="C13" s="173" t="s">
        <v>312</v>
      </c>
      <c r="D13" s="173" t="s">
        <v>343</v>
      </c>
      <c r="E13" s="174" t="s">
        <v>308</v>
      </c>
      <c r="F13" s="174" t="s">
        <v>19</v>
      </c>
      <c r="G13" s="175">
        <v>145000</v>
      </c>
      <c r="H13" s="175">
        <v>0</v>
      </c>
      <c r="I13" s="178">
        <f t="shared" ref="I13:I14" si="0">SUM(G13:H13)</f>
        <v>145000</v>
      </c>
      <c r="J13" s="176">
        <f>IF(G13&gt;=Datos!$D$14,(Datos!$D$14*Datos!$C$14),IF(G13&lt;=Datos!$D$14,(G13*Datos!$C$14)))</f>
        <v>4161.5</v>
      </c>
      <c r="K13" s="177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76">
        <f>IF(G13&gt;=Datos!$D$15,(Datos!$D$15*Datos!$C$15),IF(G13&lt;=Datos!$D$15,(G13*Datos!$C$15)))</f>
        <v>4408</v>
      </c>
      <c r="M13" s="175">
        <v>25</v>
      </c>
      <c r="N13" s="178">
        <f t="shared" ref="N13" si="1">SUM(J13:M13)</f>
        <v>31284.985666666667</v>
      </c>
      <c r="O13" s="214">
        <f t="shared" ref="O13" si="2">+G13-N13</f>
        <v>113715.01433333333</v>
      </c>
    </row>
    <row r="14" spans="1:17" s="7" customFormat="1" ht="36.75" customHeight="1" x14ac:dyDescent="0.2">
      <c r="A14" s="168">
        <v>3</v>
      </c>
      <c r="B14" s="179" t="s">
        <v>25</v>
      </c>
      <c r="C14" s="179" t="s">
        <v>450</v>
      </c>
      <c r="D14" s="179" t="s">
        <v>451</v>
      </c>
      <c r="E14" s="180" t="s">
        <v>308</v>
      </c>
      <c r="F14" s="181" t="s">
        <v>19</v>
      </c>
      <c r="G14" s="171">
        <v>100000</v>
      </c>
      <c r="H14" s="171">
        <v>0</v>
      </c>
      <c r="I14" s="178">
        <f t="shared" si="0"/>
        <v>100000</v>
      </c>
      <c r="J14" s="171">
        <f>IF(G14&gt;=Datos!$D$14,(Datos!$D$14*Datos!$C$14),IF(G14&lt;=Datos!$D$14,(G14*Datos!$C$14)))</f>
        <v>2870</v>
      </c>
      <c r="K14" s="177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12105.360666666667</v>
      </c>
      <c r="L14" s="171">
        <f>IF(G14&gt;=Datos!$D$15,(Datos!$D$15*Datos!$C$15),IF(G14&lt;=Datos!$D$15,(G14*Datos!$C$15)))</f>
        <v>3040</v>
      </c>
      <c r="M14" s="171">
        <v>25</v>
      </c>
      <c r="N14" s="178">
        <f>SUM(J14:M14)</f>
        <v>18040.360666666667</v>
      </c>
      <c r="O14" s="214">
        <f>+G14-N14</f>
        <v>81959.639333333325</v>
      </c>
    </row>
    <row r="15" spans="1:17" s="87" customFormat="1" ht="36.75" customHeight="1" x14ac:dyDescent="0.2">
      <c r="A15" s="274" t="s">
        <v>494</v>
      </c>
      <c r="B15" s="275"/>
      <c r="C15" s="118">
        <v>3</v>
      </c>
      <c r="D15" s="118"/>
      <c r="E15" s="213"/>
      <c r="F15" s="135"/>
      <c r="G15" s="122">
        <f t="shared" ref="G15:O15" si="3">SUM(G12:G14)</f>
        <v>495000</v>
      </c>
      <c r="H15" s="122">
        <f t="shared" si="3"/>
        <v>0</v>
      </c>
      <c r="I15" s="122">
        <f t="shared" si="3"/>
        <v>495000</v>
      </c>
      <c r="J15" s="122">
        <f t="shared" si="3"/>
        <v>14206.5</v>
      </c>
      <c r="K15" s="189">
        <f t="shared" si="3"/>
        <v>82437.676333333337</v>
      </c>
      <c r="L15" s="122">
        <f t="shared" si="3"/>
        <v>14037.14</v>
      </c>
      <c r="M15" s="122">
        <f t="shared" si="3"/>
        <v>75</v>
      </c>
      <c r="N15" s="122">
        <f t="shared" si="3"/>
        <v>110756.31633333335</v>
      </c>
      <c r="O15" s="122">
        <f t="shared" si="3"/>
        <v>384243.68366666662</v>
      </c>
    </row>
    <row r="16" spans="1:17" s="7" customFormat="1" ht="36.75" customHeight="1" x14ac:dyDescent="0.2">
      <c r="A16" s="274" t="s">
        <v>535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6"/>
    </row>
    <row r="17" spans="1:15" s="7" customFormat="1" ht="36.75" customHeight="1" x14ac:dyDescent="0.2">
      <c r="A17" s="168">
        <v>4</v>
      </c>
      <c r="B17" s="109" t="s">
        <v>584</v>
      </c>
      <c r="C17" s="109" t="s">
        <v>450</v>
      </c>
      <c r="D17" s="109" t="s">
        <v>248</v>
      </c>
      <c r="E17" s="138" t="s">
        <v>308</v>
      </c>
      <c r="F17" s="138" t="s">
        <v>19</v>
      </c>
      <c r="G17" s="178">
        <v>33000</v>
      </c>
      <c r="H17" s="178">
        <v>0</v>
      </c>
      <c r="I17" s="178">
        <v>33000</v>
      </c>
      <c r="J17" s="171">
        <f>IF(G17&gt;=Datos!$D$14,(Datos!$D$14*Datos!$C$14),IF(G17&lt;=Datos!$D$14,(G17*Datos!$C$14)))</f>
        <v>947.1</v>
      </c>
      <c r="K17" s="177" t="str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0</v>
      </c>
      <c r="L17" s="171">
        <f>IF(G17&gt;=Datos!$D$15,(Datos!$D$15*Datos!$C$15),IF(G17&lt;=Datos!$D$15,(G17*Datos!$C$15)))</f>
        <v>1003.2</v>
      </c>
      <c r="M17" s="178">
        <v>25</v>
      </c>
      <c r="N17" s="171">
        <f>SUM(J17:M17)</f>
        <v>1975.3000000000002</v>
      </c>
      <c r="O17" s="214">
        <f>+G17-N17</f>
        <v>31024.7</v>
      </c>
    </row>
    <row r="18" spans="1:15" s="7" customFormat="1" ht="36.75" customHeight="1" x14ac:dyDescent="0.2">
      <c r="A18" s="277" t="s">
        <v>494</v>
      </c>
      <c r="B18" s="278"/>
      <c r="C18" s="183">
        <v>1</v>
      </c>
      <c r="D18" s="184"/>
      <c r="E18" s="185"/>
      <c r="F18" s="186"/>
      <c r="G18" s="159">
        <f>SUM(G17:G17)</f>
        <v>33000</v>
      </c>
      <c r="H18" s="159">
        <f t="shared" ref="H18:O18" si="4">SUM(H17:H17)</f>
        <v>0</v>
      </c>
      <c r="I18" s="159">
        <f t="shared" si="4"/>
        <v>33000</v>
      </c>
      <c r="J18" s="159">
        <f t="shared" si="4"/>
        <v>947.1</v>
      </c>
      <c r="K18" s="242">
        <f t="shared" si="4"/>
        <v>0</v>
      </c>
      <c r="L18" s="159">
        <f t="shared" si="4"/>
        <v>1003.2</v>
      </c>
      <c r="M18" s="159">
        <f t="shared" si="4"/>
        <v>25</v>
      </c>
      <c r="N18" s="159">
        <f t="shared" si="4"/>
        <v>1975.3000000000002</v>
      </c>
      <c r="O18" s="159">
        <f t="shared" si="4"/>
        <v>31024.7</v>
      </c>
    </row>
    <row r="19" spans="1:15" s="7" customFormat="1" ht="36.75" customHeight="1" x14ac:dyDescent="0.2">
      <c r="A19" s="274" t="s">
        <v>495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6"/>
    </row>
    <row r="20" spans="1:15" s="7" customFormat="1" ht="36.75" customHeight="1" x14ac:dyDescent="0.2">
      <c r="A20" s="168">
        <v>5</v>
      </c>
      <c r="B20" s="109" t="s">
        <v>200</v>
      </c>
      <c r="C20" s="109" t="s">
        <v>314</v>
      </c>
      <c r="D20" s="109" t="s">
        <v>645</v>
      </c>
      <c r="E20" s="138" t="s">
        <v>308</v>
      </c>
      <c r="F20" s="138" t="s">
        <v>19</v>
      </c>
      <c r="G20" s="178">
        <v>60000</v>
      </c>
      <c r="H20" s="178">
        <v>0</v>
      </c>
      <c r="I20" s="178">
        <f>SUM(G20:H20)</f>
        <v>60000</v>
      </c>
      <c r="J20" s="171">
        <f>IF(G20&gt;=Datos!$D$14,(Datos!$D$14*Datos!$C$14),IF(G20&lt;=Datos!$D$14,(G20*Datos!$C$14)))</f>
        <v>1722</v>
      </c>
      <c r="K20" s="177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3486.6756666666661</v>
      </c>
      <c r="L20" s="171">
        <f>IF(G20&gt;=Datos!$D$15,(Datos!$D$15*Datos!$C$15),IF(G20&lt;=Datos!$D$15,(G20*Datos!$C$15)))</f>
        <v>1824</v>
      </c>
      <c r="M20" s="178">
        <v>25</v>
      </c>
      <c r="N20" s="171">
        <f>SUM(J20:M20)</f>
        <v>7057.6756666666661</v>
      </c>
      <c r="O20" s="214">
        <f>+G20-N20</f>
        <v>52942.324333333338</v>
      </c>
    </row>
    <row r="21" spans="1:15" s="7" customFormat="1" ht="36.75" customHeight="1" x14ac:dyDescent="0.2">
      <c r="A21" s="168">
        <v>6</v>
      </c>
      <c r="B21" s="169" t="s">
        <v>324</v>
      </c>
      <c r="C21" s="169" t="s">
        <v>450</v>
      </c>
      <c r="D21" s="153" t="s">
        <v>341</v>
      </c>
      <c r="E21" s="170" t="s">
        <v>308</v>
      </c>
      <c r="F21" s="170" t="s">
        <v>19</v>
      </c>
      <c r="G21" s="171">
        <v>145000</v>
      </c>
      <c r="H21" s="171">
        <v>0</v>
      </c>
      <c r="I21" s="171">
        <f>SUM(G21:H21)</f>
        <v>145000</v>
      </c>
      <c r="J21" s="171">
        <f>IF(G21&gt;=Datos!$D$14,(Datos!$D$14*Datos!$C$14),IF(G21&lt;=Datos!$D$14,(G21*Datos!$C$14)))</f>
        <v>4161.5</v>
      </c>
      <c r="K21" s="177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22690.485666666667</v>
      </c>
      <c r="L21" s="171">
        <f>IF(G21&gt;=Datos!$D$15,(Datos!$D$15*Datos!$C$15),IF(G21&lt;=Datos!$D$15,(G21*Datos!$C$15)))</f>
        <v>4408</v>
      </c>
      <c r="M21" s="171">
        <v>25</v>
      </c>
      <c r="N21" s="171">
        <f>SUM(J21:M21)</f>
        <v>31284.985666666667</v>
      </c>
      <c r="O21" s="214">
        <f>+G21-N21</f>
        <v>113715.01433333333</v>
      </c>
    </row>
    <row r="22" spans="1:15" s="7" customFormat="1" ht="36.75" customHeight="1" x14ac:dyDescent="0.2">
      <c r="A22" s="277" t="s">
        <v>494</v>
      </c>
      <c r="B22" s="278"/>
      <c r="C22" s="183">
        <v>2</v>
      </c>
      <c r="D22" s="184"/>
      <c r="E22" s="185"/>
      <c r="F22" s="186"/>
      <c r="G22" s="159">
        <f>SUM(G20:G21)</f>
        <v>205000</v>
      </c>
      <c r="H22" s="159">
        <f t="shared" ref="H22:O22" si="5">SUM(H20:H21)</f>
        <v>0</v>
      </c>
      <c r="I22" s="159">
        <f t="shared" si="5"/>
        <v>205000</v>
      </c>
      <c r="J22" s="159">
        <f t="shared" si="5"/>
        <v>5883.5</v>
      </c>
      <c r="K22" s="242">
        <f t="shared" si="5"/>
        <v>26177.161333333333</v>
      </c>
      <c r="L22" s="159">
        <f t="shared" si="5"/>
        <v>6232</v>
      </c>
      <c r="M22" s="159">
        <f t="shared" si="5"/>
        <v>50</v>
      </c>
      <c r="N22" s="159">
        <f t="shared" si="5"/>
        <v>38342.661333333337</v>
      </c>
      <c r="O22" s="159">
        <f t="shared" si="5"/>
        <v>166657.33866666665</v>
      </c>
    </row>
    <row r="23" spans="1:15" s="7" customFormat="1" ht="36.75" customHeight="1" x14ac:dyDescent="0.2">
      <c r="A23" s="274" t="s">
        <v>541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6"/>
    </row>
    <row r="24" spans="1:15" s="7" customFormat="1" ht="36.75" customHeight="1" x14ac:dyDescent="0.2">
      <c r="A24" s="168">
        <v>7</v>
      </c>
      <c r="B24" s="169" t="s">
        <v>608</v>
      </c>
      <c r="C24" s="169" t="s">
        <v>450</v>
      </c>
      <c r="D24" s="169" t="s">
        <v>248</v>
      </c>
      <c r="E24" s="138" t="s">
        <v>308</v>
      </c>
      <c r="F24" s="138" t="s">
        <v>19</v>
      </c>
      <c r="G24" s="171">
        <v>33000</v>
      </c>
      <c r="H24" s="171">
        <v>0</v>
      </c>
      <c r="I24" s="178">
        <f t="shared" ref="I24:I26" si="6">SUM(G24:H24)</f>
        <v>33000</v>
      </c>
      <c r="J24" s="171">
        <f>IF(G24&gt;=Datos!$D$14,(Datos!$D$14*Datos!$C$14),IF(G24&lt;=Datos!$D$14,(G24*Datos!$C$14)))</f>
        <v>947.1</v>
      </c>
      <c r="K24" s="177" t="str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0</v>
      </c>
      <c r="L24" s="171">
        <f>IF(G24&gt;=Datos!$D$15,(Datos!$D$15*Datos!$C$15),IF(G24&lt;=Datos!$D$15,(G24*Datos!$C$15)))</f>
        <v>1003.2</v>
      </c>
      <c r="M24" s="171">
        <v>25</v>
      </c>
      <c r="N24" s="171">
        <f t="shared" ref="N24:N26" si="7">SUM(J24:M24)</f>
        <v>1975.3000000000002</v>
      </c>
      <c r="O24" s="215">
        <f t="shared" ref="O24:O26" si="8">+G24-N24</f>
        <v>31024.7</v>
      </c>
    </row>
    <row r="25" spans="1:15" s="7" customFormat="1" ht="36.75" customHeight="1" x14ac:dyDescent="0.2">
      <c r="A25" s="168">
        <v>8</v>
      </c>
      <c r="B25" s="187" t="s">
        <v>437</v>
      </c>
      <c r="C25" s="109" t="s">
        <v>312</v>
      </c>
      <c r="D25" s="187" t="s">
        <v>262</v>
      </c>
      <c r="E25" s="182" t="s">
        <v>308</v>
      </c>
      <c r="F25" s="182" t="s">
        <v>19</v>
      </c>
      <c r="G25" s="132">
        <v>55000</v>
      </c>
      <c r="H25" s="178">
        <v>0</v>
      </c>
      <c r="I25" s="178">
        <f t="shared" si="6"/>
        <v>55000</v>
      </c>
      <c r="J25" s="171">
        <f>IF(G25&gt;=Datos!$D$14,(Datos!$D$14*Datos!$C$14),IF(G25&lt;=Datos!$D$14,(G25*Datos!$C$14)))</f>
        <v>1578.5</v>
      </c>
      <c r="K25" s="177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2559.6734999999994</v>
      </c>
      <c r="L25" s="171">
        <f>IF(G25&gt;=Datos!$D$15,(Datos!$D$15*Datos!$C$15),IF(G25&lt;=Datos!$D$15,(G25*Datos!$C$15)))</f>
        <v>1672</v>
      </c>
      <c r="M25" s="178">
        <v>25</v>
      </c>
      <c r="N25" s="171">
        <f t="shared" si="7"/>
        <v>5835.173499999999</v>
      </c>
      <c r="O25" s="215">
        <f t="shared" si="8"/>
        <v>49164.826500000003</v>
      </c>
    </row>
    <row r="26" spans="1:15" s="7" customFormat="1" ht="36.75" customHeight="1" x14ac:dyDescent="0.2">
      <c r="A26" s="168">
        <v>9</v>
      </c>
      <c r="B26" s="169" t="s">
        <v>325</v>
      </c>
      <c r="C26" s="169" t="s">
        <v>313</v>
      </c>
      <c r="D26" s="169" t="s">
        <v>256</v>
      </c>
      <c r="E26" s="170" t="s">
        <v>308</v>
      </c>
      <c r="F26" s="170" t="s">
        <v>309</v>
      </c>
      <c r="G26" s="171">
        <v>37500</v>
      </c>
      <c r="H26" s="171">
        <v>0</v>
      </c>
      <c r="I26" s="178">
        <f t="shared" si="6"/>
        <v>37500</v>
      </c>
      <c r="J26" s="171">
        <f>IF(G26&gt;=Datos!$D$14,(Datos!$D$14*Datos!$C$14),IF(G26&lt;=Datos!$D$14,(G26*Datos!$C$14)))</f>
        <v>1076.25</v>
      </c>
      <c r="K26" s="177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71">
        <f>IF(G26&gt;=Datos!$D$15,(Datos!$D$15*Datos!$C$15),IF(G26&lt;=Datos!$D$15,(G26*Datos!$C$15)))</f>
        <v>1140</v>
      </c>
      <c r="M26" s="171">
        <v>25</v>
      </c>
      <c r="N26" s="171">
        <f t="shared" si="7"/>
        <v>2331.0609999999997</v>
      </c>
      <c r="O26" s="215">
        <f t="shared" si="8"/>
        <v>35168.938999999998</v>
      </c>
    </row>
    <row r="27" spans="1:15" s="7" customFormat="1" ht="36.75" customHeight="1" x14ac:dyDescent="0.2">
      <c r="A27" s="168">
        <v>10</v>
      </c>
      <c r="B27" s="109" t="s">
        <v>76</v>
      </c>
      <c r="C27" s="109" t="s">
        <v>314</v>
      </c>
      <c r="D27" s="109" t="s">
        <v>252</v>
      </c>
      <c r="E27" s="138" t="s">
        <v>308</v>
      </c>
      <c r="F27" s="138" t="s">
        <v>19</v>
      </c>
      <c r="G27" s="178">
        <v>70000</v>
      </c>
      <c r="H27" s="178">
        <v>0</v>
      </c>
      <c r="I27" s="178">
        <f t="shared" ref="I27:I28" si="9">SUM(G27:H27)</f>
        <v>70000</v>
      </c>
      <c r="J27" s="171">
        <f>IF(G27&gt;=Datos!$D$14,(Datos!$D$14*Datos!$C$14),IF(G27&lt;=Datos!$D$14,(G27*Datos!$C$14)))</f>
        <v>2009</v>
      </c>
      <c r="K27" s="177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5368.4756666666663</v>
      </c>
      <c r="L27" s="171">
        <f>IF(G27&gt;=Datos!$D$15,(Datos!$D$15*Datos!$C$15),IF(G27&lt;=Datos!$D$15,(G27*Datos!$C$15)))</f>
        <v>2128</v>
      </c>
      <c r="M27" s="178">
        <v>3825</v>
      </c>
      <c r="N27" s="171">
        <f t="shared" ref="N27" si="10">SUM(J27:M27)</f>
        <v>13330.475666666665</v>
      </c>
      <c r="O27" s="215">
        <f t="shared" ref="O27:O28" si="11">+G27-N27</f>
        <v>56669.524333333335</v>
      </c>
    </row>
    <row r="28" spans="1:15" s="7" customFormat="1" ht="36.75" customHeight="1" x14ac:dyDescent="0.2">
      <c r="A28" s="168">
        <v>11</v>
      </c>
      <c r="B28" s="109" t="s">
        <v>75</v>
      </c>
      <c r="C28" s="109" t="s">
        <v>314</v>
      </c>
      <c r="D28" s="109" t="s">
        <v>256</v>
      </c>
      <c r="E28" s="138" t="s">
        <v>308</v>
      </c>
      <c r="F28" s="138" t="s">
        <v>309</v>
      </c>
      <c r="G28" s="178">
        <v>37500</v>
      </c>
      <c r="H28" s="178">
        <v>0</v>
      </c>
      <c r="I28" s="178">
        <f t="shared" si="9"/>
        <v>37500</v>
      </c>
      <c r="J28" s="171">
        <f>IF(G28&gt;=Datos!$D$14,(Datos!$D$14*Datos!$C$14),IF(G28&lt;=Datos!$D$14,(G28*Datos!$C$14)))</f>
        <v>1076.25</v>
      </c>
      <c r="K28" s="177">
        <v>0</v>
      </c>
      <c r="L28" s="171">
        <f>IF(G28&gt;=Datos!$D$15,(Datos!$D$15*Datos!$C$15),IF(G28&lt;=Datos!$D$15,(G28*Datos!$C$15)))</f>
        <v>1140</v>
      </c>
      <c r="M28" s="178">
        <v>8950.52</v>
      </c>
      <c r="N28" s="171">
        <v>11166.77</v>
      </c>
      <c r="O28" s="215">
        <f t="shared" si="11"/>
        <v>26333.23</v>
      </c>
    </row>
    <row r="29" spans="1:15" s="7" customFormat="1" ht="36.75" customHeight="1" x14ac:dyDescent="0.2">
      <c r="A29" s="274" t="s">
        <v>494</v>
      </c>
      <c r="B29" s="275"/>
      <c r="C29" s="118">
        <v>5</v>
      </c>
      <c r="D29" s="156"/>
      <c r="E29" s="157"/>
      <c r="F29" s="158"/>
      <c r="G29" s="159">
        <f>SUM(G24:G28)</f>
        <v>233000</v>
      </c>
      <c r="H29" s="159">
        <f t="shared" ref="H29:O29" si="12">SUM(H24:H28)</f>
        <v>0</v>
      </c>
      <c r="I29" s="159">
        <f t="shared" si="12"/>
        <v>233000</v>
      </c>
      <c r="J29" s="159">
        <f t="shared" si="12"/>
        <v>6687.1</v>
      </c>
      <c r="K29" s="242">
        <f t="shared" si="12"/>
        <v>8017.9601666666658</v>
      </c>
      <c r="L29" s="159">
        <f t="shared" si="12"/>
        <v>7083.2</v>
      </c>
      <c r="M29" s="159">
        <f t="shared" si="12"/>
        <v>12850.52</v>
      </c>
      <c r="N29" s="159">
        <f t="shared" si="12"/>
        <v>34638.780166666664</v>
      </c>
      <c r="O29" s="159">
        <f t="shared" si="12"/>
        <v>198361.21983333337</v>
      </c>
    </row>
    <row r="30" spans="1:15" s="7" customFormat="1" ht="36.75" customHeight="1" x14ac:dyDescent="0.2">
      <c r="A30" s="274" t="s">
        <v>496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6"/>
    </row>
    <row r="31" spans="1:15" s="7" customFormat="1" ht="36.75" customHeight="1" x14ac:dyDescent="0.2">
      <c r="A31" s="168">
        <v>12</v>
      </c>
      <c r="B31" s="109" t="s">
        <v>629</v>
      </c>
      <c r="C31" s="109" t="s">
        <v>313</v>
      </c>
      <c r="D31" s="109" t="s">
        <v>248</v>
      </c>
      <c r="E31" s="138" t="s">
        <v>308</v>
      </c>
      <c r="F31" s="138" t="s">
        <v>19</v>
      </c>
      <c r="G31" s="178">
        <v>33000</v>
      </c>
      <c r="H31" s="178">
        <v>0</v>
      </c>
      <c r="I31" s="175">
        <f t="shared" ref="I31:I35" si="13">SUM(G31:H31)</f>
        <v>33000</v>
      </c>
      <c r="J31" s="171">
        <f>IF(G31&gt;=Datos!$D$14,(Datos!$D$14*Datos!$C$14),IF(G31&lt;=Datos!$D$14,(G31*Datos!$C$14)))</f>
        <v>947.1</v>
      </c>
      <c r="K31" s="177">
        <v>0</v>
      </c>
      <c r="L31" s="171">
        <f>IF(G31&gt;=Datos!$D$15,(Datos!$D$15*Datos!$C$15),IF(G31&lt;=Datos!$D$15,(G31*Datos!$C$15)))</f>
        <v>1003.2</v>
      </c>
      <c r="M31" s="178">
        <v>25</v>
      </c>
      <c r="N31" s="178">
        <f t="shared" ref="N31:N42" si="14">SUM(J31:M31)</f>
        <v>1975.3000000000002</v>
      </c>
      <c r="O31" s="214">
        <f t="shared" ref="O31:O42" si="15">+G31-N31</f>
        <v>31024.7</v>
      </c>
    </row>
    <row r="32" spans="1:15" s="7" customFormat="1" ht="36.75" customHeight="1" x14ac:dyDescent="0.2">
      <c r="A32" s="168">
        <v>13</v>
      </c>
      <c r="B32" s="109" t="s">
        <v>1026</v>
      </c>
      <c r="C32" s="109" t="s">
        <v>314</v>
      </c>
      <c r="D32" s="109" t="s">
        <v>248</v>
      </c>
      <c r="E32" s="138" t="s">
        <v>308</v>
      </c>
      <c r="F32" s="138" t="s">
        <v>19</v>
      </c>
      <c r="G32" s="178">
        <v>26000</v>
      </c>
      <c r="H32" s="178">
        <v>0</v>
      </c>
      <c r="I32" s="175">
        <f t="shared" ref="I32" si="16">SUM(G32:H32)</f>
        <v>26000</v>
      </c>
      <c r="J32" s="171">
        <f>IF(G32&gt;=Datos!$D$14,(Datos!$D$14*Datos!$C$14),IF(G32&lt;=Datos!$D$14,(G32*Datos!$C$14)))</f>
        <v>746.2</v>
      </c>
      <c r="K32" s="177">
        <v>0</v>
      </c>
      <c r="L32" s="171">
        <f>IF(G32&gt;=Datos!$D$15,(Datos!$D$15*Datos!$C$15),IF(G32&lt;=Datos!$D$15,(G32*Datos!$C$15)))</f>
        <v>790.4</v>
      </c>
      <c r="M32" s="178">
        <v>25</v>
      </c>
      <c r="N32" s="178">
        <f t="shared" ref="N32" si="17">SUM(J32:M32)</f>
        <v>1561.6</v>
      </c>
      <c r="O32" s="214">
        <f t="shared" ref="O32" si="18">+G32-N32</f>
        <v>24438.400000000001</v>
      </c>
    </row>
    <row r="33" spans="1:15" s="7" customFormat="1" ht="36.75" customHeight="1" x14ac:dyDescent="0.2">
      <c r="A33" s="168">
        <v>14</v>
      </c>
      <c r="B33" s="109" t="s">
        <v>177</v>
      </c>
      <c r="C33" s="109" t="s">
        <v>314</v>
      </c>
      <c r="D33" s="109" t="s">
        <v>252</v>
      </c>
      <c r="E33" s="138" t="s">
        <v>308</v>
      </c>
      <c r="F33" s="138" t="s">
        <v>19</v>
      </c>
      <c r="G33" s="178">
        <v>70000</v>
      </c>
      <c r="H33" s="178">
        <v>0</v>
      </c>
      <c r="I33" s="175">
        <f t="shared" si="13"/>
        <v>70000</v>
      </c>
      <c r="J33" s="171">
        <f>IF(G33&gt;=Datos!$D$14,(Datos!$D$14*Datos!$C$14),IF(G33&lt;=Datos!$D$14,(G33*Datos!$C$14)))</f>
        <v>2009</v>
      </c>
      <c r="K33" s="177">
        <v>5025.38</v>
      </c>
      <c r="L33" s="171">
        <f>IF(G33&gt;=Datos!$D$15,(Datos!$D$15*Datos!$C$15),IF(G33&lt;=Datos!$D$15,(G33*Datos!$C$15)))</f>
        <v>2128</v>
      </c>
      <c r="M33" s="178">
        <v>5025</v>
      </c>
      <c r="N33" s="178">
        <f t="shared" si="14"/>
        <v>14187.380000000001</v>
      </c>
      <c r="O33" s="214">
        <f t="shared" si="15"/>
        <v>55812.619999999995</v>
      </c>
    </row>
    <row r="34" spans="1:15" s="7" customFormat="1" ht="36.75" customHeight="1" x14ac:dyDescent="0.2">
      <c r="A34" s="168">
        <v>15</v>
      </c>
      <c r="B34" s="109" t="s">
        <v>216</v>
      </c>
      <c r="C34" s="109" t="s">
        <v>450</v>
      </c>
      <c r="D34" s="109" t="s">
        <v>3</v>
      </c>
      <c r="E34" s="138" t="s">
        <v>308</v>
      </c>
      <c r="F34" s="138" t="s">
        <v>19</v>
      </c>
      <c r="G34" s="178">
        <v>65000</v>
      </c>
      <c r="H34" s="178">
        <v>0</v>
      </c>
      <c r="I34" s="175">
        <f t="shared" si="13"/>
        <v>65000</v>
      </c>
      <c r="J34" s="171">
        <f>IF(G34&gt;=Datos!$D$14,(Datos!$D$14*Datos!$C$14),IF(G34&lt;=Datos!$D$14,(G34*Datos!$C$14)))</f>
        <v>1865.5</v>
      </c>
      <c r="K34" s="177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4427.5756666666657</v>
      </c>
      <c r="L34" s="171">
        <f>IF(G34&gt;=Datos!$D$15,(Datos!$D$15*Datos!$C$15),IF(G34&lt;=Datos!$D$15,(G34*Datos!$C$15)))</f>
        <v>1976</v>
      </c>
      <c r="M34" s="178">
        <v>8785.41</v>
      </c>
      <c r="N34" s="178">
        <f t="shared" si="14"/>
        <v>17054.485666666667</v>
      </c>
      <c r="O34" s="214">
        <f t="shared" si="15"/>
        <v>47945.514333333333</v>
      </c>
    </row>
    <row r="35" spans="1:15" s="7" customFormat="1" ht="36.75" customHeight="1" x14ac:dyDescent="0.2">
      <c r="A35" s="168">
        <v>16</v>
      </c>
      <c r="B35" s="109" t="s">
        <v>578</v>
      </c>
      <c r="C35" s="109" t="s">
        <v>365</v>
      </c>
      <c r="D35" s="109" t="s">
        <v>254</v>
      </c>
      <c r="E35" s="138" t="s">
        <v>308</v>
      </c>
      <c r="F35" s="138" t="s">
        <v>19</v>
      </c>
      <c r="G35" s="178">
        <v>35000</v>
      </c>
      <c r="H35" s="178">
        <v>0</v>
      </c>
      <c r="I35" s="175">
        <f t="shared" si="13"/>
        <v>35000</v>
      </c>
      <c r="J35" s="171">
        <f>IF(G35&gt;=Datos!$D$14,(Datos!$D$14*Datos!$C$14),IF(G35&lt;=Datos!$D$14,(G35*Datos!$C$14)))</f>
        <v>1004.5</v>
      </c>
      <c r="K35" s="177">
        <v>0</v>
      </c>
      <c r="L35" s="171">
        <f>IF(G35&gt;=Datos!$D$15,(Datos!$D$15*Datos!$C$15),IF(G35&lt;=Datos!$D$15,(G35*Datos!$C$15)))</f>
        <v>1064</v>
      </c>
      <c r="M35" s="178">
        <v>14193.51</v>
      </c>
      <c r="N35" s="178">
        <f t="shared" si="14"/>
        <v>16262.01</v>
      </c>
      <c r="O35" s="214">
        <f t="shared" si="15"/>
        <v>18737.989999999998</v>
      </c>
    </row>
    <row r="36" spans="1:15" s="87" customFormat="1" ht="36.75" customHeight="1" x14ac:dyDescent="0.2">
      <c r="A36" s="274" t="s">
        <v>494</v>
      </c>
      <c r="B36" s="275"/>
      <c r="C36" s="118">
        <v>5</v>
      </c>
      <c r="D36" s="118"/>
      <c r="E36" s="213"/>
      <c r="F36" s="135"/>
      <c r="G36" s="122">
        <f t="shared" ref="G36:O36" si="19">SUM(G31:G35)</f>
        <v>229000</v>
      </c>
      <c r="H36" s="122">
        <f t="shared" si="19"/>
        <v>0</v>
      </c>
      <c r="I36" s="122">
        <f t="shared" si="19"/>
        <v>229000</v>
      </c>
      <c r="J36" s="122">
        <f t="shared" si="19"/>
        <v>6572.3</v>
      </c>
      <c r="K36" s="189">
        <f t="shared" si="19"/>
        <v>9452.9556666666649</v>
      </c>
      <c r="L36" s="122">
        <f t="shared" si="19"/>
        <v>6961.6</v>
      </c>
      <c r="M36" s="122">
        <f t="shared" si="19"/>
        <v>28053.919999999998</v>
      </c>
      <c r="N36" s="122">
        <f t="shared" si="19"/>
        <v>51040.775666666676</v>
      </c>
      <c r="O36" s="122">
        <f t="shared" si="19"/>
        <v>177959.22433333332</v>
      </c>
    </row>
    <row r="37" spans="1:15" s="7" customFormat="1" ht="36.75" customHeight="1" x14ac:dyDescent="0.2">
      <c r="A37" s="274" t="s">
        <v>497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</row>
    <row r="38" spans="1:15" ht="36.75" customHeight="1" x14ac:dyDescent="0.2">
      <c r="A38" s="172">
        <v>17</v>
      </c>
      <c r="B38" s="173" t="s">
        <v>617</v>
      </c>
      <c r="C38" s="173" t="s">
        <v>313</v>
      </c>
      <c r="D38" s="101" t="s">
        <v>248</v>
      </c>
      <c r="E38" s="174" t="s">
        <v>308</v>
      </c>
      <c r="F38" s="174" t="s">
        <v>309</v>
      </c>
      <c r="G38" s="175">
        <v>33000</v>
      </c>
      <c r="H38" s="175">
        <v>0</v>
      </c>
      <c r="I38" s="178">
        <f t="shared" ref="I38:I39" si="20">SUM(G38:H38)</f>
        <v>33000</v>
      </c>
      <c r="J38" s="176">
        <f>IF(G38&gt;=Datos!$D$14,(Datos!$D$14*Datos!$C$14),IF(G38&lt;=Datos!$D$14,(G38*Datos!$C$14)))</f>
        <v>947.1</v>
      </c>
      <c r="K38" s="177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76">
        <f>IF(G38&gt;=Datos!$D$15,(Datos!$D$15*Datos!$C$15),IF(G38&lt;=Datos!$D$15,(G38*Datos!$C$15)))</f>
        <v>1003.2</v>
      </c>
      <c r="M38" s="175">
        <v>25</v>
      </c>
      <c r="N38" s="175">
        <f t="shared" ref="N38:N39" si="21">SUM(J38:M38)</f>
        <v>1975.3000000000002</v>
      </c>
      <c r="O38" s="216">
        <f t="shared" ref="O38:O39" si="22">+G38-N38</f>
        <v>31024.7</v>
      </c>
    </row>
    <row r="39" spans="1:15" s="7" customFormat="1" ht="36.75" customHeight="1" x14ac:dyDescent="0.2">
      <c r="A39" s="172">
        <v>18</v>
      </c>
      <c r="B39" s="109" t="s">
        <v>127</v>
      </c>
      <c r="C39" s="109" t="s">
        <v>314</v>
      </c>
      <c r="D39" s="126" t="s">
        <v>336</v>
      </c>
      <c r="E39" s="138" t="s">
        <v>308</v>
      </c>
      <c r="F39" s="138" t="s">
        <v>309</v>
      </c>
      <c r="G39" s="178">
        <v>35000</v>
      </c>
      <c r="H39" s="178">
        <v>0</v>
      </c>
      <c r="I39" s="178">
        <f t="shared" si="20"/>
        <v>35000</v>
      </c>
      <c r="J39" s="171">
        <f>IF(G39&gt;=Datos!$D$14,(Datos!$D$14*Datos!$C$14),IF(G39&lt;=Datos!$D$14,(G39*Datos!$C$14)))</f>
        <v>1004.5</v>
      </c>
      <c r="K39" s="177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71">
        <f>IF(G39&gt;=Datos!$D$15,(Datos!$D$15*Datos!$C$15),IF(G39&lt;=Datos!$D$15,(G39*Datos!$C$15)))</f>
        <v>1064</v>
      </c>
      <c r="M39" s="178">
        <v>25</v>
      </c>
      <c r="N39" s="175">
        <f t="shared" si="21"/>
        <v>2093.5</v>
      </c>
      <c r="O39" s="216">
        <f t="shared" si="22"/>
        <v>32906.5</v>
      </c>
    </row>
    <row r="40" spans="1:15" s="7" customFormat="1" ht="36.75" customHeight="1" x14ac:dyDescent="0.2">
      <c r="A40" s="172">
        <v>19</v>
      </c>
      <c r="B40" s="109" t="s">
        <v>123</v>
      </c>
      <c r="C40" s="109" t="s">
        <v>312</v>
      </c>
      <c r="D40" s="126" t="s">
        <v>336</v>
      </c>
      <c r="E40" s="138" t="s">
        <v>308</v>
      </c>
      <c r="F40" s="138" t="s">
        <v>309</v>
      </c>
      <c r="G40" s="178">
        <v>35000</v>
      </c>
      <c r="H40" s="178">
        <v>0</v>
      </c>
      <c r="I40" s="178">
        <f t="shared" ref="I40:I42" si="23">SUM(G40:H40)</f>
        <v>35000</v>
      </c>
      <c r="J40" s="171">
        <f>IF(G40&gt;=Datos!$D$14,(Datos!$D$14*Datos!$C$14),IF(G40&lt;=Datos!$D$14,(G40*Datos!$C$14)))</f>
        <v>1004.5</v>
      </c>
      <c r="K40" s="177" t="str">
        <f>IF((G40-J40-L40)&lt;=Datos!$G$7,"0",IF((G40-J40-L40)&lt;=Datos!$G$8,((G40-J40-L40)-Datos!$F$8)*Datos!$I$6,IF((G40-J40-L40)&lt;=Datos!$G$9,Datos!$I$8+((G40-J40-L40)-Datos!$F$9)*Datos!$J$6,IF((G40-J40-L40)&gt;=Datos!$F$10,(Datos!$I$8+Datos!$J$8)+((G40-J40-L40)-Datos!$F$10)*Datos!$K$6))))</f>
        <v>0</v>
      </c>
      <c r="L40" s="171">
        <f>IF(G40&gt;=Datos!$D$15,(Datos!$D$15*Datos!$C$15),IF(G40&lt;=Datos!$D$15,(G40*Datos!$C$15)))</f>
        <v>1064</v>
      </c>
      <c r="M40" s="178">
        <v>25</v>
      </c>
      <c r="N40" s="175">
        <f t="shared" si="14"/>
        <v>2093.5</v>
      </c>
      <c r="O40" s="216">
        <f t="shared" si="15"/>
        <v>32906.5</v>
      </c>
    </row>
    <row r="41" spans="1:15" s="7" customFormat="1" ht="36.75" customHeight="1" x14ac:dyDescent="0.2">
      <c r="A41" s="172">
        <v>20</v>
      </c>
      <c r="B41" s="109" t="s">
        <v>618</v>
      </c>
      <c r="C41" s="109" t="s">
        <v>313</v>
      </c>
      <c r="D41" s="109" t="s">
        <v>248</v>
      </c>
      <c r="E41" s="138" t="s">
        <v>308</v>
      </c>
      <c r="F41" s="138" t="s">
        <v>309</v>
      </c>
      <c r="G41" s="178">
        <v>33000</v>
      </c>
      <c r="H41" s="178">
        <v>0</v>
      </c>
      <c r="I41" s="178">
        <f t="shared" si="23"/>
        <v>33000</v>
      </c>
      <c r="J41" s="171">
        <f>IF(G41&gt;=Datos!$D$14,(Datos!$D$14*Datos!$C$14),IF(G41&lt;=Datos!$D$14,(G41*Datos!$C$14)))</f>
        <v>947.1</v>
      </c>
      <c r="K41" s="177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171">
        <f>IF(G41&gt;=Datos!$D$15,(Datos!$D$15*Datos!$C$15),IF(G41&lt;=Datos!$D$15,(G41*Datos!$C$15)))</f>
        <v>1003.2</v>
      </c>
      <c r="M41" s="178">
        <v>25</v>
      </c>
      <c r="N41" s="175">
        <f t="shared" ref="N41" si="24">SUM(J41:M41)</f>
        <v>1975.3000000000002</v>
      </c>
      <c r="O41" s="216">
        <f t="shared" ref="O41" si="25">+G41-N41</f>
        <v>31024.7</v>
      </c>
    </row>
    <row r="42" spans="1:15" ht="36.75" customHeight="1" x14ac:dyDescent="0.2">
      <c r="A42" s="172">
        <v>21</v>
      </c>
      <c r="B42" s="173" t="s">
        <v>187</v>
      </c>
      <c r="C42" s="173" t="s">
        <v>450</v>
      </c>
      <c r="D42" s="101" t="s">
        <v>344</v>
      </c>
      <c r="E42" s="174" t="s">
        <v>308</v>
      </c>
      <c r="F42" s="174" t="s">
        <v>309</v>
      </c>
      <c r="G42" s="175">
        <v>140000</v>
      </c>
      <c r="H42" s="175">
        <v>0</v>
      </c>
      <c r="I42" s="178">
        <f t="shared" si="23"/>
        <v>140000</v>
      </c>
      <c r="J42" s="176">
        <f>IF(G42&gt;=Datos!$D$14,(Datos!$D$14*Datos!$C$14),IF(G42&lt;=Datos!$D$14,(G42*Datos!$C$14)))</f>
        <v>4018</v>
      </c>
      <c r="K42" s="177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21514.360666666667</v>
      </c>
      <c r="L42" s="176">
        <f>IF(G42&gt;=Datos!$D$15,(Datos!$D$15*Datos!$C$15),IF(G42&lt;=Datos!$D$15,(G42*Datos!$C$15)))</f>
        <v>4256</v>
      </c>
      <c r="M42" s="175">
        <v>25</v>
      </c>
      <c r="N42" s="175">
        <f t="shared" si="14"/>
        <v>29813.360666666667</v>
      </c>
      <c r="O42" s="216">
        <f t="shared" si="15"/>
        <v>110186.63933333333</v>
      </c>
    </row>
    <row r="43" spans="1:15" s="87" customFormat="1" ht="36.75" customHeight="1" x14ac:dyDescent="0.2">
      <c r="A43" s="274" t="s">
        <v>494</v>
      </c>
      <c r="B43" s="275"/>
      <c r="C43" s="118">
        <v>5</v>
      </c>
      <c r="D43" s="118"/>
      <c r="E43" s="213"/>
      <c r="F43" s="135"/>
      <c r="G43" s="122">
        <f>SUM(G38:G42)</f>
        <v>276000</v>
      </c>
      <c r="H43" s="122">
        <f t="shared" ref="H43:O43" si="26">SUM(H38:H42)</f>
        <v>0</v>
      </c>
      <c r="I43" s="122">
        <f t="shared" si="26"/>
        <v>276000</v>
      </c>
      <c r="J43" s="122">
        <f t="shared" si="26"/>
        <v>7921.2</v>
      </c>
      <c r="K43" s="189">
        <f t="shared" si="26"/>
        <v>21514.360666666667</v>
      </c>
      <c r="L43" s="122">
        <f t="shared" si="26"/>
        <v>8390.4</v>
      </c>
      <c r="M43" s="122">
        <f t="shared" si="26"/>
        <v>125</v>
      </c>
      <c r="N43" s="122">
        <f t="shared" si="26"/>
        <v>37950.960666666666</v>
      </c>
      <c r="O43" s="122">
        <f t="shared" si="26"/>
        <v>238049.03933333332</v>
      </c>
    </row>
    <row r="44" spans="1:15" s="7" customFormat="1" ht="36.75" customHeight="1" x14ac:dyDescent="0.2">
      <c r="A44" s="274" t="s">
        <v>644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17"/>
    </row>
    <row r="45" spans="1:15" ht="36.75" customHeight="1" x14ac:dyDescent="0.2">
      <c r="A45" s="172">
        <v>22</v>
      </c>
      <c r="B45" s="173" t="s">
        <v>763</v>
      </c>
      <c r="C45" s="173" t="s">
        <v>365</v>
      </c>
      <c r="D45" s="173" t="s">
        <v>254</v>
      </c>
      <c r="E45" s="174" t="s">
        <v>308</v>
      </c>
      <c r="F45" s="174" t="s">
        <v>19</v>
      </c>
      <c r="G45" s="175">
        <v>35000</v>
      </c>
      <c r="H45" s="175">
        <v>0</v>
      </c>
      <c r="I45" s="175">
        <f t="shared" ref="I45:I52" si="27">SUM(G45:H45)</f>
        <v>35000</v>
      </c>
      <c r="J45" s="176">
        <f>IF(G45&gt;=Datos!$D$14,(Datos!$D$14*Datos!$C$14),IF(G45&lt;=Datos!$D$14,(G45*Datos!$C$14)))</f>
        <v>1004.5</v>
      </c>
      <c r="K45" s="177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176">
        <f>IF(G45&gt;=Datos!$D$15,(Datos!$D$15*Datos!$C$15),IF(G45&lt;=Datos!$D$15,(G45*Datos!$C$15)))</f>
        <v>1064</v>
      </c>
      <c r="M45" s="175">
        <v>3455.92</v>
      </c>
      <c r="N45" s="175">
        <f t="shared" ref="N45:N52" si="28">SUM(J45:M45)</f>
        <v>5524.42</v>
      </c>
      <c r="O45" s="216">
        <f t="shared" ref="O45:O52" si="29">+G45-N45</f>
        <v>29475.58</v>
      </c>
    </row>
    <row r="46" spans="1:15" s="7" customFormat="1" ht="36.75" customHeight="1" x14ac:dyDescent="0.2">
      <c r="A46" s="172">
        <v>23</v>
      </c>
      <c r="B46" s="109" t="s">
        <v>486</v>
      </c>
      <c r="C46" s="109" t="s">
        <v>365</v>
      </c>
      <c r="D46" s="109" t="s">
        <v>248</v>
      </c>
      <c r="E46" s="138" t="s">
        <v>308</v>
      </c>
      <c r="F46" s="138" t="s">
        <v>309</v>
      </c>
      <c r="G46" s="178">
        <v>26000</v>
      </c>
      <c r="H46" s="178">
        <v>0</v>
      </c>
      <c r="I46" s="175">
        <f t="shared" ref="I46:I51" si="30">SUM(G46:H46)</f>
        <v>26000</v>
      </c>
      <c r="J46" s="171">
        <v>746.2</v>
      </c>
      <c r="K46" s="177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171">
        <v>790.4</v>
      </c>
      <c r="M46" s="178">
        <v>25</v>
      </c>
      <c r="N46" s="175">
        <f t="shared" ref="N46:N51" si="31">SUM(J46:M46)</f>
        <v>1561.6</v>
      </c>
      <c r="O46" s="216">
        <f t="shared" ref="O46:O51" si="32">+G46-N46</f>
        <v>24438.400000000001</v>
      </c>
    </row>
    <row r="47" spans="1:15" s="7" customFormat="1" ht="36.75" customHeight="1" x14ac:dyDescent="0.2">
      <c r="A47" s="172">
        <v>24</v>
      </c>
      <c r="B47" s="109" t="s">
        <v>326</v>
      </c>
      <c r="C47" s="109" t="s">
        <v>313</v>
      </c>
      <c r="D47" s="109" t="s">
        <v>253</v>
      </c>
      <c r="E47" s="138" t="s">
        <v>308</v>
      </c>
      <c r="F47" s="138" t="s">
        <v>309</v>
      </c>
      <c r="G47" s="178">
        <v>22500</v>
      </c>
      <c r="H47" s="178">
        <v>0</v>
      </c>
      <c r="I47" s="175">
        <f t="shared" si="30"/>
        <v>22500</v>
      </c>
      <c r="J47" s="171">
        <v>645.75</v>
      </c>
      <c r="K47" s="177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1">
        <v>684</v>
      </c>
      <c r="M47" s="178">
        <v>25</v>
      </c>
      <c r="N47" s="175">
        <f t="shared" si="31"/>
        <v>1354.75</v>
      </c>
      <c r="O47" s="216">
        <f t="shared" si="32"/>
        <v>21145.25</v>
      </c>
    </row>
    <row r="48" spans="1:15" s="7" customFormat="1" ht="36.75" customHeight="1" x14ac:dyDescent="0.2">
      <c r="A48" s="172">
        <v>25</v>
      </c>
      <c r="B48" s="109" t="s">
        <v>589</v>
      </c>
      <c r="C48" s="109" t="s">
        <v>312</v>
      </c>
      <c r="D48" s="109" t="s">
        <v>248</v>
      </c>
      <c r="E48" s="138" t="s">
        <v>308</v>
      </c>
      <c r="F48" s="138" t="s">
        <v>309</v>
      </c>
      <c r="G48" s="178">
        <v>26000</v>
      </c>
      <c r="H48" s="178">
        <v>0</v>
      </c>
      <c r="I48" s="175">
        <f t="shared" si="30"/>
        <v>26000</v>
      </c>
      <c r="J48" s="171">
        <v>746.2</v>
      </c>
      <c r="K48" s="177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71">
        <v>790.4</v>
      </c>
      <c r="M48" s="178">
        <v>25</v>
      </c>
      <c r="N48" s="175">
        <f t="shared" si="31"/>
        <v>1561.6</v>
      </c>
      <c r="O48" s="216">
        <f t="shared" si="32"/>
        <v>24438.400000000001</v>
      </c>
    </row>
    <row r="49" spans="1:15" s="7" customFormat="1" ht="36.75" customHeight="1" x14ac:dyDescent="0.2">
      <c r="A49" s="172">
        <v>26</v>
      </c>
      <c r="B49" s="109" t="s">
        <v>755</v>
      </c>
      <c r="C49" s="109" t="s">
        <v>450</v>
      </c>
      <c r="D49" s="109" t="s">
        <v>248</v>
      </c>
      <c r="E49" s="138" t="s">
        <v>308</v>
      </c>
      <c r="F49" s="138" t="s">
        <v>309</v>
      </c>
      <c r="G49" s="178">
        <v>35000</v>
      </c>
      <c r="H49" s="175">
        <v>0</v>
      </c>
      <c r="I49" s="175">
        <f t="shared" ref="I49" si="33">SUM(G49:H49)</f>
        <v>35000</v>
      </c>
      <c r="J49" s="176">
        <f>IF(G49&gt;=Datos!$D$14,(Datos!$D$14*Datos!$C$14),IF(G49&lt;=Datos!$D$14,(G49*Datos!$C$14)))</f>
        <v>1004.5</v>
      </c>
      <c r="K49" s="177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76">
        <f>IF(G49&gt;=Datos!$D$15,(Datos!$D$15*Datos!$C$15),IF(G49&lt;=Datos!$D$15,(G49*Datos!$C$15)))</f>
        <v>1064</v>
      </c>
      <c r="M49" s="175">
        <v>25</v>
      </c>
      <c r="N49" s="175">
        <f t="shared" ref="N49" si="34">SUM(J49:M49)</f>
        <v>2093.5</v>
      </c>
      <c r="O49" s="216">
        <f t="shared" ref="O49" si="35">+G49-N49</f>
        <v>32906.5</v>
      </c>
    </row>
    <row r="50" spans="1:15" ht="36.75" customHeight="1" x14ac:dyDescent="0.2">
      <c r="A50" s="172">
        <v>27</v>
      </c>
      <c r="B50" s="173" t="s">
        <v>119</v>
      </c>
      <c r="C50" s="173" t="s">
        <v>312</v>
      </c>
      <c r="D50" s="173" t="s">
        <v>248</v>
      </c>
      <c r="E50" s="174" t="s">
        <v>308</v>
      </c>
      <c r="F50" s="174" t="s">
        <v>309</v>
      </c>
      <c r="G50" s="175">
        <v>33000</v>
      </c>
      <c r="H50" s="175">
        <v>0</v>
      </c>
      <c r="I50" s="175">
        <f t="shared" ref="I50" si="36">SUM(G50:H50)</f>
        <v>33000</v>
      </c>
      <c r="J50" s="176">
        <f>IF(G50&gt;=Datos!$D$14,(Datos!$D$14*Datos!$C$14),IF(G50&lt;=Datos!$D$14,(G50*Datos!$C$14)))</f>
        <v>947.1</v>
      </c>
      <c r="K50" s="177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76">
        <f>IF(G50&gt;=Datos!$D$15,(Datos!$D$15*Datos!$C$15),IF(G50&lt;=Datos!$D$15,(G50*Datos!$C$15)))</f>
        <v>1003.2</v>
      </c>
      <c r="M50" s="175">
        <v>1740.46</v>
      </c>
      <c r="N50" s="175">
        <f t="shared" ref="N50" si="37">SUM(J50:M50)</f>
        <v>3690.76</v>
      </c>
      <c r="O50" s="216">
        <f t="shared" ref="O50" si="38">+G50-N50</f>
        <v>29309.239999999998</v>
      </c>
    </row>
    <row r="51" spans="1:15" ht="36.75" customHeight="1" x14ac:dyDescent="0.2">
      <c r="A51" s="172">
        <v>28</v>
      </c>
      <c r="B51" s="173" t="s">
        <v>108</v>
      </c>
      <c r="C51" s="173" t="s">
        <v>312</v>
      </c>
      <c r="D51" s="173" t="s">
        <v>254</v>
      </c>
      <c r="E51" s="174" t="s">
        <v>308</v>
      </c>
      <c r="F51" s="174" t="s">
        <v>19</v>
      </c>
      <c r="G51" s="175">
        <v>35000</v>
      </c>
      <c r="H51" s="175">
        <v>0</v>
      </c>
      <c r="I51" s="175">
        <f t="shared" si="30"/>
        <v>35000</v>
      </c>
      <c r="J51" s="176">
        <f>IF(G51&gt;=Datos!$D$14,(Datos!$D$14*Datos!$C$14),IF(G51&lt;=Datos!$D$14,(G51*Datos!$C$14)))</f>
        <v>1004.5</v>
      </c>
      <c r="K51" s="177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76">
        <f>IF(G51&gt;=Datos!$D$15,(Datos!$D$15*Datos!$C$15),IF(G51&lt;=Datos!$D$15,(G51*Datos!$C$15)))</f>
        <v>1064</v>
      </c>
      <c r="M51" s="175">
        <v>3455.92</v>
      </c>
      <c r="N51" s="175">
        <f t="shared" si="31"/>
        <v>5524.42</v>
      </c>
      <c r="O51" s="216">
        <f t="shared" si="32"/>
        <v>29475.58</v>
      </c>
    </row>
    <row r="52" spans="1:15" s="7" customFormat="1" ht="36.75" customHeight="1" x14ac:dyDescent="0.2">
      <c r="A52" s="172">
        <v>29</v>
      </c>
      <c r="B52" s="109" t="s">
        <v>330</v>
      </c>
      <c r="C52" s="109" t="s">
        <v>365</v>
      </c>
      <c r="D52" s="109" t="s">
        <v>460</v>
      </c>
      <c r="E52" s="138" t="s">
        <v>308</v>
      </c>
      <c r="F52" s="138" t="s">
        <v>19</v>
      </c>
      <c r="G52" s="178">
        <v>90000</v>
      </c>
      <c r="H52" s="178">
        <v>0</v>
      </c>
      <c r="I52" s="175">
        <f t="shared" si="27"/>
        <v>90000</v>
      </c>
      <c r="J52" s="171">
        <f>IF(G52&gt;=Datos!$D$14,(Datos!$D$14*Datos!$C$14),IF(G52&lt;=Datos!$D$14,(G52*Datos!$C$14)))</f>
        <v>2583</v>
      </c>
      <c r="K52" s="177">
        <v>9753.1200000000008</v>
      </c>
      <c r="L52" s="171">
        <f>IF(G52&gt;=Datos!$D$15,(Datos!$D$15*Datos!$C$15),IF(G52&lt;=Datos!$D$15,(G52*Datos!$C$15)))</f>
        <v>2736</v>
      </c>
      <c r="M52" s="178">
        <v>25</v>
      </c>
      <c r="N52" s="175">
        <f t="shared" si="28"/>
        <v>15097.12</v>
      </c>
      <c r="O52" s="216">
        <f t="shared" si="29"/>
        <v>74902.880000000005</v>
      </c>
    </row>
    <row r="53" spans="1:15" s="87" customFormat="1" ht="36.75" customHeight="1" x14ac:dyDescent="0.2">
      <c r="A53" s="274" t="s">
        <v>494</v>
      </c>
      <c r="B53" s="275"/>
      <c r="C53" s="118">
        <v>8</v>
      </c>
      <c r="D53" s="118"/>
      <c r="E53" s="213"/>
      <c r="F53" s="188"/>
      <c r="G53" s="189">
        <f t="shared" ref="G53:O53" si="39">SUM(G45:G52)</f>
        <v>302500</v>
      </c>
      <c r="H53" s="189">
        <f t="shared" si="39"/>
        <v>0</v>
      </c>
      <c r="I53" s="189">
        <f t="shared" si="39"/>
        <v>302500</v>
      </c>
      <c r="J53" s="189">
        <f t="shared" si="39"/>
        <v>8681.75</v>
      </c>
      <c r="K53" s="189">
        <f t="shared" si="39"/>
        <v>9753.1200000000008</v>
      </c>
      <c r="L53" s="189">
        <f t="shared" si="39"/>
        <v>9196</v>
      </c>
      <c r="M53" s="189">
        <f t="shared" si="39"/>
        <v>8777.2999999999993</v>
      </c>
      <c r="N53" s="189">
        <f t="shared" si="39"/>
        <v>36408.170000000006</v>
      </c>
      <c r="O53" s="189">
        <f t="shared" si="39"/>
        <v>266091.83</v>
      </c>
    </row>
    <row r="54" spans="1:15" s="7" customFormat="1" ht="36.75" customHeight="1" x14ac:dyDescent="0.2">
      <c r="A54" s="274" t="s">
        <v>542</v>
      </c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17"/>
    </row>
    <row r="55" spans="1:15" s="7" customFormat="1" ht="36.75" customHeight="1" x14ac:dyDescent="0.2">
      <c r="A55" s="168">
        <v>30</v>
      </c>
      <c r="B55" s="109" t="s">
        <v>735</v>
      </c>
      <c r="C55" s="109" t="s">
        <v>365</v>
      </c>
      <c r="D55" s="109" t="s">
        <v>259</v>
      </c>
      <c r="E55" s="138" t="s">
        <v>308</v>
      </c>
      <c r="F55" s="138" t="s">
        <v>309</v>
      </c>
      <c r="G55" s="178">
        <v>22500</v>
      </c>
      <c r="H55" s="178">
        <v>0</v>
      </c>
      <c r="I55" s="178">
        <f>SUM(G55:H55)</f>
        <v>22500</v>
      </c>
      <c r="J55" s="171">
        <f>IF(G55&gt;=Datos!$D$14,(Datos!$D$14*Datos!$C$14),IF(G55&lt;=Datos!$D$14,(G55*Datos!$C$14)))</f>
        <v>645.75</v>
      </c>
      <c r="K55" s="177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1">
        <f>IF(G55&gt;=Datos!$D$15,(Datos!$D$15*Datos!$C$15),IF(G55&lt;=Datos!$D$15,(G55*Datos!$C$15)))</f>
        <v>684</v>
      </c>
      <c r="M55" s="178">
        <v>25</v>
      </c>
      <c r="N55" s="178">
        <f t="shared" ref="N55" si="40">SUM(J55:M55)</f>
        <v>1354.75</v>
      </c>
      <c r="O55" s="216">
        <f t="shared" ref="O55:O60" si="41">+G55-N55</f>
        <v>21145.25</v>
      </c>
    </row>
    <row r="56" spans="1:15" s="7" customFormat="1" ht="36.75" customHeight="1" x14ac:dyDescent="0.2">
      <c r="A56" s="168">
        <v>31</v>
      </c>
      <c r="B56" s="109" t="s">
        <v>828</v>
      </c>
      <c r="C56" s="109" t="s">
        <v>450</v>
      </c>
      <c r="D56" s="109" t="s">
        <v>248</v>
      </c>
      <c r="E56" s="138" t="s">
        <v>308</v>
      </c>
      <c r="F56" s="138" t="s">
        <v>19</v>
      </c>
      <c r="G56" s="178">
        <v>26000</v>
      </c>
      <c r="H56" s="178">
        <v>0</v>
      </c>
      <c r="I56" s="178">
        <f t="shared" ref="I56:I60" si="42">SUM(G56:H56)</f>
        <v>26000</v>
      </c>
      <c r="J56" s="171">
        <f>IF(G56&gt;=Datos!$D$14,(Datos!$D$14*Datos!$C$14),IF(G56&lt;=Datos!$D$14,(G56*Datos!$C$14)))</f>
        <v>746.2</v>
      </c>
      <c r="K56" s="177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71">
        <f>IF(G56&gt;=Datos!$D$15,(Datos!$D$15*Datos!$C$15),IF(G56&lt;=Datos!$D$15,(G56*Datos!$C$15)))</f>
        <v>790.4</v>
      </c>
      <c r="M56" s="178">
        <v>25</v>
      </c>
      <c r="N56" s="178">
        <f t="shared" ref="N56:N58" si="43">SUM(J56:M56)</f>
        <v>1561.6</v>
      </c>
      <c r="O56" s="216">
        <f t="shared" ref="O56:O58" si="44">+G56-N56</f>
        <v>24438.400000000001</v>
      </c>
    </row>
    <row r="57" spans="1:15" s="7" customFormat="1" ht="36.75" customHeight="1" x14ac:dyDescent="0.2">
      <c r="A57" s="168">
        <v>32</v>
      </c>
      <c r="B57" s="109" t="s">
        <v>1027</v>
      </c>
      <c r="C57" s="109" t="s">
        <v>314</v>
      </c>
      <c r="D57" s="109" t="s">
        <v>259</v>
      </c>
      <c r="E57" s="138" t="s">
        <v>308</v>
      </c>
      <c r="F57" s="138" t="s">
        <v>309</v>
      </c>
      <c r="G57" s="178">
        <v>20000</v>
      </c>
      <c r="H57" s="178">
        <v>0</v>
      </c>
      <c r="I57" s="178">
        <f t="shared" ref="I57" si="45">SUM(G57:H57)</f>
        <v>20000</v>
      </c>
      <c r="J57" s="171">
        <f>IF(G57&gt;=Datos!$D$14,(Datos!$D$14*Datos!$C$14),IF(G57&lt;=Datos!$D$14,(G57*Datos!$C$14)))</f>
        <v>574</v>
      </c>
      <c r="K57" s="177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71">
        <f>IF(G57&gt;=Datos!$D$15,(Datos!$D$15*Datos!$C$15),IF(G57&lt;=Datos!$D$15,(G57*Datos!$C$15)))</f>
        <v>608</v>
      </c>
      <c r="M57" s="178">
        <v>25</v>
      </c>
      <c r="N57" s="178">
        <f t="shared" ref="N57" si="46">SUM(J57:M57)</f>
        <v>1207</v>
      </c>
      <c r="O57" s="216">
        <f t="shared" ref="O57" si="47">+G57-N57</f>
        <v>18793</v>
      </c>
    </row>
    <row r="58" spans="1:15" s="7" customFormat="1" ht="36.75" customHeight="1" x14ac:dyDescent="0.2">
      <c r="A58" s="168">
        <v>33</v>
      </c>
      <c r="B58" s="109" t="s">
        <v>122</v>
      </c>
      <c r="C58" s="109" t="s">
        <v>312</v>
      </c>
      <c r="D58" s="109" t="s">
        <v>259</v>
      </c>
      <c r="E58" s="138" t="s">
        <v>308</v>
      </c>
      <c r="F58" s="138" t="s">
        <v>309</v>
      </c>
      <c r="G58" s="178">
        <v>22500</v>
      </c>
      <c r="H58" s="178">
        <v>0</v>
      </c>
      <c r="I58" s="178">
        <f t="shared" ref="I58" si="48">SUM(G58:H58)</f>
        <v>22500</v>
      </c>
      <c r="J58" s="171">
        <f>IF(G58&gt;=Datos!$D$14,(Datos!$D$14*Datos!$C$14),IF(G58&lt;=Datos!$D$14,(G58*Datos!$C$14)))</f>
        <v>645.75</v>
      </c>
      <c r="K58" s="177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71">
        <f>IF(G58&gt;=Datos!$D$15,(Datos!$D$15*Datos!$C$15),IF(G58&lt;=Datos!$D$15,(G58*Datos!$C$15)))</f>
        <v>684</v>
      </c>
      <c r="M58" s="178">
        <v>25</v>
      </c>
      <c r="N58" s="178">
        <f t="shared" si="43"/>
        <v>1354.75</v>
      </c>
      <c r="O58" s="216">
        <f t="shared" si="44"/>
        <v>21145.25</v>
      </c>
    </row>
    <row r="59" spans="1:15" s="7" customFormat="1" ht="36.75" customHeight="1" x14ac:dyDescent="0.2">
      <c r="A59" s="168">
        <v>34</v>
      </c>
      <c r="B59" s="109" t="s">
        <v>304</v>
      </c>
      <c r="C59" s="109" t="s">
        <v>313</v>
      </c>
      <c r="D59" s="109" t="s">
        <v>259</v>
      </c>
      <c r="E59" s="138" t="s">
        <v>308</v>
      </c>
      <c r="F59" s="138" t="s">
        <v>309</v>
      </c>
      <c r="G59" s="178">
        <v>22500</v>
      </c>
      <c r="H59" s="178">
        <v>0</v>
      </c>
      <c r="I59" s="178">
        <f t="shared" si="42"/>
        <v>22500</v>
      </c>
      <c r="J59" s="171">
        <f>IF(G59&gt;=Datos!$D$14,(Datos!$D$14*Datos!$C$14),IF(G59&lt;=Datos!$D$14,(G59*Datos!$C$14)))</f>
        <v>645.75</v>
      </c>
      <c r="K59" s="177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71">
        <f>IF(G59&gt;=Datos!$D$15,(Datos!$D$15*Datos!$C$15),IF(G59&lt;=Datos!$D$15,(G59*Datos!$C$15)))</f>
        <v>684</v>
      </c>
      <c r="M59" s="178">
        <v>25</v>
      </c>
      <c r="N59" s="178">
        <f t="shared" ref="N59:N60" si="49">SUM(J59:M59)</f>
        <v>1354.75</v>
      </c>
      <c r="O59" s="216">
        <f t="shared" si="41"/>
        <v>21145.25</v>
      </c>
    </row>
    <row r="60" spans="1:15" s="7" customFormat="1" ht="36.75" customHeight="1" x14ac:dyDescent="0.2">
      <c r="A60" s="168">
        <v>35</v>
      </c>
      <c r="B60" s="109" t="s">
        <v>492</v>
      </c>
      <c r="C60" s="109" t="s">
        <v>312</v>
      </c>
      <c r="D60" s="109" t="s">
        <v>248</v>
      </c>
      <c r="E60" s="138" t="s">
        <v>308</v>
      </c>
      <c r="F60" s="138" t="s">
        <v>19</v>
      </c>
      <c r="G60" s="178">
        <v>35000</v>
      </c>
      <c r="H60" s="178">
        <v>0</v>
      </c>
      <c r="I60" s="178">
        <f t="shared" si="42"/>
        <v>35000</v>
      </c>
      <c r="J60" s="171">
        <f>IF(G60&gt;=Datos!$D$14,(Datos!$D$14*Datos!$C$14),IF(G60&lt;=Datos!$D$14,(G60*Datos!$C$14)))</f>
        <v>1004.5</v>
      </c>
      <c r="K60" s="177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171">
        <f>IF(G60&gt;=Datos!$D$15,(Datos!$D$15*Datos!$C$15),IF(G60&lt;=Datos!$D$15,(G60*Datos!$C$15)))</f>
        <v>1064</v>
      </c>
      <c r="M60" s="178">
        <v>25</v>
      </c>
      <c r="N60" s="178">
        <f t="shared" si="49"/>
        <v>2093.5</v>
      </c>
      <c r="O60" s="216">
        <f t="shared" si="41"/>
        <v>32906.5</v>
      </c>
    </row>
    <row r="61" spans="1:15" s="87" customFormat="1" ht="36.75" customHeight="1" x14ac:dyDescent="0.2">
      <c r="A61" s="274" t="s">
        <v>494</v>
      </c>
      <c r="B61" s="275"/>
      <c r="C61" s="118">
        <v>6</v>
      </c>
      <c r="D61" s="118"/>
      <c r="E61" s="213"/>
      <c r="F61" s="135"/>
      <c r="G61" s="122">
        <f t="shared" ref="G61:O61" si="50">SUM(G55:G60)</f>
        <v>148500</v>
      </c>
      <c r="H61" s="122">
        <f t="shared" si="50"/>
        <v>0</v>
      </c>
      <c r="I61" s="122">
        <f t="shared" si="50"/>
        <v>148500</v>
      </c>
      <c r="J61" s="122">
        <f t="shared" si="50"/>
        <v>4261.95</v>
      </c>
      <c r="K61" s="189">
        <f t="shared" si="50"/>
        <v>0</v>
      </c>
      <c r="L61" s="122">
        <f t="shared" si="50"/>
        <v>4514.3999999999996</v>
      </c>
      <c r="M61" s="122">
        <f t="shared" si="50"/>
        <v>150</v>
      </c>
      <c r="N61" s="122">
        <f t="shared" si="50"/>
        <v>8926.35</v>
      </c>
      <c r="O61" s="122">
        <f t="shared" si="50"/>
        <v>139573.65</v>
      </c>
    </row>
    <row r="62" spans="1:15" s="7" customFormat="1" ht="36.75" customHeight="1" x14ac:dyDescent="0.2">
      <c r="A62" s="274" t="s">
        <v>544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17"/>
    </row>
    <row r="63" spans="1:15" s="7" customFormat="1" ht="36.75" customHeight="1" x14ac:dyDescent="0.2">
      <c r="A63" s="168">
        <v>36</v>
      </c>
      <c r="B63" s="109" t="s">
        <v>829</v>
      </c>
      <c r="C63" s="109" t="s">
        <v>450</v>
      </c>
      <c r="D63" s="131" t="s">
        <v>620</v>
      </c>
      <c r="E63" s="138" t="s">
        <v>308</v>
      </c>
      <c r="F63" s="138" t="s">
        <v>19</v>
      </c>
      <c r="G63" s="178">
        <v>65000</v>
      </c>
      <c r="H63" s="178">
        <v>0</v>
      </c>
      <c r="I63" s="178">
        <f t="shared" ref="I63:I65" si="51">SUM(G63:H63)</f>
        <v>65000</v>
      </c>
      <c r="J63" s="171">
        <f>IF(G63&gt;=Datos!$D$14,(Datos!$D$14*Datos!$C$14),IF(G63&lt;=Datos!$D$14,(G63*Datos!$C$14)))</f>
        <v>1865.5</v>
      </c>
      <c r="K63" s="177">
        <v>0</v>
      </c>
      <c r="L63" s="171">
        <f>IF(G63&gt;=Datos!$D$15,(Datos!$D$15*Datos!$C$15),IF(G63&lt;=Datos!$D$15,(G63*Datos!$C$15)))</f>
        <v>1976</v>
      </c>
      <c r="M63" s="178">
        <v>25</v>
      </c>
      <c r="N63" s="178">
        <f t="shared" ref="N63:N64" si="52">SUM(J63:M63)</f>
        <v>3866.5</v>
      </c>
      <c r="O63" s="216">
        <f t="shared" ref="O63:O64" si="53">+G63-N63</f>
        <v>61133.5</v>
      </c>
    </row>
    <row r="64" spans="1:15" s="7" customFormat="1" ht="36.75" customHeight="1" x14ac:dyDescent="0.2">
      <c r="A64" s="168">
        <v>37</v>
      </c>
      <c r="B64" s="109" t="s">
        <v>619</v>
      </c>
      <c r="C64" s="109" t="s">
        <v>450</v>
      </c>
      <c r="D64" s="131" t="s">
        <v>620</v>
      </c>
      <c r="E64" s="138" t="s">
        <v>308</v>
      </c>
      <c r="F64" s="138" t="s">
        <v>19</v>
      </c>
      <c r="G64" s="178">
        <v>75000</v>
      </c>
      <c r="H64" s="178">
        <v>0</v>
      </c>
      <c r="I64" s="178">
        <f t="shared" ref="I64" si="54">SUM(G64:H64)</f>
        <v>75000</v>
      </c>
      <c r="J64" s="171">
        <f>IF(G64&gt;=Datos!$D$14,(Datos!$D$14*Datos!$C$14),IF(G64&lt;=Datos!$D$14,(G64*Datos!$C$14)))</f>
        <v>2152.5</v>
      </c>
      <c r="K64" s="177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6309.3756666666668</v>
      </c>
      <c r="L64" s="171">
        <f>IF(G64&gt;=Datos!$D$15,(Datos!$D$15*Datos!$C$15),IF(G64&lt;=Datos!$D$15,(G64*Datos!$C$15)))</f>
        <v>2280</v>
      </c>
      <c r="M64" s="178">
        <v>25</v>
      </c>
      <c r="N64" s="178">
        <f t="shared" si="52"/>
        <v>10766.875666666667</v>
      </c>
      <c r="O64" s="216">
        <f t="shared" si="53"/>
        <v>64233.124333333333</v>
      </c>
    </row>
    <row r="65" spans="1:15" s="7" customFormat="1" ht="36.75" customHeight="1" x14ac:dyDescent="0.2">
      <c r="A65" s="168">
        <v>38</v>
      </c>
      <c r="B65" s="109" t="s">
        <v>203</v>
      </c>
      <c r="C65" s="109" t="s">
        <v>450</v>
      </c>
      <c r="D65" s="131" t="s">
        <v>620</v>
      </c>
      <c r="E65" s="138" t="s">
        <v>308</v>
      </c>
      <c r="F65" s="138" t="s">
        <v>19</v>
      </c>
      <c r="G65" s="178">
        <v>70000</v>
      </c>
      <c r="H65" s="178">
        <v>0</v>
      </c>
      <c r="I65" s="178">
        <f t="shared" si="51"/>
        <v>70000</v>
      </c>
      <c r="J65" s="171">
        <f>IF(G65&gt;=Datos!$D$14,(Datos!$D$14*Datos!$C$14),IF(G65&lt;=Datos!$D$14,(G65*Datos!$C$14)))</f>
        <v>2009</v>
      </c>
      <c r="K65" s="177">
        <v>0</v>
      </c>
      <c r="L65" s="171">
        <f>IF(G65&gt;=Datos!$D$15,(Datos!$D$15*Datos!$C$15),IF(G65&lt;=Datos!$D$15,(G65*Datos!$C$15)))</f>
        <v>2128</v>
      </c>
      <c r="M65" s="178">
        <v>1740.46</v>
      </c>
      <c r="N65" s="178">
        <f t="shared" ref="N65" si="55">SUM(J65:M65)</f>
        <v>5877.46</v>
      </c>
      <c r="O65" s="216">
        <f t="shared" ref="O65" si="56">+G65-N65</f>
        <v>64122.54</v>
      </c>
    </row>
    <row r="66" spans="1:15" s="87" customFormat="1" ht="36.75" customHeight="1" x14ac:dyDescent="0.2">
      <c r="A66" s="274" t="s">
        <v>494</v>
      </c>
      <c r="B66" s="275"/>
      <c r="C66" s="118">
        <v>3</v>
      </c>
      <c r="D66" s="118"/>
      <c r="E66" s="213"/>
      <c r="F66" s="135"/>
      <c r="G66" s="122">
        <f t="shared" ref="G66:O66" si="57">SUM(G63:G65)</f>
        <v>210000</v>
      </c>
      <c r="H66" s="122">
        <f t="shared" si="57"/>
        <v>0</v>
      </c>
      <c r="I66" s="122">
        <f t="shared" si="57"/>
        <v>210000</v>
      </c>
      <c r="J66" s="122">
        <f t="shared" si="57"/>
        <v>6027</v>
      </c>
      <c r="K66" s="189">
        <f t="shared" si="57"/>
        <v>6309.3756666666668</v>
      </c>
      <c r="L66" s="122">
        <f t="shared" si="57"/>
        <v>6384</v>
      </c>
      <c r="M66" s="122">
        <f t="shared" si="57"/>
        <v>1790.46</v>
      </c>
      <c r="N66" s="122">
        <f t="shared" si="57"/>
        <v>20510.835666666666</v>
      </c>
      <c r="O66" s="122">
        <f t="shared" si="57"/>
        <v>189489.16433333335</v>
      </c>
    </row>
    <row r="67" spans="1:15" s="7" customFormat="1" ht="36.75" customHeight="1" x14ac:dyDescent="0.2">
      <c r="A67" s="274" t="s">
        <v>546</v>
      </c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17"/>
    </row>
    <row r="68" spans="1:15" s="7" customFormat="1" ht="36.75" customHeight="1" x14ac:dyDescent="0.2">
      <c r="A68" s="168">
        <v>39</v>
      </c>
      <c r="B68" s="109" t="s">
        <v>630</v>
      </c>
      <c r="C68" s="109" t="s">
        <v>365</v>
      </c>
      <c r="D68" s="109" t="s">
        <v>4</v>
      </c>
      <c r="E68" s="138" t="s">
        <v>308</v>
      </c>
      <c r="F68" s="138" t="s">
        <v>19</v>
      </c>
      <c r="G68" s="178">
        <v>21500</v>
      </c>
      <c r="H68" s="178">
        <v>0</v>
      </c>
      <c r="I68" s="178">
        <f t="shared" ref="I68:I129" si="58">SUM(G68:H68)</f>
        <v>21500</v>
      </c>
      <c r="J68" s="171">
        <f>IF(G68&gt;=Datos!$D$14,(Datos!$D$14*Datos!$C$14),IF(G68&lt;=Datos!$D$14,(G68*Datos!$C$14)))</f>
        <v>617.04999999999995</v>
      </c>
      <c r="K68" s="177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1">
        <f>IF(G68&gt;=Datos!$D$15,(Datos!$D$15*Datos!$C$15),IF(G68&lt;=Datos!$D$15,(G68*Datos!$C$15)))</f>
        <v>653.6</v>
      </c>
      <c r="M68" s="178">
        <v>25</v>
      </c>
      <c r="N68" s="178">
        <f t="shared" ref="N68" si="59">SUM(J68:M68)</f>
        <v>1295.6500000000001</v>
      </c>
      <c r="O68" s="214">
        <f t="shared" ref="O68" si="60">+G68-N68</f>
        <v>20204.349999999999</v>
      </c>
    </row>
    <row r="69" spans="1:15" s="7" customFormat="1" ht="36.75" customHeight="1" x14ac:dyDescent="0.2">
      <c r="A69" s="168">
        <v>40</v>
      </c>
      <c r="B69" s="109" t="s">
        <v>631</v>
      </c>
      <c r="C69" s="109" t="s">
        <v>365</v>
      </c>
      <c r="D69" s="109" t="s">
        <v>4</v>
      </c>
      <c r="E69" s="138" t="s">
        <v>308</v>
      </c>
      <c r="F69" s="138" t="s">
        <v>19</v>
      </c>
      <c r="G69" s="178">
        <v>21500</v>
      </c>
      <c r="H69" s="178">
        <v>0</v>
      </c>
      <c r="I69" s="178">
        <f t="shared" si="58"/>
        <v>21500</v>
      </c>
      <c r="J69" s="171">
        <f>IF(G69&gt;=Datos!$D$14,(Datos!$D$14*Datos!$C$14),IF(G69&lt;=Datos!$D$14,(G69*Datos!$C$14)))</f>
        <v>617.04999999999995</v>
      </c>
      <c r="K69" s="177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1">
        <f>IF(G69&gt;=Datos!$D$15,(Datos!$D$15*Datos!$C$15),IF(G69&lt;=Datos!$D$15,(G69*Datos!$C$15)))</f>
        <v>653.6</v>
      </c>
      <c r="M69" s="178">
        <v>25</v>
      </c>
      <c r="N69" s="178">
        <f t="shared" ref="N69:N71" si="61">SUM(J69:M69)</f>
        <v>1295.6500000000001</v>
      </c>
      <c r="O69" s="214">
        <f t="shared" ref="O69:O71" si="62">+G69-N69</f>
        <v>20204.349999999999</v>
      </c>
    </row>
    <row r="70" spans="1:15" s="7" customFormat="1" ht="36.75" customHeight="1" x14ac:dyDescent="0.2">
      <c r="A70" s="168">
        <v>41</v>
      </c>
      <c r="B70" s="109" t="s">
        <v>632</v>
      </c>
      <c r="C70" s="109" t="s">
        <v>365</v>
      </c>
      <c r="D70" s="109" t="s">
        <v>633</v>
      </c>
      <c r="E70" s="138" t="s">
        <v>308</v>
      </c>
      <c r="F70" s="138" t="s">
        <v>19</v>
      </c>
      <c r="G70" s="178">
        <v>26000</v>
      </c>
      <c r="H70" s="178">
        <v>0</v>
      </c>
      <c r="I70" s="178">
        <f t="shared" si="58"/>
        <v>26000</v>
      </c>
      <c r="J70" s="171">
        <f>IF(G70&gt;=Datos!$D$14,(Datos!$D$14*Datos!$C$14),IF(G70&lt;=Datos!$D$14,(G70*Datos!$C$14)))</f>
        <v>746.2</v>
      </c>
      <c r="K70" s="177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1">
        <f>IF(G70&gt;=Datos!$D$15,(Datos!$D$15*Datos!$C$15),IF(G70&lt;=Datos!$D$15,(G70*Datos!$C$15)))</f>
        <v>790.4</v>
      </c>
      <c r="M70" s="178">
        <v>25</v>
      </c>
      <c r="N70" s="178">
        <f t="shared" si="61"/>
        <v>1561.6</v>
      </c>
      <c r="O70" s="214">
        <f t="shared" si="62"/>
        <v>24438.400000000001</v>
      </c>
    </row>
    <row r="71" spans="1:15" s="7" customFormat="1" ht="36.75" customHeight="1" x14ac:dyDescent="0.2">
      <c r="A71" s="168">
        <v>42</v>
      </c>
      <c r="B71" s="109" t="s">
        <v>634</v>
      </c>
      <c r="C71" s="109" t="s">
        <v>365</v>
      </c>
      <c r="D71" s="109" t="s">
        <v>4</v>
      </c>
      <c r="E71" s="138" t="s">
        <v>308</v>
      </c>
      <c r="F71" s="138" t="s">
        <v>309</v>
      </c>
      <c r="G71" s="178">
        <v>21500</v>
      </c>
      <c r="H71" s="178">
        <v>0</v>
      </c>
      <c r="I71" s="178">
        <f t="shared" si="58"/>
        <v>21500</v>
      </c>
      <c r="J71" s="171">
        <f>IF(G71&gt;=Datos!$D$14,(Datos!$D$14*Datos!$C$14),IF(G71&lt;=Datos!$D$14,(G71*Datos!$C$14)))</f>
        <v>617.04999999999995</v>
      </c>
      <c r="K71" s="177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1">
        <f>IF(G71&gt;=Datos!$D$15,(Datos!$D$15*Datos!$C$15),IF(G71&lt;=Datos!$D$15,(G71*Datos!$C$15)))</f>
        <v>653.6</v>
      </c>
      <c r="M71" s="178">
        <v>25</v>
      </c>
      <c r="N71" s="178">
        <f t="shared" si="61"/>
        <v>1295.6500000000001</v>
      </c>
      <c r="O71" s="214">
        <f t="shared" si="62"/>
        <v>20204.349999999999</v>
      </c>
    </row>
    <row r="72" spans="1:15" s="7" customFormat="1" ht="36.75" customHeight="1" x14ac:dyDescent="0.2">
      <c r="A72" s="168">
        <v>43</v>
      </c>
      <c r="B72" s="109" t="s">
        <v>635</v>
      </c>
      <c r="C72" s="109" t="s">
        <v>313</v>
      </c>
      <c r="D72" s="109" t="s">
        <v>4</v>
      </c>
      <c r="E72" s="138" t="s">
        <v>308</v>
      </c>
      <c r="F72" s="138" t="s">
        <v>19</v>
      </c>
      <c r="G72" s="178">
        <v>21500</v>
      </c>
      <c r="H72" s="178">
        <v>0</v>
      </c>
      <c r="I72" s="178">
        <f t="shared" si="58"/>
        <v>21500</v>
      </c>
      <c r="J72" s="171">
        <f>IF(G72&gt;=Datos!$D$14,(Datos!$D$14*Datos!$C$14),IF(G72&lt;=Datos!$D$14,(G72*Datos!$C$14)))</f>
        <v>617.04999999999995</v>
      </c>
      <c r="K72" s="177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1">
        <f>IF(G72&gt;=Datos!$D$15,(Datos!$D$15*Datos!$C$15),IF(G72&lt;=Datos!$D$15,(G72*Datos!$C$15)))</f>
        <v>653.6</v>
      </c>
      <c r="M72" s="178">
        <v>25</v>
      </c>
      <c r="N72" s="178">
        <f t="shared" ref="N72" si="63">SUM(J72:M72)</f>
        <v>1295.6500000000001</v>
      </c>
      <c r="O72" s="214">
        <f t="shared" ref="O72" si="64">+G72-N72</f>
        <v>20204.349999999999</v>
      </c>
    </row>
    <row r="73" spans="1:15" s="7" customFormat="1" ht="36.75" customHeight="1" x14ac:dyDescent="0.2">
      <c r="A73" s="168">
        <v>44</v>
      </c>
      <c r="B73" s="109" t="s">
        <v>736</v>
      </c>
      <c r="C73" s="109" t="s">
        <v>365</v>
      </c>
      <c r="D73" s="109" t="s">
        <v>4</v>
      </c>
      <c r="E73" s="138" t="s">
        <v>308</v>
      </c>
      <c r="F73" s="138" t="s">
        <v>19</v>
      </c>
      <c r="G73" s="178">
        <v>21500</v>
      </c>
      <c r="H73" s="178">
        <v>0</v>
      </c>
      <c r="I73" s="178">
        <f t="shared" si="58"/>
        <v>21500</v>
      </c>
      <c r="J73" s="171">
        <f>IF(G73&gt;=Datos!$D$14,(Datos!$D$14*Datos!$C$14),IF(G73&lt;=Datos!$D$14,(G73*Datos!$C$14)))</f>
        <v>617.04999999999995</v>
      </c>
      <c r="K73" s="177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1">
        <f>IF(G73&gt;=Datos!$D$15,(Datos!$D$15*Datos!$C$15),IF(G73&lt;=Datos!$D$15,(G73*Datos!$C$15)))</f>
        <v>653.6</v>
      </c>
      <c r="M73" s="178">
        <v>25</v>
      </c>
      <c r="N73" s="178">
        <f t="shared" ref="N73:N134" si="65">SUM(J73:M73)</f>
        <v>1295.6500000000001</v>
      </c>
      <c r="O73" s="214">
        <f t="shared" ref="O73:O134" si="66">+G73-N73</f>
        <v>20204.349999999999</v>
      </c>
    </row>
    <row r="74" spans="1:15" s="7" customFormat="1" ht="36.75" customHeight="1" x14ac:dyDescent="0.2">
      <c r="A74" s="168">
        <v>45</v>
      </c>
      <c r="B74" s="109" t="s">
        <v>737</v>
      </c>
      <c r="C74" s="109" t="s">
        <v>365</v>
      </c>
      <c r="D74" s="109" t="s">
        <v>4</v>
      </c>
      <c r="E74" s="138" t="s">
        <v>308</v>
      </c>
      <c r="F74" s="138" t="s">
        <v>19</v>
      </c>
      <c r="G74" s="178">
        <v>21500</v>
      </c>
      <c r="H74" s="178">
        <v>0</v>
      </c>
      <c r="I74" s="178">
        <f t="shared" si="58"/>
        <v>21500</v>
      </c>
      <c r="J74" s="171">
        <f>IF(G74&gt;=Datos!$D$14,(Datos!$D$14*Datos!$C$14),IF(G74&lt;=Datos!$D$14,(G74*Datos!$C$14)))</f>
        <v>617.04999999999995</v>
      </c>
      <c r="K74" s="177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1">
        <f>IF(G74&gt;=Datos!$D$15,(Datos!$D$15*Datos!$C$15),IF(G74&lt;=Datos!$D$15,(G74*Datos!$C$15)))</f>
        <v>653.6</v>
      </c>
      <c r="M74" s="178">
        <v>25</v>
      </c>
      <c r="N74" s="178">
        <f t="shared" si="65"/>
        <v>1295.6500000000001</v>
      </c>
      <c r="O74" s="214">
        <f t="shared" si="66"/>
        <v>20204.349999999999</v>
      </c>
    </row>
    <row r="75" spans="1:15" s="7" customFormat="1" ht="36.75" customHeight="1" x14ac:dyDescent="0.2">
      <c r="A75" s="168">
        <v>46</v>
      </c>
      <c r="B75" s="109" t="s">
        <v>738</v>
      </c>
      <c r="C75" s="109" t="s">
        <v>365</v>
      </c>
      <c r="D75" s="109" t="s">
        <v>4</v>
      </c>
      <c r="E75" s="138" t="s">
        <v>308</v>
      </c>
      <c r="F75" s="138" t="s">
        <v>19</v>
      </c>
      <c r="G75" s="178">
        <v>21500</v>
      </c>
      <c r="H75" s="178">
        <v>0</v>
      </c>
      <c r="I75" s="178">
        <f t="shared" si="58"/>
        <v>21500</v>
      </c>
      <c r="J75" s="171">
        <f>IF(G75&gt;=Datos!$D$14,(Datos!$D$14*Datos!$C$14),IF(G75&lt;=Datos!$D$14,(G75*Datos!$C$14)))</f>
        <v>617.04999999999995</v>
      </c>
      <c r="K75" s="177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1">
        <f>IF(G75&gt;=Datos!$D$15,(Datos!$D$15*Datos!$C$15),IF(G75&lt;=Datos!$D$15,(G75*Datos!$C$15)))</f>
        <v>653.6</v>
      </c>
      <c r="M75" s="178">
        <v>25</v>
      </c>
      <c r="N75" s="178">
        <f t="shared" si="65"/>
        <v>1295.6500000000001</v>
      </c>
      <c r="O75" s="214">
        <f t="shared" si="66"/>
        <v>20204.349999999999</v>
      </c>
    </row>
    <row r="76" spans="1:15" s="7" customFormat="1" ht="36.75" customHeight="1" x14ac:dyDescent="0.2">
      <c r="A76" s="168">
        <v>47</v>
      </c>
      <c r="B76" s="109" t="s">
        <v>830</v>
      </c>
      <c r="C76" s="109" t="s">
        <v>365</v>
      </c>
      <c r="D76" s="109" t="s">
        <v>4</v>
      </c>
      <c r="E76" s="138" t="s">
        <v>308</v>
      </c>
      <c r="F76" s="138" t="s">
        <v>19</v>
      </c>
      <c r="G76" s="178">
        <v>21500</v>
      </c>
      <c r="H76" s="178">
        <v>0</v>
      </c>
      <c r="I76" s="178">
        <f t="shared" si="58"/>
        <v>21500</v>
      </c>
      <c r="J76" s="171">
        <f>IF(G76&gt;=Datos!$D$14,(Datos!$D$14*Datos!$C$14),IF(G76&lt;=Datos!$D$14,(G76*Datos!$C$14)))</f>
        <v>617.04999999999995</v>
      </c>
      <c r="K76" s="177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1">
        <f>IF(G76&gt;=Datos!$D$15,(Datos!$D$15*Datos!$C$15),IF(G76&lt;=Datos!$D$15,(G76*Datos!$C$15)))</f>
        <v>653.6</v>
      </c>
      <c r="M76" s="178">
        <v>25</v>
      </c>
      <c r="N76" s="178">
        <f t="shared" ref="N76" si="67">SUM(J76:M76)</f>
        <v>1295.6500000000001</v>
      </c>
      <c r="O76" s="214">
        <f t="shared" ref="O76" si="68">+G76-N76</f>
        <v>20204.349999999999</v>
      </c>
    </row>
    <row r="77" spans="1:15" s="7" customFormat="1" ht="36.75" customHeight="1" x14ac:dyDescent="0.2">
      <c r="A77" s="168">
        <v>48</v>
      </c>
      <c r="B77" s="109" t="s">
        <v>831</v>
      </c>
      <c r="C77" s="109" t="s">
        <v>313</v>
      </c>
      <c r="D77" s="109" t="s">
        <v>4</v>
      </c>
      <c r="E77" s="138" t="s">
        <v>308</v>
      </c>
      <c r="F77" s="138" t="s">
        <v>19</v>
      </c>
      <c r="G77" s="178">
        <v>21500</v>
      </c>
      <c r="H77" s="178">
        <v>0</v>
      </c>
      <c r="I77" s="178">
        <f t="shared" si="58"/>
        <v>21500</v>
      </c>
      <c r="J77" s="171">
        <f>IF(G77&gt;=Datos!$D$14,(Datos!$D$14*Datos!$C$14),IF(G77&lt;=Datos!$D$14,(G77*Datos!$C$14)))</f>
        <v>617.04999999999995</v>
      </c>
      <c r="K77" s="177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1">
        <f>IF(G77&gt;=Datos!$D$15,(Datos!$D$15*Datos!$C$15),IF(G77&lt;=Datos!$D$15,(G77*Datos!$C$15)))</f>
        <v>653.6</v>
      </c>
      <c r="M77" s="178">
        <v>25</v>
      </c>
      <c r="N77" s="178">
        <f t="shared" ref="N77:N127" si="69">SUM(J77:M77)</f>
        <v>1295.6500000000001</v>
      </c>
      <c r="O77" s="214">
        <f t="shared" ref="O77:O127" si="70">+G77-N77</f>
        <v>20204.349999999999</v>
      </c>
    </row>
    <row r="78" spans="1:15" s="7" customFormat="1" ht="36.75" customHeight="1" x14ac:dyDescent="0.2">
      <c r="A78" s="168">
        <v>49</v>
      </c>
      <c r="B78" s="173" t="s">
        <v>832</v>
      </c>
      <c r="C78" s="109" t="s">
        <v>719</v>
      </c>
      <c r="D78" s="109" t="s">
        <v>4</v>
      </c>
      <c r="E78" s="138" t="s">
        <v>308</v>
      </c>
      <c r="F78" s="138" t="s">
        <v>19</v>
      </c>
      <c r="G78" s="178">
        <v>21500</v>
      </c>
      <c r="H78" s="178">
        <v>0</v>
      </c>
      <c r="I78" s="178">
        <f t="shared" si="58"/>
        <v>21500</v>
      </c>
      <c r="J78" s="171">
        <f>IF(G78&gt;=Datos!$D$14,(Datos!$D$14*Datos!$C$14),IF(G78&lt;=Datos!$D$14,(G78*Datos!$C$14)))</f>
        <v>617.04999999999995</v>
      </c>
      <c r="K78" s="177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1">
        <f>IF(G78&gt;=Datos!$D$15,(Datos!$D$15*Datos!$C$15),IF(G78&lt;=Datos!$D$15,(G78*Datos!$C$15)))</f>
        <v>653.6</v>
      </c>
      <c r="M78" s="178">
        <v>3025</v>
      </c>
      <c r="N78" s="178">
        <f t="shared" si="69"/>
        <v>4295.6499999999996</v>
      </c>
      <c r="O78" s="214">
        <f t="shared" si="70"/>
        <v>17204.349999999999</v>
      </c>
    </row>
    <row r="79" spans="1:15" s="7" customFormat="1" ht="36.75" customHeight="1" x14ac:dyDescent="0.2">
      <c r="A79" s="168">
        <v>50</v>
      </c>
      <c r="B79" s="109" t="s">
        <v>833</v>
      </c>
      <c r="C79" s="109" t="s">
        <v>719</v>
      </c>
      <c r="D79" s="109" t="s">
        <v>4</v>
      </c>
      <c r="E79" s="138" t="s">
        <v>308</v>
      </c>
      <c r="F79" s="138" t="s">
        <v>19</v>
      </c>
      <c r="G79" s="178">
        <v>21500</v>
      </c>
      <c r="H79" s="178">
        <v>0</v>
      </c>
      <c r="I79" s="178">
        <f t="shared" si="58"/>
        <v>21500</v>
      </c>
      <c r="J79" s="171">
        <f>IF(G79&gt;=Datos!$D$14,(Datos!$D$14*Datos!$C$14),IF(G79&lt;=Datos!$D$14,(G79*Datos!$C$14)))</f>
        <v>617.04999999999995</v>
      </c>
      <c r="K79" s="177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1">
        <f>IF(G79&gt;=Datos!$D$15,(Datos!$D$15*Datos!$C$15),IF(G79&lt;=Datos!$D$15,(G79*Datos!$C$15)))</f>
        <v>653.6</v>
      </c>
      <c r="M79" s="178">
        <v>25</v>
      </c>
      <c r="N79" s="178">
        <f t="shared" si="69"/>
        <v>1295.6500000000001</v>
      </c>
      <c r="O79" s="214">
        <f t="shared" si="70"/>
        <v>20204.349999999999</v>
      </c>
    </row>
    <row r="80" spans="1:15" s="7" customFormat="1" ht="36.75" customHeight="1" x14ac:dyDescent="0.2">
      <c r="A80" s="168">
        <v>51</v>
      </c>
      <c r="B80" s="160" t="s">
        <v>834</v>
      </c>
      <c r="C80" s="109" t="s">
        <v>719</v>
      </c>
      <c r="D80" s="131" t="s">
        <v>4</v>
      </c>
      <c r="E80" s="138" t="s">
        <v>308</v>
      </c>
      <c r="F80" s="138" t="s">
        <v>19</v>
      </c>
      <c r="G80" s="178">
        <v>21500</v>
      </c>
      <c r="H80" s="178">
        <v>0</v>
      </c>
      <c r="I80" s="178">
        <f t="shared" si="58"/>
        <v>21500</v>
      </c>
      <c r="J80" s="171">
        <f>IF(G80&gt;=Datos!$D$14,(Datos!$D$14*Datos!$C$14),IF(G80&lt;=Datos!$D$14,(G80*Datos!$C$14)))</f>
        <v>617.04999999999995</v>
      </c>
      <c r="K80" s="177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1">
        <f>IF(G80&gt;=Datos!$D$15,(Datos!$D$15*Datos!$C$15),IF(G80&lt;=Datos!$D$15,(G80*Datos!$C$15)))</f>
        <v>653.6</v>
      </c>
      <c r="M80" s="178">
        <v>2025</v>
      </c>
      <c r="N80" s="178">
        <f t="shared" si="69"/>
        <v>3295.65</v>
      </c>
      <c r="O80" s="214">
        <f t="shared" si="70"/>
        <v>18204.349999999999</v>
      </c>
    </row>
    <row r="81" spans="1:15" s="7" customFormat="1" ht="36.75" customHeight="1" x14ac:dyDescent="0.2">
      <c r="A81" s="168">
        <v>52</v>
      </c>
      <c r="B81" s="160" t="s">
        <v>878</v>
      </c>
      <c r="C81" s="109" t="s">
        <v>877</v>
      </c>
      <c r="D81" s="131" t="s">
        <v>4</v>
      </c>
      <c r="E81" s="138" t="s">
        <v>308</v>
      </c>
      <c r="F81" s="138" t="s">
        <v>19</v>
      </c>
      <c r="G81" s="178">
        <v>17000</v>
      </c>
      <c r="H81" s="178">
        <v>0</v>
      </c>
      <c r="I81" s="178">
        <f t="shared" si="58"/>
        <v>17000</v>
      </c>
      <c r="J81" s="171">
        <f>IF(G81&gt;=Datos!$D$14,(Datos!$D$14*Datos!$C$14),IF(G81&lt;=Datos!$D$14,(G81*Datos!$C$14)))</f>
        <v>487.9</v>
      </c>
      <c r="K81" s="177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1">
        <f>IF(G81&gt;=Datos!$D$15,(Datos!$D$15*Datos!$C$15),IF(G81&lt;=Datos!$D$15,(G81*Datos!$C$15)))</f>
        <v>516.79999999999995</v>
      </c>
      <c r="M81" s="178">
        <v>25</v>
      </c>
      <c r="N81" s="178">
        <f t="shared" ref="N81:N101" si="71">SUM(J81:M81)</f>
        <v>1029.6999999999998</v>
      </c>
      <c r="O81" s="214">
        <f t="shared" ref="O81:O101" si="72">+G81-N81</f>
        <v>15970.3</v>
      </c>
    </row>
    <row r="82" spans="1:15" s="7" customFormat="1" ht="36.75" customHeight="1" x14ac:dyDescent="0.2">
      <c r="A82" s="168">
        <v>53</v>
      </c>
      <c r="B82" s="240" t="s">
        <v>879</v>
      </c>
      <c r="C82" s="109" t="s">
        <v>313</v>
      </c>
      <c r="D82" s="131" t="s">
        <v>4</v>
      </c>
      <c r="E82" s="138" t="s">
        <v>308</v>
      </c>
      <c r="F82" s="138" t="s">
        <v>19</v>
      </c>
      <c r="G82" s="178">
        <v>17500</v>
      </c>
      <c r="H82" s="178">
        <v>0</v>
      </c>
      <c r="I82" s="178">
        <f t="shared" si="58"/>
        <v>17500</v>
      </c>
      <c r="J82" s="171">
        <f>IF(G82&gt;=Datos!$D$14,(Datos!$D$14*Datos!$C$14),IF(G82&lt;=Datos!$D$14,(G82*Datos!$C$14)))</f>
        <v>502.25</v>
      </c>
      <c r="K82" s="177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1">
        <f>IF(G82&gt;=Datos!$D$15,(Datos!$D$15*Datos!$C$15),IF(G82&lt;=Datos!$D$15,(G82*Datos!$C$15)))</f>
        <v>532</v>
      </c>
      <c r="M82" s="178">
        <v>25</v>
      </c>
      <c r="N82" s="178">
        <f t="shared" si="71"/>
        <v>1059.25</v>
      </c>
      <c r="O82" s="214">
        <f t="shared" si="72"/>
        <v>16440.75</v>
      </c>
    </row>
    <row r="83" spans="1:15" s="7" customFormat="1" ht="36.75" customHeight="1" x14ac:dyDescent="0.2">
      <c r="A83" s="168">
        <v>54</v>
      </c>
      <c r="B83" s="109" t="s">
        <v>1028</v>
      </c>
      <c r="C83" s="109" t="s">
        <v>365</v>
      </c>
      <c r="D83" s="109" t="s">
        <v>4</v>
      </c>
      <c r="E83" s="138" t="s">
        <v>308</v>
      </c>
      <c r="F83" s="138" t="s">
        <v>309</v>
      </c>
      <c r="G83" s="178">
        <v>17500</v>
      </c>
      <c r="H83" s="178">
        <v>0</v>
      </c>
      <c r="I83" s="178">
        <f t="shared" si="58"/>
        <v>17500</v>
      </c>
      <c r="J83" s="171">
        <f>IF(G83&gt;=Datos!$D$14,(Datos!$D$14*Datos!$C$14),IF(G83&lt;=Datos!$D$14,(G83*Datos!$C$14)))</f>
        <v>502.25</v>
      </c>
      <c r="K83" s="177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1">
        <f>IF(G83&gt;=Datos!$D$15,(Datos!$D$15*Datos!$C$15),IF(G83&lt;=Datos!$D$15,(G83*Datos!$C$15)))</f>
        <v>532</v>
      </c>
      <c r="M83" s="178">
        <v>25</v>
      </c>
      <c r="N83" s="178">
        <f t="shared" si="71"/>
        <v>1059.25</v>
      </c>
      <c r="O83" s="214">
        <f t="shared" si="72"/>
        <v>16440.75</v>
      </c>
    </row>
    <row r="84" spans="1:15" s="7" customFormat="1" ht="36.75" customHeight="1" x14ac:dyDescent="0.2">
      <c r="A84" s="168">
        <v>55</v>
      </c>
      <c r="B84" s="109" t="s">
        <v>1029</v>
      </c>
      <c r="C84" s="109" t="s">
        <v>877</v>
      </c>
      <c r="D84" s="109" t="s">
        <v>4</v>
      </c>
      <c r="E84" s="138" t="s">
        <v>308</v>
      </c>
      <c r="F84" s="138" t="s">
        <v>19</v>
      </c>
      <c r="G84" s="178">
        <v>17500</v>
      </c>
      <c r="H84" s="178">
        <v>0</v>
      </c>
      <c r="I84" s="178">
        <f t="shared" si="58"/>
        <v>17500</v>
      </c>
      <c r="J84" s="171">
        <f>IF(G84&gt;=Datos!$D$14,(Datos!$D$14*Datos!$C$14),IF(G84&lt;=Datos!$D$14,(G84*Datos!$C$14)))</f>
        <v>502.25</v>
      </c>
      <c r="K84" s="177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71">
        <f>IF(G84&gt;=Datos!$D$15,(Datos!$D$15*Datos!$C$15),IF(G84&lt;=Datos!$D$15,(G84*Datos!$C$15)))</f>
        <v>532</v>
      </c>
      <c r="M84" s="178">
        <v>25</v>
      </c>
      <c r="N84" s="178">
        <f t="shared" si="71"/>
        <v>1059.25</v>
      </c>
      <c r="O84" s="214">
        <f t="shared" si="72"/>
        <v>16440.75</v>
      </c>
    </row>
    <row r="85" spans="1:15" s="7" customFormat="1" ht="36.75" customHeight="1" x14ac:dyDescent="0.2">
      <c r="A85" s="168">
        <v>56</v>
      </c>
      <c r="B85" s="109" t="s">
        <v>1030</v>
      </c>
      <c r="C85" s="109" t="s">
        <v>365</v>
      </c>
      <c r="D85" s="109" t="s">
        <v>4</v>
      </c>
      <c r="E85" s="138" t="s">
        <v>308</v>
      </c>
      <c r="F85" s="138" t="s">
        <v>19</v>
      </c>
      <c r="G85" s="178">
        <v>17500</v>
      </c>
      <c r="H85" s="178">
        <v>0</v>
      </c>
      <c r="I85" s="178">
        <f t="shared" si="58"/>
        <v>17500</v>
      </c>
      <c r="J85" s="171">
        <f>IF(G85&gt;=Datos!$D$14,(Datos!$D$14*Datos!$C$14),IF(G85&lt;=Datos!$D$14,(G85*Datos!$C$14)))</f>
        <v>502.25</v>
      </c>
      <c r="K85" s="177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1">
        <f>IF(G85&gt;=Datos!$D$15,(Datos!$D$15*Datos!$C$15),IF(G85&lt;=Datos!$D$15,(G85*Datos!$C$15)))</f>
        <v>532</v>
      </c>
      <c r="M85" s="178">
        <v>25</v>
      </c>
      <c r="N85" s="178">
        <f t="shared" si="71"/>
        <v>1059.25</v>
      </c>
      <c r="O85" s="214">
        <f t="shared" si="72"/>
        <v>16440.75</v>
      </c>
    </row>
    <row r="86" spans="1:15" s="7" customFormat="1" ht="36.75" customHeight="1" x14ac:dyDescent="0.2">
      <c r="A86" s="168">
        <v>57</v>
      </c>
      <c r="B86" s="109" t="s">
        <v>1031</v>
      </c>
      <c r="C86" s="109" t="s">
        <v>365</v>
      </c>
      <c r="D86" s="109" t="s">
        <v>4</v>
      </c>
      <c r="E86" s="138" t="s">
        <v>308</v>
      </c>
      <c r="F86" s="138" t="s">
        <v>19</v>
      </c>
      <c r="G86" s="178">
        <v>17500</v>
      </c>
      <c r="H86" s="178">
        <v>0</v>
      </c>
      <c r="I86" s="178">
        <f t="shared" si="58"/>
        <v>17500</v>
      </c>
      <c r="J86" s="171">
        <f>IF(G86&gt;=Datos!$D$14,(Datos!$D$14*Datos!$C$14),IF(G86&lt;=Datos!$D$14,(G86*Datos!$C$14)))</f>
        <v>502.25</v>
      </c>
      <c r="K86" s="177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1">
        <f>IF(G86&gt;=Datos!$D$15,(Datos!$D$15*Datos!$C$15),IF(G86&lt;=Datos!$D$15,(G86*Datos!$C$15)))</f>
        <v>532</v>
      </c>
      <c r="M86" s="178">
        <v>25</v>
      </c>
      <c r="N86" s="178">
        <f t="shared" si="71"/>
        <v>1059.25</v>
      </c>
      <c r="O86" s="214">
        <f t="shared" si="72"/>
        <v>16440.75</v>
      </c>
    </row>
    <row r="87" spans="1:15" s="7" customFormat="1" ht="36.75" customHeight="1" x14ac:dyDescent="0.2">
      <c r="A87" s="168">
        <v>58</v>
      </c>
      <c r="B87" s="109" t="s">
        <v>1032</v>
      </c>
      <c r="C87" s="109" t="s">
        <v>365</v>
      </c>
      <c r="D87" s="109" t="s">
        <v>4</v>
      </c>
      <c r="E87" s="138" t="s">
        <v>308</v>
      </c>
      <c r="F87" s="138" t="s">
        <v>19</v>
      </c>
      <c r="G87" s="178">
        <v>17500</v>
      </c>
      <c r="H87" s="178">
        <v>0</v>
      </c>
      <c r="I87" s="178">
        <f t="shared" si="58"/>
        <v>17500</v>
      </c>
      <c r="J87" s="171">
        <f>IF(G87&gt;=Datos!$D$14,(Datos!$D$14*Datos!$C$14),IF(G87&lt;=Datos!$D$14,(G87*Datos!$C$14)))</f>
        <v>502.25</v>
      </c>
      <c r="K87" s="177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1">
        <f>IF(G87&gt;=Datos!$D$15,(Datos!$D$15*Datos!$C$15),IF(G87&lt;=Datos!$D$15,(G87*Datos!$C$15)))</f>
        <v>532</v>
      </c>
      <c r="M87" s="178">
        <v>25</v>
      </c>
      <c r="N87" s="178">
        <f t="shared" si="71"/>
        <v>1059.25</v>
      </c>
      <c r="O87" s="214">
        <f t="shared" si="72"/>
        <v>16440.75</v>
      </c>
    </row>
    <row r="88" spans="1:15" s="7" customFormat="1" ht="36.75" customHeight="1" x14ac:dyDescent="0.2">
      <c r="A88" s="168">
        <v>59</v>
      </c>
      <c r="B88" s="187" t="s">
        <v>1033</v>
      </c>
      <c r="C88" s="109" t="s">
        <v>313</v>
      </c>
      <c r="D88" s="109" t="s">
        <v>4</v>
      </c>
      <c r="E88" s="138" t="s">
        <v>308</v>
      </c>
      <c r="F88" s="138" t="s">
        <v>309</v>
      </c>
      <c r="G88" s="132">
        <v>17500</v>
      </c>
      <c r="H88" s="178">
        <v>0</v>
      </c>
      <c r="I88" s="178">
        <f t="shared" si="58"/>
        <v>17500</v>
      </c>
      <c r="J88" s="171">
        <f>IF(G88&gt;=Datos!$D$14,(Datos!$D$14*Datos!$C$14),IF(G88&lt;=Datos!$D$14,(G88*Datos!$C$14)))</f>
        <v>502.25</v>
      </c>
      <c r="K88" s="177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1">
        <f>IF(G88&gt;=Datos!$D$15,(Datos!$D$15*Datos!$C$15),IF(G88&lt;=Datos!$D$15,(G88*Datos!$C$15)))</f>
        <v>532</v>
      </c>
      <c r="M88" s="178">
        <v>25</v>
      </c>
      <c r="N88" s="178">
        <f t="shared" si="71"/>
        <v>1059.25</v>
      </c>
      <c r="O88" s="214">
        <f t="shared" si="72"/>
        <v>16440.75</v>
      </c>
    </row>
    <row r="89" spans="1:15" s="7" customFormat="1" ht="36.75" customHeight="1" x14ac:dyDescent="0.2">
      <c r="A89" s="168">
        <v>60</v>
      </c>
      <c r="B89" s="109" t="s">
        <v>1034</v>
      </c>
      <c r="C89" s="109" t="s">
        <v>312</v>
      </c>
      <c r="D89" s="109" t="s">
        <v>4</v>
      </c>
      <c r="E89" s="138" t="s">
        <v>308</v>
      </c>
      <c r="F89" s="138" t="s">
        <v>309</v>
      </c>
      <c r="G89" s="178">
        <v>17500</v>
      </c>
      <c r="H89" s="178">
        <v>0</v>
      </c>
      <c r="I89" s="178">
        <f t="shared" si="58"/>
        <v>17500</v>
      </c>
      <c r="J89" s="171">
        <f>IF(G89&gt;=Datos!$D$14,(Datos!$D$14*Datos!$C$14),IF(G89&lt;=Datos!$D$14,(G89*Datos!$C$14)))</f>
        <v>502.25</v>
      </c>
      <c r="K89" s="177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1">
        <f>IF(G89&gt;=Datos!$D$15,(Datos!$D$15*Datos!$C$15),IF(G89&lt;=Datos!$D$15,(G89*Datos!$C$15)))</f>
        <v>532</v>
      </c>
      <c r="M89" s="178">
        <v>25</v>
      </c>
      <c r="N89" s="178">
        <f t="shared" si="71"/>
        <v>1059.25</v>
      </c>
      <c r="O89" s="214">
        <f t="shared" si="72"/>
        <v>16440.75</v>
      </c>
    </row>
    <row r="90" spans="1:15" s="7" customFormat="1" ht="36.75" customHeight="1" x14ac:dyDescent="0.2">
      <c r="A90" s="168">
        <v>61</v>
      </c>
      <c r="B90" s="109" t="s">
        <v>1035</v>
      </c>
      <c r="C90" s="109" t="s">
        <v>365</v>
      </c>
      <c r="D90" s="109" t="s">
        <v>4</v>
      </c>
      <c r="E90" s="138" t="s">
        <v>308</v>
      </c>
      <c r="F90" s="138" t="s">
        <v>19</v>
      </c>
      <c r="G90" s="178">
        <v>17500</v>
      </c>
      <c r="H90" s="178">
        <v>0</v>
      </c>
      <c r="I90" s="178">
        <f t="shared" si="58"/>
        <v>17500</v>
      </c>
      <c r="J90" s="171">
        <f>IF(G90&gt;=Datos!$D$14,(Datos!$D$14*Datos!$C$14),IF(G90&lt;=Datos!$D$14,(G90*Datos!$C$14)))</f>
        <v>502.25</v>
      </c>
      <c r="K90" s="177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1">
        <f>IF(G90&gt;=Datos!$D$15,(Datos!$D$15*Datos!$C$15),IF(G90&lt;=Datos!$D$15,(G90*Datos!$C$15)))</f>
        <v>532</v>
      </c>
      <c r="M90" s="178">
        <v>25</v>
      </c>
      <c r="N90" s="178">
        <f t="shared" si="71"/>
        <v>1059.25</v>
      </c>
      <c r="O90" s="214">
        <f t="shared" si="72"/>
        <v>16440.75</v>
      </c>
    </row>
    <row r="91" spans="1:15" s="7" customFormat="1" ht="36.75" customHeight="1" x14ac:dyDescent="0.2">
      <c r="A91" s="168">
        <v>62</v>
      </c>
      <c r="B91" s="109" t="s">
        <v>390</v>
      </c>
      <c r="C91" s="109" t="s">
        <v>313</v>
      </c>
      <c r="D91" s="109" t="s">
        <v>255</v>
      </c>
      <c r="E91" s="138" t="s">
        <v>308</v>
      </c>
      <c r="F91" s="138" t="s">
        <v>309</v>
      </c>
      <c r="G91" s="178">
        <v>18000</v>
      </c>
      <c r="H91" s="178">
        <v>0</v>
      </c>
      <c r="I91" s="178">
        <f t="shared" si="58"/>
        <v>18000</v>
      </c>
      <c r="J91" s="171">
        <f>IF(G91&gt;=Datos!$D$14,(Datos!$D$14*Datos!$C$14),IF(G91&lt;=Datos!$D$14,(G91*Datos!$C$14)))</f>
        <v>516.6</v>
      </c>
      <c r="K91" s="177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1">
        <f>IF(G91&gt;=Datos!$D$15,(Datos!$D$15*Datos!$C$15),IF(G91&lt;=Datos!$D$15,(G91*Datos!$C$15)))</f>
        <v>547.20000000000005</v>
      </c>
      <c r="M91" s="178">
        <v>25</v>
      </c>
      <c r="N91" s="178">
        <f t="shared" si="71"/>
        <v>1088.8000000000002</v>
      </c>
      <c r="O91" s="214">
        <f t="shared" si="72"/>
        <v>16911.2</v>
      </c>
    </row>
    <row r="92" spans="1:15" s="7" customFormat="1" ht="36.75" customHeight="1" x14ac:dyDescent="0.2">
      <c r="A92" s="168">
        <v>63</v>
      </c>
      <c r="B92" s="109" t="s">
        <v>142</v>
      </c>
      <c r="C92" s="109" t="s">
        <v>312</v>
      </c>
      <c r="D92" s="109" t="s">
        <v>4</v>
      </c>
      <c r="E92" s="138" t="s">
        <v>308</v>
      </c>
      <c r="F92" s="138" t="s">
        <v>19</v>
      </c>
      <c r="G92" s="132">
        <v>21500</v>
      </c>
      <c r="H92" s="178">
        <v>0</v>
      </c>
      <c r="I92" s="178">
        <f t="shared" si="58"/>
        <v>21500</v>
      </c>
      <c r="J92" s="171">
        <f>IF(G92&gt;=Datos!$D$14,(Datos!$D$14*Datos!$C$14),IF(G92&lt;=Datos!$D$14,(G92*Datos!$C$14)))</f>
        <v>617.04999999999995</v>
      </c>
      <c r="K92" s="177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1">
        <f>IF(G92&gt;=Datos!$D$15,(Datos!$D$15*Datos!$C$15),IF(G92&lt;=Datos!$D$15,(G92*Datos!$C$15)))</f>
        <v>653.6</v>
      </c>
      <c r="M92" s="178">
        <v>6537.92</v>
      </c>
      <c r="N92" s="178">
        <f t="shared" si="71"/>
        <v>7808.57</v>
      </c>
      <c r="O92" s="214">
        <f t="shared" si="72"/>
        <v>13691.43</v>
      </c>
    </row>
    <row r="93" spans="1:15" s="7" customFormat="1" ht="36.75" customHeight="1" x14ac:dyDescent="0.2">
      <c r="A93" s="168">
        <v>64</v>
      </c>
      <c r="B93" s="109" t="s">
        <v>183</v>
      </c>
      <c r="C93" s="109" t="s">
        <v>313</v>
      </c>
      <c r="D93" s="109" t="s">
        <v>249</v>
      </c>
      <c r="E93" s="138" t="s">
        <v>308</v>
      </c>
      <c r="F93" s="138" t="s">
        <v>309</v>
      </c>
      <c r="G93" s="178">
        <v>25000</v>
      </c>
      <c r="H93" s="178">
        <v>0</v>
      </c>
      <c r="I93" s="178">
        <f t="shared" si="58"/>
        <v>25000</v>
      </c>
      <c r="J93" s="171">
        <f>IF(G93&gt;=Datos!$D$14,(Datos!$D$14*Datos!$C$14),IF(G93&lt;=Datos!$D$14,(G93*Datos!$C$14)))</f>
        <v>717.5</v>
      </c>
      <c r="K93" s="177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1">
        <f>IF(G93&gt;=Datos!$D$15,(Datos!$D$15*Datos!$C$15),IF(G93&lt;=Datos!$D$15,(G93*Datos!$C$15)))</f>
        <v>760</v>
      </c>
      <c r="M93" s="178">
        <v>25</v>
      </c>
      <c r="N93" s="178">
        <f t="shared" si="71"/>
        <v>1502.5</v>
      </c>
      <c r="O93" s="214">
        <f t="shared" si="72"/>
        <v>23497.5</v>
      </c>
    </row>
    <row r="94" spans="1:15" s="7" customFormat="1" ht="36.75" customHeight="1" x14ac:dyDescent="0.2">
      <c r="A94" s="168">
        <v>65</v>
      </c>
      <c r="B94" s="187" t="s">
        <v>839</v>
      </c>
      <c r="C94" s="109" t="s">
        <v>365</v>
      </c>
      <c r="D94" s="187" t="s">
        <v>4</v>
      </c>
      <c r="E94" s="138" t="s">
        <v>308</v>
      </c>
      <c r="F94" s="138" t="s">
        <v>19</v>
      </c>
      <c r="G94" s="132">
        <v>21500</v>
      </c>
      <c r="H94" s="178">
        <v>0</v>
      </c>
      <c r="I94" s="178">
        <f t="shared" si="58"/>
        <v>21500</v>
      </c>
      <c r="J94" s="171">
        <f>IF(G94&gt;=Datos!$D$14,(Datos!$D$14*Datos!$C$14),IF(G94&lt;=Datos!$D$14,(G94*Datos!$C$14)))</f>
        <v>617.04999999999995</v>
      </c>
      <c r="K94" s="177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1">
        <f>IF(G94&gt;=Datos!$D$15,(Datos!$D$15*Datos!$C$15),IF(G94&lt;=Datos!$D$15,(G94*Datos!$C$15)))</f>
        <v>653.6</v>
      </c>
      <c r="M94" s="178">
        <v>25</v>
      </c>
      <c r="N94" s="178">
        <f t="shared" si="71"/>
        <v>1295.6500000000001</v>
      </c>
      <c r="O94" s="214">
        <f t="shared" si="72"/>
        <v>20204.349999999999</v>
      </c>
    </row>
    <row r="95" spans="1:15" s="7" customFormat="1" ht="36.75" customHeight="1" x14ac:dyDescent="0.2">
      <c r="A95" s="168">
        <v>66</v>
      </c>
      <c r="B95" s="109" t="s">
        <v>223</v>
      </c>
      <c r="C95" s="109" t="s">
        <v>313</v>
      </c>
      <c r="D95" s="109" t="s">
        <v>4</v>
      </c>
      <c r="E95" s="138" t="s">
        <v>308</v>
      </c>
      <c r="F95" s="138" t="s">
        <v>19</v>
      </c>
      <c r="G95" s="178">
        <v>21500</v>
      </c>
      <c r="H95" s="178">
        <v>0</v>
      </c>
      <c r="I95" s="178">
        <f t="shared" si="58"/>
        <v>21500</v>
      </c>
      <c r="J95" s="171">
        <f>IF(G95&gt;=Datos!$D$14,(Datos!$D$14*Datos!$C$14),IF(G95&lt;=Datos!$D$14,(G95*Datos!$C$14)))</f>
        <v>617.04999999999995</v>
      </c>
      <c r="K95" s="177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1">
        <f>IF(G95&gt;=Datos!$D$15,(Datos!$D$15*Datos!$C$15),IF(G95&lt;=Datos!$D$15,(G95*Datos!$C$15)))</f>
        <v>653.6</v>
      </c>
      <c r="M95" s="178">
        <v>25</v>
      </c>
      <c r="N95" s="178">
        <f t="shared" si="71"/>
        <v>1295.6500000000001</v>
      </c>
      <c r="O95" s="214">
        <f t="shared" si="72"/>
        <v>20204.349999999999</v>
      </c>
    </row>
    <row r="96" spans="1:15" s="7" customFormat="1" ht="36.75" customHeight="1" x14ac:dyDescent="0.2">
      <c r="A96" s="168">
        <v>67</v>
      </c>
      <c r="B96" s="109" t="s">
        <v>132</v>
      </c>
      <c r="C96" s="109" t="s">
        <v>314</v>
      </c>
      <c r="D96" s="109" t="s">
        <v>4</v>
      </c>
      <c r="E96" s="138" t="s">
        <v>308</v>
      </c>
      <c r="F96" s="138" t="s">
        <v>309</v>
      </c>
      <c r="G96" s="178">
        <v>21500</v>
      </c>
      <c r="H96" s="178">
        <v>0</v>
      </c>
      <c r="I96" s="178">
        <f t="shared" si="58"/>
        <v>21500</v>
      </c>
      <c r="J96" s="171">
        <f>IF(G96&gt;=Datos!$D$14,(Datos!$D$14*Datos!$C$14),IF(G96&lt;=Datos!$D$14,(G96*Datos!$C$14)))</f>
        <v>617.04999999999995</v>
      </c>
      <c r="K96" s="177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1">
        <f>IF(G96&gt;=Datos!$D$15,(Datos!$D$15*Datos!$C$15),IF(G96&lt;=Datos!$D$15,(G96*Datos!$C$15)))</f>
        <v>653.6</v>
      </c>
      <c r="M96" s="178">
        <v>3964.47</v>
      </c>
      <c r="N96" s="178">
        <f t="shared" si="71"/>
        <v>5235.12</v>
      </c>
      <c r="O96" s="214">
        <f t="shared" si="72"/>
        <v>16264.880000000001</v>
      </c>
    </row>
    <row r="97" spans="1:15" s="7" customFormat="1" ht="36.75" customHeight="1" x14ac:dyDescent="0.2">
      <c r="A97" s="168">
        <v>68</v>
      </c>
      <c r="B97" s="109" t="s">
        <v>198</v>
      </c>
      <c r="C97" s="109" t="s">
        <v>312</v>
      </c>
      <c r="D97" s="109" t="s">
        <v>4</v>
      </c>
      <c r="E97" s="138" t="s">
        <v>308</v>
      </c>
      <c r="F97" s="138" t="s">
        <v>19</v>
      </c>
      <c r="G97" s="178">
        <v>21500</v>
      </c>
      <c r="H97" s="178">
        <v>0</v>
      </c>
      <c r="I97" s="178">
        <f t="shared" si="58"/>
        <v>21500</v>
      </c>
      <c r="J97" s="171">
        <f>IF(G97&gt;=Datos!$D$14,(Datos!$D$14*Datos!$C$14),IF(G97&lt;=Datos!$D$14,(G97*Datos!$C$14)))</f>
        <v>617.04999999999995</v>
      </c>
      <c r="K97" s="177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1">
        <f>IF(G97&gt;=Datos!$D$15,(Datos!$D$15*Datos!$C$15),IF(G97&lt;=Datos!$D$15,(G97*Datos!$C$15)))</f>
        <v>653.6</v>
      </c>
      <c r="M97" s="178">
        <v>25</v>
      </c>
      <c r="N97" s="178">
        <f t="shared" si="71"/>
        <v>1295.6500000000001</v>
      </c>
      <c r="O97" s="214">
        <f t="shared" si="72"/>
        <v>20204.349999999999</v>
      </c>
    </row>
    <row r="98" spans="1:15" s="7" customFormat="1" ht="36.75" customHeight="1" x14ac:dyDescent="0.2">
      <c r="A98" s="168">
        <v>69</v>
      </c>
      <c r="B98" s="109" t="s">
        <v>148</v>
      </c>
      <c r="C98" s="109" t="s">
        <v>314</v>
      </c>
      <c r="D98" s="109" t="s">
        <v>4</v>
      </c>
      <c r="E98" s="138" t="s">
        <v>308</v>
      </c>
      <c r="F98" s="138" t="s">
        <v>309</v>
      </c>
      <c r="G98" s="178">
        <v>21500</v>
      </c>
      <c r="H98" s="178">
        <v>0</v>
      </c>
      <c r="I98" s="178">
        <f t="shared" si="58"/>
        <v>21500</v>
      </c>
      <c r="J98" s="171">
        <f>IF(G98&gt;=Datos!$D$14,(Datos!$D$14*Datos!$C$14),IF(G98&lt;=Datos!$D$14,(G98*Datos!$C$14)))</f>
        <v>617.04999999999995</v>
      </c>
      <c r="K98" s="177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71">
        <f>IF(G98&gt;=Datos!$D$15,(Datos!$D$15*Datos!$C$15),IF(G98&lt;=Datos!$D$15,(G98*Datos!$C$15)))</f>
        <v>653.6</v>
      </c>
      <c r="M98" s="178">
        <v>2459.85</v>
      </c>
      <c r="N98" s="178">
        <f t="shared" si="71"/>
        <v>3730.5</v>
      </c>
      <c r="O98" s="214">
        <f t="shared" si="72"/>
        <v>17769.5</v>
      </c>
    </row>
    <row r="99" spans="1:15" s="7" customFormat="1" ht="36.75" customHeight="1" x14ac:dyDescent="0.2">
      <c r="A99" s="168">
        <v>70</v>
      </c>
      <c r="B99" s="109" t="s">
        <v>154</v>
      </c>
      <c r="C99" s="109" t="s">
        <v>312</v>
      </c>
      <c r="D99" s="109" t="s">
        <v>4</v>
      </c>
      <c r="E99" s="138" t="s">
        <v>308</v>
      </c>
      <c r="F99" s="138" t="s">
        <v>19</v>
      </c>
      <c r="G99" s="178">
        <v>21500</v>
      </c>
      <c r="H99" s="178">
        <v>0</v>
      </c>
      <c r="I99" s="178">
        <f t="shared" si="58"/>
        <v>21500</v>
      </c>
      <c r="J99" s="171">
        <f>IF(G99&gt;=Datos!$D$14,(Datos!$D$14*Datos!$C$14),IF(G99&lt;=Datos!$D$14,(G99*Datos!$C$14)))</f>
        <v>617.04999999999995</v>
      </c>
      <c r="K99" s="177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1">
        <f>IF(G99&gt;=Datos!$D$15,(Datos!$D$15*Datos!$C$15),IF(G99&lt;=Datos!$D$15,(G99*Datos!$C$15)))</f>
        <v>653.6</v>
      </c>
      <c r="M99" s="178">
        <v>2025</v>
      </c>
      <c r="N99" s="178">
        <f t="shared" si="71"/>
        <v>3295.65</v>
      </c>
      <c r="O99" s="214">
        <f t="shared" si="72"/>
        <v>18204.349999999999</v>
      </c>
    </row>
    <row r="100" spans="1:15" s="7" customFormat="1" ht="36.75" customHeight="1" x14ac:dyDescent="0.2">
      <c r="A100" s="168">
        <v>71</v>
      </c>
      <c r="B100" s="109" t="s">
        <v>191</v>
      </c>
      <c r="C100" s="109" t="s">
        <v>313</v>
      </c>
      <c r="D100" s="109" t="s">
        <v>4</v>
      </c>
      <c r="E100" s="138" t="s">
        <v>308</v>
      </c>
      <c r="F100" s="138" t="s">
        <v>19</v>
      </c>
      <c r="G100" s="178">
        <v>21500</v>
      </c>
      <c r="H100" s="178">
        <v>0</v>
      </c>
      <c r="I100" s="178">
        <f t="shared" si="58"/>
        <v>21500</v>
      </c>
      <c r="J100" s="171">
        <f>IF(G100&gt;=Datos!$D$14,(Datos!$D$14*Datos!$C$14),IF(G100&lt;=Datos!$D$14,(G100*Datos!$C$14)))</f>
        <v>617.04999999999995</v>
      </c>
      <c r="K100" s="177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1">
        <f>IF(G100&gt;=Datos!$D$15,(Datos!$D$15*Datos!$C$15),IF(G100&lt;=Datos!$D$15,(G100*Datos!$C$15)))</f>
        <v>653.6</v>
      </c>
      <c r="M100" s="178">
        <v>25</v>
      </c>
      <c r="N100" s="178">
        <f t="shared" si="71"/>
        <v>1295.6500000000001</v>
      </c>
      <c r="O100" s="214">
        <f t="shared" si="72"/>
        <v>20204.349999999999</v>
      </c>
    </row>
    <row r="101" spans="1:15" s="7" customFormat="1" ht="36.75" customHeight="1" x14ac:dyDescent="0.2">
      <c r="A101" s="168">
        <v>72</v>
      </c>
      <c r="B101" s="109" t="s">
        <v>469</v>
      </c>
      <c r="C101" s="109" t="s">
        <v>314</v>
      </c>
      <c r="D101" s="109" t="s">
        <v>4</v>
      </c>
      <c r="E101" s="138" t="s">
        <v>308</v>
      </c>
      <c r="F101" s="138" t="s">
        <v>309</v>
      </c>
      <c r="G101" s="178">
        <v>21500</v>
      </c>
      <c r="H101" s="178">
        <v>0</v>
      </c>
      <c r="I101" s="178">
        <f t="shared" si="58"/>
        <v>21500</v>
      </c>
      <c r="J101" s="171">
        <f>IF(G101&gt;=Datos!$D$14,(Datos!$D$14*Datos!$C$14),IF(G101&lt;=Datos!$D$14,(G101*Datos!$C$14)))</f>
        <v>617.04999999999995</v>
      </c>
      <c r="K101" s="177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1">
        <f>IF(G101&gt;=Datos!$D$15,(Datos!$D$15*Datos!$C$15),IF(G101&lt;=Datos!$D$15,(G101*Datos!$C$15)))</f>
        <v>653.6</v>
      </c>
      <c r="M101" s="178">
        <v>2025</v>
      </c>
      <c r="N101" s="178">
        <f t="shared" si="71"/>
        <v>3295.65</v>
      </c>
      <c r="O101" s="214">
        <f t="shared" si="72"/>
        <v>18204.349999999999</v>
      </c>
    </row>
    <row r="102" spans="1:15" s="7" customFormat="1" ht="36.75" customHeight="1" x14ac:dyDescent="0.2">
      <c r="A102" s="168">
        <v>73</v>
      </c>
      <c r="B102" s="109" t="s">
        <v>180</v>
      </c>
      <c r="C102" s="109" t="s">
        <v>312</v>
      </c>
      <c r="D102" s="109" t="s">
        <v>4</v>
      </c>
      <c r="E102" s="138" t="s">
        <v>308</v>
      </c>
      <c r="F102" s="138" t="s">
        <v>19</v>
      </c>
      <c r="G102" s="178">
        <v>21500</v>
      </c>
      <c r="H102" s="178">
        <v>0</v>
      </c>
      <c r="I102" s="178">
        <f t="shared" si="58"/>
        <v>21500</v>
      </c>
      <c r="J102" s="171">
        <f>IF(G102&gt;=Datos!$D$14,(Datos!$D$14*Datos!$C$14),IF(G102&lt;=Datos!$D$14,(G102*Datos!$C$14)))</f>
        <v>617.04999999999995</v>
      </c>
      <c r="K102" s="177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1">
        <f>IF(G102&gt;=Datos!$D$15,(Datos!$D$15*Datos!$C$15),IF(G102&lt;=Datos!$D$15,(G102*Datos!$C$15)))</f>
        <v>653.6</v>
      </c>
      <c r="M102" s="178">
        <v>25</v>
      </c>
      <c r="N102" s="178">
        <f t="shared" si="69"/>
        <v>1295.6500000000001</v>
      </c>
      <c r="O102" s="214">
        <f t="shared" si="70"/>
        <v>20204.349999999999</v>
      </c>
    </row>
    <row r="103" spans="1:15" ht="36.75" customHeight="1" x14ac:dyDescent="0.2">
      <c r="A103" s="172">
        <v>74</v>
      </c>
      <c r="B103" s="173" t="s">
        <v>55</v>
      </c>
      <c r="C103" s="173" t="s">
        <v>365</v>
      </c>
      <c r="D103" s="173" t="s">
        <v>4</v>
      </c>
      <c r="E103" s="174" t="s">
        <v>308</v>
      </c>
      <c r="F103" s="174" t="s">
        <v>19</v>
      </c>
      <c r="G103" s="175">
        <v>21500</v>
      </c>
      <c r="H103" s="175">
        <v>0</v>
      </c>
      <c r="I103" s="175">
        <f t="shared" si="58"/>
        <v>21500</v>
      </c>
      <c r="J103" s="176">
        <f>IF(G103&gt;=Datos!$D$14,(Datos!$D$14*Datos!$C$14),IF(G103&lt;=Datos!$D$14,(G103*Datos!$C$14)))</f>
        <v>617.04999999999995</v>
      </c>
      <c r="K103" s="177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6">
        <f>IF(G103&gt;=Datos!$D$15,(Datos!$D$15*Datos!$C$15),IF(G103&lt;=Datos!$D$15,(G103*Datos!$C$15)))</f>
        <v>653.6</v>
      </c>
      <c r="M103" s="175">
        <v>2025</v>
      </c>
      <c r="N103" s="175">
        <f t="shared" si="69"/>
        <v>3295.65</v>
      </c>
      <c r="O103" s="216">
        <f t="shared" si="70"/>
        <v>18204.349999999999</v>
      </c>
    </row>
    <row r="104" spans="1:15" s="7" customFormat="1" ht="36.75" customHeight="1" x14ac:dyDescent="0.2">
      <c r="A104" s="168">
        <v>75</v>
      </c>
      <c r="B104" s="109" t="s">
        <v>105</v>
      </c>
      <c r="C104" s="109" t="s">
        <v>314</v>
      </c>
      <c r="D104" s="109" t="s">
        <v>4</v>
      </c>
      <c r="E104" s="138" t="s">
        <v>308</v>
      </c>
      <c r="F104" s="138" t="s">
        <v>309</v>
      </c>
      <c r="G104" s="178">
        <v>21500</v>
      </c>
      <c r="H104" s="178">
        <v>0</v>
      </c>
      <c r="I104" s="178">
        <f t="shared" si="58"/>
        <v>21500</v>
      </c>
      <c r="J104" s="171">
        <f>IF(G104&gt;=Datos!$D$14,(Datos!$D$14*Datos!$C$14),IF(G104&lt;=Datos!$D$14,(G104*Datos!$C$14)))</f>
        <v>617.04999999999995</v>
      </c>
      <c r="K104" s="177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1">
        <f>IF(G104&gt;=Datos!$D$15,(Datos!$D$15*Datos!$C$15),IF(G104&lt;=Datos!$D$15,(G104*Datos!$C$15)))</f>
        <v>653.6</v>
      </c>
      <c r="M104" s="178">
        <v>6918.8</v>
      </c>
      <c r="N104" s="178">
        <f t="shared" si="69"/>
        <v>8189.4500000000007</v>
      </c>
      <c r="O104" s="214">
        <f t="shared" si="70"/>
        <v>13310.55</v>
      </c>
    </row>
    <row r="105" spans="1:15" s="7" customFormat="1" ht="36.75" customHeight="1" x14ac:dyDescent="0.2">
      <c r="A105" s="168">
        <v>76</v>
      </c>
      <c r="B105" s="109" t="s">
        <v>483</v>
      </c>
      <c r="C105" s="109" t="s">
        <v>312</v>
      </c>
      <c r="D105" s="109" t="s">
        <v>4</v>
      </c>
      <c r="E105" s="138" t="s">
        <v>308</v>
      </c>
      <c r="F105" s="138" t="s">
        <v>19</v>
      </c>
      <c r="G105" s="178">
        <v>21500</v>
      </c>
      <c r="H105" s="178">
        <v>0</v>
      </c>
      <c r="I105" s="178">
        <f t="shared" si="58"/>
        <v>21500</v>
      </c>
      <c r="J105" s="171">
        <f>IF(G105&gt;=Datos!$D$14,(Datos!$D$14*Datos!$C$14),IF(G105&lt;=Datos!$D$14,(G105*Datos!$C$14)))</f>
        <v>617.04999999999995</v>
      </c>
      <c r="K105" s="177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1">
        <f>IF(G105&gt;=Datos!$D$15,(Datos!$D$15*Datos!$C$15),IF(G105&lt;=Datos!$D$15,(G105*Datos!$C$15)))</f>
        <v>653.6</v>
      </c>
      <c r="M105" s="178">
        <v>25</v>
      </c>
      <c r="N105" s="178">
        <f t="shared" si="69"/>
        <v>1295.6500000000001</v>
      </c>
      <c r="O105" s="214">
        <f t="shared" si="70"/>
        <v>20204.349999999999</v>
      </c>
    </row>
    <row r="106" spans="1:15" s="7" customFormat="1" ht="36.75" customHeight="1" x14ac:dyDescent="0.2">
      <c r="A106" s="168">
        <v>77</v>
      </c>
      <c r="B106" s="109" t="s">
        <v>141</v>
      </c>
      <c r="C106" s="109" t="s">
        <v>313</v>
      </c>
      <c r="D106" s="109" t="s">
        <v>4</v>
      </c>
      <c r="E106" s="138" t="s">
        <v>308</v>
      </c>
      <c r="F106" s="138" t="s">
        <v>19</v>
      </c>
      <c r="G106" s="178">
        <v>21500</v>
      </c>
      <c r="H106" s="178">
        <v>0</v>
      </c>
      <c r="I106" s="178">
        <f t="shared" si="58"/>
        <v>21500</v>
      </c>
      <c r="J106" s="171">
        <f>IF(G106&gt;=Datos!$D$14,(Datos!$D$14*Datos!$C$14),IF(G106&lt;=Datos!$D$14,(G106*Datos!$C$14)))</f>
        <v>617.04999999999995</v>
      </c>
      <c r="K106" s="177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1">
        <f>IF(G106&gt;=Datos!$D$15,(Datos!$D$15*Datos!$C$15),IF(G106&lt;=Datos!$D$15,(G106*Datos!$C$15)))</f>
        <v>653.6</v>
      </c>
      <c r="M106" s="178">
        <v>3455.92</v>
      </c>
      <c r="N106" s="178">
        <f t="shared" ref="N106:N112" si="73">SUM(J106:M106)</f>
        <v>4726.57</v>
      </c>
      <c r="O106" s="214">
        <f t="shared" ref="O106:O112" si="74">+G106-N106</f>
        <v>16773.43</v>
      </c>
    </row>
    <row r="107" spans="1:15" s="7" customFormat="1" ht="36.75" customHeight="1" x14ac:dyDescent="0.2">
      <c r="A107" s="168">
        <v>78</v>
      </c>
      <c r="B107" s="109" t="s">
        <v>443</v>
      </c>
      <c r="C107" s="109" t="s">
        <v>314</v>
      </c>
      <c r="D107" s="109" t="s">
        <v>4</v>
      </c>
      <c r="E107" s="138" t="s">
        <v>308</v>
      </c>
      <c r="F107" s="138" t="s">
        <v>19</v>
      </c>
      <c r="G107" s="178">
        <v>21500</v>
      </c>
      <c r="H107" s="178">
        <v>0</v>
      </c>
      <c r="I107" s="178">
        <f t="shared" si="58"/>
        <v>21500</v>
      </c>
      <c r="J107" s="171">
        <f>IF(G107&gt;=Datos!$D$14,(Datos!$D$14*Datos!$C$14),IF(G107&lt;=Datos!$D$14,(G107*Datos!$C$14)))</f>
        <v>617.04999999999995</v>
      </c>
      <c r="K107" s="177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1">
        <f>IF(G107&gt;=Datos!$D$15,(Datos!$D$15*Datos!$C$15),IF(G107&lt;=Datos!$D$15,(G107*Datos!$C$15)))</f>
        <v>653.6</v>
      </c>
      <c r="M107" s="178">
        <v>8328.26</v>
      </c>
      <c r="N107" s="178">
        <f t="shared" si="73"/>
        <v>9598.91</v>
      </c>
      <c r="O107" s="214">
        <f t="shared" si="74"/>
        <v>11901.09</v>
      </c>
    </row>
    <row r="108" spans="1:15" s="7" customFormat="1" ht="36.75" customHeight="1" x14ac:dyDescent="0.2">
      <c r="A108" s="168">
        <v>79</v>
      </c>
      <c r="B108" s="109" t="s">
        <v>96</v>
      </c>
      <c r="C108" s="109" t="s">
        <v>314</v>
      </c>
      <c r="D108" s="109" t="s">
        <v>4</v>
      </c>
      <c r="E108" s="138" t="s">
        <v>308</v>
      </c>
      <c r="F108" s="138" t="s">
        <v>19</v>
      </c>
      <c r="G108" s="178">
        <v>21500</v>
      </c>
      <c r="H108" s="178">
        <v>0</v>
      </c>
      <c r="I108" s="178">
        <f t="shared" si="58"/>
        <v>21500</v>
      </c>
      <c r="J108" s="171">
        <f>IF(G108&gt;=Datos!$D$14,(Datos!$D$14*Datos!$C$14),IF(G108&lt;=Datos!$D$14,(G108*Datos!$C$14)))</f>
        <v>617.04999999999995</v>
      </c>
      <c r="K108" s="177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1">
        <f>IF(G108&gt;=Datos!$D$15,(Datos!$D$15*Datos!$C$15),IF(G108&lt;=Datos!$D$15,(G108*Datos!$C$15)))</f>
        <v>653.6</v>
      </c>
      <c r="M108" s="178">
        <v>2867.49</v>
      </c>
      <c r="N108" s="178">
        <f t="shared" si="73"/>
        <v>4138.1399999999994</v>
      </c>
      <c r="O108" s="214">
        <f t="shared" si="74"/>
        <v>17361.86</v>
      </c>
    </row>
    <row r="109" spans="1:15" s="7" customFormat="1" ht="36.75" customHeight="1" x14ac:dyDescent="0.2">
      <c r="A109" s="168">
        <v>80</v>
      </c>
      <c r="B109" s="109" t="s">
        <v>837</v>
      </c>
      <c r="C109" s="109" t="s">
        <v>313</v>
      </c>
      <c r="D109" s="109" t="s">
        <v>4</v>
      </c>
      <c r="E109" s="138" t="s">
        <v>308</v>
      </c>
      <c r="F109" s="138" t="s">
        <v>19</v>
      </c>
      <c r="G109" s="178">
        <v>21500</v>
      </c>
      <c r="H109" s="178">
        <v>0</v>
      </c>
      <c r="I109" s="178">
        <f t="shared" si="58"/>
        <v>21500</v>
      </c>
      <c r="J109" s="171">
        <f>IF(G109&gt;=Datos!$D$14,(Datos!$D$14*Datos!$C$14),IF(G109&lt;=Datos!$D$14,(G109*Datos!$C$14)))</f>
        <v>617.04999999999995</v>
      </c>
      <c r="K109" s="177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1">
        <f>IF(G109&gt;=Datos!$D$15,(Datos!$D$15*Datos!$C$15),IF(G109&lt;=Datos!$D$15,(G109*Datos!$C$15)))</f>
        <v>653.6</v>
      </c>
      <c r="M109" s="178">
        <v>25</v>
      </c>
      <c r="N109" s="178">
        <f t="shared" si="73"/>
        <v>1295.6500000000001</v>
      </c>
      <c r="O109" s="214">
        <f t="shared" si="74"/>
        <v>20204.349999999999</v>
      </c>
    </row>
    <row r="110" spans="1:15" s="7" customFormat="1" ht="36.75" customHeight="1" x14ac:dyDescent="0.2">
      <c r="A110" s="168">
        <v>81</v>
      </c>
      <c r="B110" s="109" t="s">
        <v>331</v>
      </c>
      <c r="C110" s="109" t="s">
        <v>450</v>
      </c>
      <c r="D110" s="109" t="s">
        <v>249</v>
      </c>
      <c r="E110" s="138" t="s">
        <v>308</v>
      </c>
      <c r="F110" s="138" t="s">
        <v>309</v>
      </c>
      <c r="G110" s="178">
        <v>25000</v>
      </c>
      <c r="H110" s="178">
        <v>0</v>
      </c>
      <c r="I110" s="178">
        <f t="shared" si="58"/>
        <v>25000</v>
      </c>
      <c r="J110" s="171">
        <f>IF(G110&gt;=Datos!$D$14,(Datos!$D$14*Datos!$C$14),IF(G110&lt;=Datos!$D$14,(G110*Datos!$C$14)))</f>
        <v>717.5</v>
      </c>
      <c r="K110" s="177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1">
        <f>IF(G110&gt;=Datos!$D$15,(Datos!$D$15*Datos!$C$15),IF(G110&lt;=Datos!$D$15,(G110*Datos!$C$15)))</f>
        <v>760</v>
      </c>
      <c r="M110" s="178">
        <v>25</v>
      </c>
      <c r="N110" s="178">
        <f t="shared" si="73"/>
        <v>1502.5</v>
      </c>
      <c r="O110" s="214">
        <f t="shared" si="74"/>
        <v>23497.5</v>
      </c>
    </row>
    <row r="111" spans="1:15" s="7" customFormat="1" ht="36.75" customHeight="1" x14ac:dyDescent="0.2">
      <c r="A111" s="168">
        <v>82</v>
      </c>
      <c r="B111" s="109" t="s">
        <v>477</v>
      </c>
      <c r="C111" s="109" t="s">
        <v>313</v>
      </c>
      <c r="D111" s="109" t="s">
        <v>4</v>
      </c>
      <c r="E111" s="138" t="s">
        <v>308</v>
      </c>
      <c r="F111" s="138" t="s">
        <v>19</v>
      </c>
      <c r="G111" s="178">
        <v>21500</v>
      </c>
      <c r="H111" s="178">
        <v>0</v>
      </c>
      <c r="I111" s="178">
        <f t="shared" si="58"/>
        <v>21500</v>
      </c>
      <c r="J111" s="171">
        <f>IF(G111&gt;=Datos!$D$14,(Datos!$D$14*Datos!$C$14),IF(G111&lt;=Datos!$D$14,(G111*Datos!$C$14)))</f>
        <v>617.04999999999995</v>
      </c>
      <c r="K111" s="177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1">
        <f>IF(G111&gt;=Datos!$D$15,(Datos!$D$15*Datos!$C$15),IF(G111&lt;=Datos!$D$15,(G111*Datos!$C$15)))</f>
        <v>653.6</v>
      </c>
      <c r="M111" s="178">
        <v>25</v>
      </c>
      <c r="N111" s="178">
        <f t="shared" si="73"/>
        <v>1295.6500000000001</v>
      </c>
      <c r="O111" s="214">
        <f t="shared" si="74"/>
        <v>20204.349999999999</v>
      </c>
    </row>
    <row r="112" spans="1:15" s="7" customFormat="1" ht="36.75" customHeight="1" x14ac:dyDescent="0.2">
      <c r="A112" s="168">
        <v>83</v>
      </c>
      <c r="B112" s="109" t="s">
        <v>43</v>
      </c>
      <c r="C112" s="109" t="s">
        <v>312</v>
      </c>
      <c r="D112" s="109" t="s">
        <v>4</v>
      </c>
      <c r="E112" s="138" t="s">
        <v>308</v>
      </c>
      <c r="F112" s="138" t="s">
        <v>19</v>
      </c>
      <c r="G112" s="178">
        <v>21500</v>
      </c>
      <c r="H112" s="178">
        <v>0</v>
      </c>
      <c r="I112" s="178">
        <f t="shared" si="58"/>
        <v>21500</v>
      </c>
      <c r="J112" s="171">
        <f>IF(G112&gt;=Datos!$D$14,(Datos!$D$14*Datos!$C$14),IF(G112&lt;=Datos!$D$14,(G112*Datos!$C$14)))</f>
        <v>617.04999999999995</v>
      </c>
      <c r="K112" s="177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1">
        <f>IF(G112&gt;=Datos!$D$15,(Datos!$D$15*Datos!$C$15),IF(G112&lt;=Datos!$D$15,(G112*Datos!$C$15)))</f>
        <v>653.6</v>
      </c>
      <c r="M112" s="178">
        <v>25</v>
      </c>
      <c r="N112" s="178">
        <f t="shared" si="73"/>
        <v>1295.6500000000001</v>
      </c>
      <c r="O112" s="214">
        <f t="shared" si="74"/>
        <v>20204.349999999999</v>
      </c>
    </row>
    <row r="113" spans="1:15" s="7" customFormat="1" ht="36.75" customHeight="1" x14ac:dyDescent="0.2">
      <c r="A113" s="168">
        <v>84</v>
      </c>
      <c r="B113" s="109" t="s">
        <v>468</v>
      </c>
      <c r="C113" s="109" t="s">
        <v>313</v>
      </c>
      <c r="D113" s="109" t="s">
        <v>4</v>
      </c>
      <c r="E113" s="138" t="s">
        <v>308</v>
      </c>
      <c r="F113" s="138" t="s">
        <v>19</v>
      </c>
      <c r="G113" s="132">
        <v>21500</v>
      </c>
      <c r="H113" s="178">
        <v>0</v>
      </c>
      <c r="I113" s="178">
        <f t="shared" si="58"/>
        <v>21500</v>
      </c>
      <c r="J113" s="171">
        <f>IF(G113&gt;=Datos!$D$14,(Datos!$D$14*Datos!$C$14),IF(G113&lt;=Datos!$D$14,(G113*Datos!$C$14)))</f>
        <v>617.04999999999995</v>
      </c>
      <c r="K113" s="177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1">
        <f>IF(G113&gt;=Datos!$D$15,(Datos!$D$15*Datos!$C$15),IF(G113&lt;=Datos!$D$15,(G113*Datos!$C$15)))</f>
        <v>653.6</v>
      </c>
      <c r="M113" s="178">
        <v>25</v>
      </c>
      <c r="N113" s="178">
        <f>SUM(J113:M113)</f>
        <v>1295.6500000000001</v>
      </c>
      <c r="O113" s="214">
        <f>+G113-N113</f>
        <v>20204.349999999999</v>
      </c>
    </row>
    <row r="114" spans="1:15" s="7" customFormat="1" ht="36.75" customHeight="1" x14ac:dyDescent="0.2">
      <c r="A114" s="168">
        <v>85</v>
      </c>
      <c r="B114" s="187" t="s">
        <v>157</v>
      </c>
      <c r="C114" s="109" t="s">
        <v>314</v>
      </c>
      <c r="D114" s="187" t="s">
        <v>4</v>
      </c>
      <c r="E114" s="138" t="s">
        <v>308</v>
      </c>
      <c r="F114" s="138" t="s">
        <v>19</v>
      </c>
      <c r="G114" s="132">
        <v>21500</v>
      </c>
      <c r="H114" s="178">
        <v>0</v>
      </c>
      <c r="I114" s="178">
        <f t="shared" si="58"/>
        <v>21500</v>
      </c>
      <c r="J114" s="171">
        <f>IF(G114&gt;=Datos!$D$14,(Datos!$D$14*Datos!$C$14),IF(G114&lt;=Datos!$D$14,(G114*Datos!$C$14)))</f>
        <v>617.04999999999995</v>
      </c>
      <c r="K114" s="177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1">
        <f>IF(G114&gt;=Datos!$D$15,(Datos!$D$15*Datos!$C$15),IF(G114&lt;=Datos!$D$15,(G114*Datos!$C$15)))</f>
        <v>653.6</v>
      </c>
      <c r="M114" s="178">
        <v>2108.1</v>
      </c>
      <c r="N114" s="178">
        <f t="shared" ref="N114:N120" si="75">SUM(J114:M114)</f>
        <v>3378.75</v>
      </c>
      <c r="O114" s="214">
        <f t="shared" ref="O114:O120" si="76">+G114-N114</f>
        <v>18121.25</v>
      </c>
    </row>
    <row r="115" spans="1:15" s="7" customFormat="1" ht="36.75" customHeight="1" x14ac:dyDescent="0.2">
      <c r="A115" s="168">
        <v>86</v>
      </c>
      <c r="B115" s="109" t="s">
        <v>77</v>
      </c>
      <c r="C115" s="109" t="s">
        <v>313</v>
      </c>
      <c r="D115" s="126" t="s">
        <v>4</v>
      </c>
      <c r="E115" s="138" t="s">
        <v>308</v>
      </c>
      <c r="F115" s="138" t="s">
        <v>19</v>
      </c>
      <c r="G115" s="178">
        <v>21500</v>
      </c>
      <c r="H115" s="178">
        <v>0</v>
      </c>
      <c r="I115" s="178">
        <f t="shared" si="58"/>
        <v>21500</v>
      </c>
      <c r="J115" s="171">
        <f>IF(G115&gt;=Datos!$D$14,(Datos!$D$14*Datos!$C$14),IF(G115&lt;=Datos!$D$14,(G115*Datos!$C$14)))</f>
        <v>617.04999999999995</v>
      </c>
      <c r="K115" s="177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1">
        <f>IF(G115&gt;=Datos!$D$15,(Datos!$D$15*Datos!$C$15),IF(G115&lt;=Datos!$D$15,(G115*Datos!$C$15)))</f>
        <v>653.6</v>
      </c>
      <c r="M115" s="178">
        <v>25</v>
      </c>
      <c r="N115" s="178">
        <f t="shared" si="75"/>
        <v>1295.6500000000001</v>
      </c>
      <c r="O115" s="214">
        <f t="shared" si="76"/>
        <v>20204.349999999999</v>
      </c>
    </row>
    <row r="116" spans="1:15" s="7" customFormat="1" ht="36.75" customHeight="1" x14ac:dyDescent="0.2">
      <c r="A116" s="168">
        <v>87</v>
      </c>
      <c r="B116" s="109" t="s">
        <v>60</v>
      </c>
      <c r="C116" s="109" t="s">
        <v>314</v>
      </c>
      <c r="D116" s="109" t="s">
        <v>4</v>
      </c>
      <c r="E116" s="138" t="s">
        <v>308</v>
      </c>
      <c r="F116" s="138" t="s">
        <v>19</v>
      </c>
      <c r="G116" s="178">
        <v>21500</v>
      </c>
      <c r="H116" s="178">
        <v>0</v>
      </c>
      <c r="I116" s="178">
        <f t="shared" si="58"/>
        <v>21500</v>
      </c>
      <c r="J116" s="171">
        <f>IF(G116&gt;=Datos!$D$14,(Datos!$D$14*Datos!$C$14),IF(G116&lt;=Datos!$D$14,(G116*Datos!$C$14)))</f>
        <v>617.04999999999995</v>
      </c>
      <c r="K116" s="177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1">
        <f>IF(G116&gt;=Datos!$D$15,(Datos!$D$15*Datos!$C$15),IF(G116&lt;=Datos!$D$15,(G116*Datos!$C$15)))</f>
        <v>653.6</v>
      </c>
      <c r="M116" s="178">
        <v>1025</v>
      </c>
      <c r="N116" s="178">
        <f t="shared" si="75"/>
        <v>2295.65</v>
      </c>
      <c r="O116" s="214">
        <f t="shared" si="76"/>
        <v>19204.349999999999</v>
      </c>
    </row>
    <row r="117" spans="1:15" s="7" customFormat="1" ht="36.75" customHeight="1" x14ac:dyDescent="0.2">
      <c r="A117" s="168">
        <v>88</v>
      </c>
      <c r="B117" s="109" t="s">
        <v>838</v>
      </c>
      <c r="C117" s="109" t="s">
        <v>313</v>
      </c>
      <c r="D117" s="109" t="s">
        <v>4</v>
      </c>
      <c r="E117" s="138" t="s">
        <v>308</v>
      </c>
      <c r="F117" s="138" t="s">
        <v>19</v>
      </c>
      <c r="G117" s="178">
        <v>21500</v>
      </c>
      <c r="H117" s="178">
        <v>0</v>
      </c>
      <c r="I117" s="178">
        <f t="shared" si="58"/>
        <v>21500</v>
      </c>
      <c r="J117" s="171">
        <f>IF(G117&gt;=Datos!$D$14,(Datos!$D$14*Datos!$C$14),IF(G117&lt;=Datos!$D$14,(G117*Datos!$C$14)))</f>
        <v>617.04999999999995</v>
      </c>
      <c r="K117" s="177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1">
        <f>IF(G117&gt;=Datos!$D$15,(Datos!$D$15*Datos!$C$15),IF(G117&lt;=Datos!$D$15,(G117*Datos!$C$15)))</f>
        <v>653.6</v>
      </c>
      <c r="M117" s="178">
        <v>25</v>
      </c>
      <c r="N117" s="178">
        <f t="shared" si="75"/>
        <v>1295.6500000000001</v>
      </c>
      <c r="O117" s="214">
        <f t="shared" si="76"/>
        <v>20204.349999999999</v>
      </c>
    </row>
    <row r="118" spans="1:15" s="7" customFormat="1" ht="36.75" customHeight="1" x14ac:dyDescent="0.2">
      <c r="A118" s="168">
        <v>89</v>
      </c>
      <c r="B118" s="109" t="s">
        <v>30</v>
      </c>
      <c r="C118" s="109" t="s">
        <v>314</v>
      </c>
      <c r="D118" s="109" t="s">
        <v>4</v>
      </c>
      <c r="E118" s="138" t="s">
        <v>308</v>
      </c>
      <c r="F118" s="138" t="s">
        <v>19</v>
      </c>
      <c r="G118" s="178">
        <v>21500</v>
      </c>
      <c r="H118" s="178">
        <v>0</v>
      </c>
      <c r="I118" s="178">
        <f t="shared" si="58"/>
        <v>21500</v>
      </c>
      <c r="J118" s="171">
        <f>IF(G118&gt;=Datos!$D$14,(Datos!$D$14*Datos!$C$14),IF(G118&lt;=Datos!$D$14,(G118*Datos!$C$14)))</f>
        <v>617.04999999999995</v>
      </c>
      <c r="K118" s="177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1">
        <f>IF(G118&gt;=Datos!$D$15,(Datos!$D$15*Datos!$C$15),IF(G118&lt;=Datos!$D$15,(G118*Datos!$C$15)))</f>
        <v>653.6</v>
      </c>
      <c r="M118" s="178">
        <v>3711.76</v>
      </c>
      <c r="N118" s="178">
        <f t="shared" si="75"/>
        <v>4982.41</v>
      </c>
      <c r="O118" s="214">
        <f t="shared" si="76"/>
        <v>16517.59</v>
      </c>
    </row>
    <row r="119" spans="1:15" s="7" customFormat="1" ht="36.75" customHeight="1" x14ac:dyDescent="0.2">
      <c r="A119" s="168">
        <v>90</v>
      </c>
      <c r="B119" s="109" t="s">
        <v>221</v>
      </c>
      <c r="C119" s="109" t="s">
        <v>314</v>
      </c>
      <c r="D119" s="109" t="s">
        <v>843</v>
      </c>
      <c r="E119" s="138" t="s">
        <v>308</v>
      </c>
      <c r="F119" s="138" t="s">
        <v>309</v>
      </c>
      <c r="G119" s="178">
        <v>13860</v>
      </c>
      <c r="H119" s="178">
        <v>0</v>
      </c>
      <c r="I119" s="178">
        <f t="shared" si="58"/>
        <v>13860</v>
      </c>
      <c r="J119" s="171">
        <f>IF(G119&gt;=Datos!$D$14,(Datos!$D$14*Datos!$C$14),IF(G119&lt;=Datos!$D$14,(G119*Datos!$C$14)))</f>
        <v>397.78199999999998</v>
      </c>
      <c r="K119" s="177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1">
        <f>IF(G119&gt;=Datos!$D$15,(Datos!$D$15*Datos!$C$15),IF(G119&lt;=Datos!$D$15,(G119*Datos!$C$15)))</f>
        <v>421.34399999999999</v>
      </c>
      <c r="M119" s="178">
        <v>25</v>
      </c>
      <c r="N119" s="178">
        <f t="shared" si="75"/>
        <v>844.12599999999998</v>
      </c>
      <c r="O119" s="214">
        <f t="shared" si="76"/>
        <v>13015.874</v>
      </c>
    </row>
    <row r="120" spans="1:15" s="7" customFormat="1" ht="36.75" customHeight="1" x14ac:dyDescent="0.2">
      <c r="A120" s="168">
        <v>91</v>
      </c>
      <c r="B120" s="109" t="s">
        <v>564</v>
      </c>
      <c r="C120" s="109" t="s">
        <v>365</v>
      </c>
      <c r="D120" s="109" t="s">
        <v>842</v>
      </c>
      <c r="E120" s="138" t="s">
        <v>308</v>
      </c>
      <c r="F120" s="138" t="s">
        <v>19</v>
      </c>
      <c r="G120" s="178">
        <v>33000</v>
      </c>
      <c r="H120" s="178">
        <v>0</v>
      </c>
      <c r="I120" s="178">
        <f t="shared" si="58"/>
        <v>33000</v>
      </c>
      <c r="J120" s="171">
        <f>IF(G120&gt;=Datos!$D$14,(Datos!$D$14*Datos!$C$14),IF(G120&lt;=Datos!$D$14,(G120*Datos!$C$14)))</f>
        <v>947.1</v>
      </c>
      <c r="K120" s="177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1">
        <f>IF(G120&gt;=Datos!$D$15,(Datos!$D$15*Datos!$C$15),IF(G120&lt;=Datos!$D$15,(G120*Datos!$C$15)))</f>
        <v>1003.2</v>
      </c>
      <c r="M120" s="178">
        <v>25</v>
      </c>
      <c r="N120" s="178">
        <f t="shared" si="75"/>
        <v>1975.3000000000002</v>
      </c>
      <c r="O120" s="214">
        <f t="shared" si="76"/>
        <v>31024.7</v>
      </c>
    </row>
    <row r="121" spans="1:15" s="7" customFormat="1" ht="36.75" customHeight="1" x14ac:dyDescent="0.2">
      <c r="A121" s="168">
        <v>92</v>
      </c>
      <c r="B121" s="109" t="s">
        <v>62</v>
      </c>
      <c r="C121" s="109" t="s">
        <v>314</v>
      </c>
      <c r="D121" s="109" t="s">
        <v>842</v>
      </c>
      <c r="E121" s="138" t="s">
        <v>308</v>
      </c>
      <c r="F121" s="138" t="s">
        <v>19</v>
      </c>
      <c r="G121" s="178">
        <v>26000</v>
      </c>
      <c r="H121" s="178">
        <v>0</v>
      </c>
      <c r="I121" s="178">
        <f t="shared" si="58"/>
        <v>26000</v>
      </c>
      <c r="J121" s="171">
        <f>IF(G121&gt;=Datos!$D$14,(Datos!$D$14*Datos!$C$14),IF(G121&lt;=Datos!$D$14,(G121*Datos!$C$14)))</f>
        <v>746.2</v>
      </c>
      <c r="K121" s="177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1">
        <f>IF(G121&gt;=Datos!$D$15,(Datos!$D$15*Datos!$C$15),IF(G121&lt;=Datos!$D$15,(G121*Datos!$C$15)))</f>
        <v>790.4</v>
      </c>
      <c r="M121" s="178">
        <v>12230.78</v>
      </c>
      <c r="N121" s="178">
        <f t="shared" si="69"/>
        <v>13767.380000000001</v>
      </c>
      <c r="O121" s="214">
        <f t="shared" si="70"/>
        <v>12232.619999999999</v>
      </c>
    </row>
    <row r="122" spans="1:15" s="7" customFormat="1" ht="36.75" customHeight="1" x14ac:dyDescent="0.2">
      <c r="A122" s="168">
        <v>93</v>
      </c>
      <c r="B122" s="109" t="s">
        <v>217</v>
      </c>
      <c r="C122" s="109" t="s">
        <v>365</v>
      </c>
      <c r="D122" s="109" t="s">
        <v>255</v>
      </c>
      <c r="E122" s="138" t="s">
        <v>308</v>
      </c>
      <c r="F122" s="138" t="s">
        <v>309</v>
      </c>
      <c r="G122" s="178">
        <v>22500</v>
      </c>
      <c r="H122" s="178">
        <v>0</v>
      </c>
      <c r="I122" s="178">
        <f t="shared" si="58"/>
        <v>22500</v>
      </c>
      <c r="J122" s="171">
        <f>IF(G122&gt;=Datos!$D$14,(Datos!$D$14*Datos!$C$14),IF(G122&lt;=Datos!$D$14,(G122*Datos!$C$14)))</f>
        <v>645.75</v>
      </c>
      <c r="K122" s="177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1">
        <f>IF(G122&gt;=Datos!$D$15,(Datos!$D$15*Datos!$C$15),IF(G122&lt;=Datos!$D$15,(G122*Datos!$C$15)))</f>
        <v>684</v>
      </c>
      <c r="M122" s="178">
        <v>5221.08</v>
      </c>
      <c r="N122" s="178">
        <f t="shared" si="69"/>
        <v>6550.83</v>
      </c>
      <c r="O122" s="214">
        <f t="shared" si="70"/>
        <v>15949.17</v>
      </c>
    </row>
    <row r="123" spans="1:15" s="7" customFormat="1" ht="36.75" customHeight="1" x14ac:dyDescent="0.2">
      <c r="A123" s="168">
        <v>94</v>
      </c>
      <c r="B123" s="109" t="s">
        <v>389</v>
      </c>
      <c r="C123" s="109" t="s">
        <v>365</v>
      </c>
      <c r="D123" s="109" t="s">
        <v>842</v>
      </c>
      <c r="E123" s="138" t="s">
        <v>308</v>
      </c>
      <c r="F123" s="138" t="s">
        <v>19</v>
      </c>
      <c r="G123" s="178">
        <v>26000</v>
      </c>
      <c r="H123" s="178">
        <v>0</v>
      </c>
      <c r="I123" s="178">
        <f t="shared" si="58"/>
        <v>26000</v>
      </c>
      <c r="J123" s="171">
        <f>IF(G123&gt;=Datos!$D$14,(Datos!$D$14*Datos!$C$14),IF(G123&lt;=Datos!$D$14,(G123*Datos!$C$14)))</f>
        <v>746.2</v>
      </c>
      <c r="K123" s="177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1">
        <f>IF(G123&gt;=Datos!$D$15,(Datos!$D$15*Datos!$C$15),IF(G123&lt;=Datos!$D$15,(G123*Datos!$C$15)))</f>
        <v>790.4</v>
      </c>
      <c r="M123" s="178">
        <v>2025</v>
      </c>
      <c r="N123" s="178">
        <f t="shared" si="69"/>
        <v>3561.6</v>
      </c>
      <c r="O123" s="214">
        <f t="shared" si="70"/>
        <v>22438.400000000001</v>
      </c>
    </row>
    <row r="124" spans="1:15" s="7" customFormat="1" ht="36.75" customHeight="1" x14ac:dyDescent="0.2">
      <c r="A124" s="168">
        <v>95</v>
      </c>
      <c r="B124" s="109" t="s">
        <v>61</v>
      </c>
      <c r="C124" s="109" t="s">
        <v>313</v>
      </c>
      <c r="D124" s="109" t="s">
        <v>4</v>
      </c>
      <c r="E124" s="138" t="s">
        <v>308</v>
      </c>
      <c r="F124" s="138" t="s">
        <v>19</v>
      </c>
      <c r="G124" s="178">
        <v>21500</v>
      </c>
      <c r="H124" s="178">
        <v>0</v>
      </c>
      <c r="I124" s="178">
        <f t="shared" si="58"/>
        <v>21500</v>
      </c>
      <c r="J124" s="171">
        <f>IF(G124&gt;=Datos!$D$14,(Datos!$D$14*Datos!$C$14),IF(G124&lt;=Datos!$D$14,(G124*Datos!$C$14)))</f>
        <v>617.04999999999995</v>
      </c>
      <c r="K124" s="177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1">
        <f>IF(G124&gt;=Datos!$D$15,(Datos!$D$15*Datos!$C$15),IF(G124&lt;=Datos!$D$15,(G124*Datos!$C$15)))</f>
        <v>653.6</v>
      </c>
      <c r="M124" s="178">
        <v>25</v>
      </c>
      <c r="N124" s="178">
        <f t="shared" si="69"/>
        <v>1295.6500000000001</v>
      </c>
      <c r="O124" s="214">
        <f t="shared" si="70"/>
        <v>20204.349999999999</v>
      </c>
    </row>
    <row r="125" spans="1:15" s="7" customFormat="1" ht="36.75" customHeight="1" x14ac:dyDescent="0.2">
      <c r="A125" s="168">
        <v>96</v>
      </c>
      <c r="B125" s="109" t="s">
        <v>164</v>
      </c>
      <c r="C125" s="109" t="s">
        <v>313</v>
      </c>
      <c r="D125" s="109" t="s">
        <v>4</v>
      </c>
      <c r="E125" s="138" t="s">
        <v>308</v>
      </c>
      <c r="F125" s="138" t="s">
        <v>19</v>
      </c>
      <c r="G125" s="178">
        <v>21500</v>
      </c>
      <c r="H125" s="178">
        <v>0</v>
      </c>
      <c r="I125" s="178">
        <f t="shared" si="58"/>
        <v>21500</v>
      </c>
      <c r="J125" s="171">
        <f>IF(G125&gt;=Datos!$D$14,(Datos!$D$14*Datos!$C$14),IF(G125&lt;=Datos!$D$14,(G125*Datos!$C$14)))</f>
        <v>617.04999999999995</v>
      </c>
      <c r="K125" s="177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1">
        <f>IF(G125&gt;=Datos!$D$15,(Datos!$D$15*Datos!$C$15),IF(G125&lt;=Datos!$D$15,(G125*Datos!$C$15)))</f>
        <v>653.6</v>
      </c>
      <c r="M125" s="178">
        <v>25</v>
      </c>
      <c r="N125" s="178">
        <f t="shared" si="69"/>
        <v>1295.6500000000001</v>
      </c>
      <c r="O125" s="214">
        <f t="shared" si="70"/>
        <v>20204.349999999999</v>
      </c>
    </row>
    <row r="126" spans="1:15" s="7" customFormat="1" ht="36.75" customHeight="1" x14ac:dyDescent="0.2">
      <c r="A126" s="168">
        <v>97</v>
      </c>
      <c r="B126" s="109" t="s">
        <v>172</v>
      </c>
      <c r="C126" s="109" t="s">
        <v>312</v>
      </c>
      <c r="D126" s="109" t="s">
        <v>4</v>
      </c>
      <c r="E126" s="138" t="s">
        <v>308</v>
      </c>
      <c r="F126" s="138" t="s">
        <v>19</v>
      </c>
      <c r="G126" s="178">
        <v>21500</v>
      </c>
      <c r="H126" s="178">
        <v>0</v>
      </c>
      <c r="I126" s="178">
        <f t="shared" si="58"/>
        <v>21500</v>
      </c>
      <c r="J126" s="171">
        <f>IF(G126&gt;=Datos!$D$14,(Datos!$D$14*Datos!$C$14),IF(G126&lt;=Datos!$D$14,(G126*Datos!$C$14)))</f>
        <v>617.04999999999995</v>
      </c>
      <c r="K126" s="177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1">
        <f>IF(G126&gt;=Datos!$D$15,(Datos!$D$15*Datos!$C$15),IF(G126&lt;=Datos!$D$15,(G126*Datos!$C$15)))</f>
        <v>653.6</v>
      </c>
      <c r="M126" s="178">
        <v>25</v>
      </c>
      <c r="N126" s="178">
        <f t="shared" si="69"/>
        <v>1295.6500000000001</v>
      </c>
      <c r="O126" s="214">
        <f t="shared" si="70"/>
        <v>20204.349999999999</v>
      </c>
    </row>
    <row r="127" spans="1:15" s="7" customFormat="1" ht="36.75" customHeight="1" x14ac:dyDescent="0.2">
      <c r="A127" s="168">
        <v>98</v>
      </c>
      <c r="B127" s="160" t="s">
        <v>563</v>
      </c>
      <c r="C127" s="109" t="s">
        <v>365</v>
      </c>
      <c r="D127" s="131" t="s">
        <v>4</v>
      </c>
      <c r="E127" s="138" t="s">
        <v>308</v>
      </c>
      <c r="F127" s="138" t="s">
        <v>19</v>
      </c>
      <c r="G127" s="178">
        <v>21500</v>
      </c>
      <c r="H127" s="178">
        <v>0</v>
      </c>
      <c r="I127" s="178">
        <f t="shared" si="58"/>
        <v>21500</v>
      </c>
      <c r="J127" s="171">
        <f>IF(G127&gt;=Datos!$D$14,(Datos!$D$14*Datos!$C$14),IF(G127&lt;=Datos!$D$14,(G127*Datos!$C$14)))</f>
        <v>617.04999999999995</v>
      </c>
      <c r="K127" s="177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1">
        <f>IF(G127&gt;=Datos!$D$15,(Datos!$D$15*Datos!$C$15),IF(G127&lt;=Datos!$D$15,(G127*Datos!$C$15)))</f>
        <v>653.6</v>
      </c>
      <c r="M127" s="178">
        <v>3590.49</v>
      </c>
      <c r="N127" s="178">
        <f t="shared" si="69"/>
        <v>4861.1399999999994</v>
      </c>
      <c r="O127" s="214">
        <f t="shared" si="70"/>
        <v>16638.86</v>
      </c>
    </row>
    <row r="128" spans="1:15" s="7" customFormat="1" ht="36.75" customHeight="1" x14ac:dyDescent="0.2">
      <c r="A128" s="168">
        <v>99</v>
      </c>
      <c r="B128" s="187" t="s">
        <v>194</v>
      </c>
      <c r="C128" s="109" t="s">
        <v>312</v>
      </c>
      <c r="D128" s="187" t="s">
        <v>4</v>
      </c>
      <c r="E128" s="138" t="s">
        <v>308</v>
      </c>
      <c r="F128" s="138" t="s">
        <v>19</v>
      </c>
      <c r="G128" s="132">
        <v>21500</v>
      </c>
      <c r="H128" s="178">
        <v>0</v>
      </c>
      <c r="I128" s="178">
        <f t="shared" si="58"/>
        <v>21500</v>
      </c>
      <c r="J128" s="171">
        <f>IF(G128&gt;=Datos!$D$14,(Datos!$D$14*Datos!$C$14),IF(G128&lt;=Datos!$D$14,(G128*Datos!$C$14)))</f>
        <v>617.04999999999995</v>
      </c>
      <c r="K128" s="177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1">
        <f>IF(G128&gt;=Datos!$D$15,(Datos!$D$15*Datos!$C$15),IF(G128&lt;=Datos!$D$15,(G128*Datos!$C$15)))</f>
        <v>653.6</v>
      </c>
      <c r="M128" s="178">
        <v>5539.74</v>
      </c>
      <c r="N128" s="178">
        <f t="shared" si="65"/>
        <v>6810.3899999999994</v>
      </c>
      <c r="O128" s="214">
        <f t="shared" si="66"/>
        <v>14689.61</v>
      </c>
    </row>
    <row r="129" spans="1:15" s="7" customFormat="1" ht="36.75" customHeight="1" x14ac:dyDescent="0.2">
      <c r="A129" s="168">
        <v>100</v>
      </c>
      <c r="B129" s="109" t="s">
        <v>128</v>
      </c>
      <c r="C129" s="109" t="s">
        <v>312</v>
      </c>
      <c r="D129" s="109" t="s">
        <v>842</v>
      </c>
      <c r="E129" s="138" t="s">
        <v>308</v>
      </c>
      <c r="F129" s="138" t="s">
        <v>19</v>
      </c>
      <c r="G129" s="178">
        <v>26000</v>
      </c>
      <c r="H129" s="178">
        <v>0</v>
      </c>
      <c r="I129" s="178">
        <f t="shared" si="58"/>
        <v>26000</v>
      </c>
      <c r="J129" s="171">
        <f>IF(G129&gt;=Datos!$D$14,(Datos!$D$14*Datos!$C$14),IF(G129&lt;=Datos!$D$14,(G129*Datos!$C$14)))</f>
        <v>746.2</v>
      </c>
      <c r="K129" s="177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1">
        <f>IF(G129&gt;=Datos!$D$15,(Datos!$D$15*Datos!$C$15),IF(G129&lt;=Datos!$D$15,(G129*Datos!$C$15)))</f>
        <v>790.4</v>
      </c>
      <c r="M129" s="178">
        <v>25</v>
      </c>
      <c r="N129" s="178">
        <f t="shared" si="65"/>
        <v>1561.6</v>
      </c>
      <c r="O129" s="214">
        <f t="shared" si="66"/>
        <v>24438.400000000001</v>
      </c>
    </row>
    <row r="130" spans="1:15" s="7" customFormat="1" ht="36.75" customHeight="1" x14ac:dyDescent="0.2">
      <c r="A130" s="168">
        <v>101</v>
      </c>
      <c r="B130" s="109" t="s">
        <v>116</v>
      </c>
      <c r="C130" s="109" t="s">
        <v>312</v>
      </c>
      <c r="D130" s="109" t="s">
        <v>4</v>
      </c>
      <c r="E130" s="138" t="s">
        <v>308</v>
      </c>
      <c r="F130" s="138" t="s">
        <v>19</v>
      </c>
      <c r="G130" s="178">
        <v>13860</v>
      </c>
      <c r="H130" s="178">
        <v>0</v>
      </c>
      <c r="I130" s="178">
        <f t="shared" ref="I130:I143" si="77">SUM(G130:H130)</f>
        <v>13860</v>
      </c>
      <c r="J130" s="171">
        <f>IF(G130&gt;=Datos!$D$14,(Datos!$D$14*Datos!$C$14),IF(G130&lt;=Datos!$D$14,(G130*Datos!$C$14)))</f>
        <v>397.78199999999998</v>
      </c>
      <c r="K130" s="177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1">
        <f>IF(G130&gt;=Datos!$D$15,(Datos!$D$15*Datos!$C$15),IF(G130&lt;=Datos!$D$15,(G130*Datos!$C$15)))</f>
        <v>421.34399999999999</v>
      </c>
      <c r="M130" s="178">
        <v>25</v>
      </c>
      <c r="N130" s="178">
        <f t="shared" si="65"/>
        <v>844.12599999999998</v>
      </c>
      <c r="O130" s="214">
        <f t="shared" si="66"/>
        <v>13015.874</v>
      </c>
    </row>
    <row r="131" spans="1:15" s="7" customFormat="1" ht="36.75" customHeight="1" x14ac:dyDescent="0.2">
      <c r="A131" s="168">
        <v>102</v>
      </c>
      <c r="B131" s="109" t="s">
        <v>841</v>
      </c>
      <c r="C131" s="109" t="s">
        <v>312</v>
      </c>
      <c r="D131" s="109" t="s">
        <v>4</v>
      </c>
      <c r="E131" s="138" t="s">
        <v>308</v>
      </c>
      <c r="F131" s="138" t="s">
        <v>19</v>
      </c>
      <c r="G131" s="178">
        <v>21500</v>
      </c>
      <c r="H131" s="178">
        <v>0</v>
      </c>
      <c r="I131" s="178">
        <f t="shared" si="77"/>
        <v>21500</v>
      </c>
      <c r="J131" s="171">
        <f>IF(G131&gt;=Datos!$D$14,(Datos!$D$14*Datos!$C$14),IF(G131&lt;=Datos!$D$14,(G131*Datos!$C$14)))</f>
        <v>617.04999999999995</v>
      </c>
      <c r="K131" s="177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1">
        <f>IF(G131&gt;=Datos!$D$15,(Datos!$D$15*Datos!$C$15),IF(G131&lt;=Datos!$D$15,(G131*Datos!$C$15)))</f>
        <v>653.6</v>
      </c>
      <c r="M131" s="178">
        <v>25</v>
      </c>
      <c r="N131" s="178">
        <f t="shared" si="65"/>
        <v>1295.6500000000001</v>
      </c>
      <c r="O131" s="214">
        <f t="shared" si="66"/>
        <v>20204.349999999999</v>
      </c>
    </row>
    <row r="132" spans="1:15" s="7" customFormat="1" ht="36.75" customHeight="1" x14ac:dyDescent="0.2">
      <c r="A132" s="168">
        <v>103</v>
      </c>
      <c r="B132" s="109" t="s">
        <v>583</v>
      </c>
      <c r="C132" s="109" t="s">
        <v>312</v>
      </c>
      <c r="D132" s="109" t="s">
        <v>249</v>
      </c>
      <c r="E132" s="138" t="s">
        <v>308</v>
      </c>
      <c r="F132" s="138" t="s">
        <v>309</v>
      </c>
      <c r="G132" s="178">
        <v>25000</v>
      </c>
      <c r="H132" s="178">
        <v>0</v>
      </c>
      <c r="I132" s="178">
        <f t="shared" si="77"/>
        <v>25000</v>
      </c>
      <c r="J132" s="171">
        <f>IF(G132&gt;=Datos!$D$14,(Datos!$D$14*Datos!$C$14),IF(G132&lt;=Datos!$D$14,(G132*Datos!$C$14)))</f>
        <v>717.5</v>
      </c>
      <c r="K132" s="177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1">
        <f>IF(G132&gt;=Datos!$D$15,(Datos!$D$15*Datos!$C$15),IF(G132&lt;=Datos!$D$15,(G132*Datos!$C$15)))</f>
        <v>760</v>
      </c>
      <c r="M132" s="178">
        <v>25</v>
      </c>
      <c r="N132" s="178">
        <f t="shared" si="65"/>
        <v>1502.5</v>
      </c>
      <c r="O132" s="214">
        <f t="shared" si="66"/>
        <v>23497.5</v>
      </c>
    </row>
    <row r="133" spans="1:15" s="7" customFormat="1" ht="36.75" customHeight="1" x14ac:dyDescent="0.2">
      <c r="A133" s="168">
        <v>104</v>
      </c>
      <c r="B133" s="109" t="s">
        <v>298</v>
      </c>
      <c r="C133" s="109" t="s">
        <v>313</v>
      </c>
      <c r="D133" s="109" t="s">
        <v>4</v>
      </c>
      <c r="E133" s="138" t="s">
        <v>308</v>
      </c>
      <c r="F133" s="138" t="s">
        <v>19</v>
      </c>
      <c r="G133" s="178">
        <v>21500</v>
      </c>
      <c r="H133" s="178">
        <v>0</v>
      </c>
      <c r="I133" s="178">
        <f t="shared" si="77"/>
        <v>21500</v>
      </c>
      <c r="J133" s="171">
        <f>IF(G133&gt;=Datos!$D$14,(Datos!$D$14*Datos!$C$14),IF(G133&lt;=Datos!$D$14,(G133*Datos!$C$14)))</f>
        <v>617.04999999999995</v>
      </c>
      <c r="K133" s="177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1">
        <f>IF(G133&gt;=Datos!$D$15,(Datos!$D$15*Datos!$C$15),IF(G133&lt;=Datos!$D$15,(G133*Datos!$C$15)))</f>
        <v>653.6</v>
      </c>
      <c r="M133" s="178">
        <v>25</v>
      </c>
      <c r="N133" s="178">
        <f t="shared" si="65"/>
        <v>1295.6500000000001</v>
      </c>
      <c r="O133" s="214">
        <f t="shared" si="66"/>
        <v>20204.349999999999</v>
      </c>
    </row>
    <row r="134" spans="1:15" ht="36.75" customHeight="1" x14ac:dyDescent="0.2">
      <c r="A134" s="168">
        <v>105</v>
      </c>
      <c r="B134" s="173" t="s">
        <v>156</v>
      </c>
      <c r="C134" s="173" t="s">
        <v>312</v>
      </c>
      <c r="D134" s="173" t="s">
        <v>842</v>
      </c>
      <c r="E134" s="174" t="s">
        <v>308</v>
      </c>
      <c r="F134" s="174" t="s">
        <v>19</v>
      </c>
      <c r="G134" s="175">
        <v>26000</v>
      </c>
      <c r="H134" s="175">
        <v>0</v>
      </c>
      <c r="I134" s="178">
        <f t="shared" si="77"/>
        <v>26000</v>
      </c>
      <c r="J134" s="171">
        <f>IF(G134&gt;=Datos!$D$14,(Datos!$D$14*Datos!$C$14),IF(G134&lt;=Datos!$D$14,(G134*Datos!$C$14)))</f>
        <v>746.2</v>
      </c>
      <c r="K134" s="177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1">
        <f>IF(G134&gt;=Datos!$D$15,(Datos!$D$15*Datos!$C$15),IF(G134&lt;=Datos!$D$15,(G134*Datos!$C$15)))</f>
        <v>790.4</v>
      </c>
      <c r="M134" s="175">
        <v>1025</v>
      </c>
      <c r="N134" s="178">
        <f t="shared" si="65"/>
        <v>2561.6</v>
      </c>
      <c r="O134" s="214">
        <f t="shared" si="66"/>
        <v>23438.400000000001</v>
      </c>
    </row>
    <row r="135" spans="1:15" s="7" customFormat="1" ht="36.75" customHeight="1" x14ac:dyDescent="0.2">
      <c r="A135" s="168">
        <v>106</v>
      </c>
      <c r="B135" s="109" t="s">
        <v>159</v>
      </c>
      <c r="C135" s="109" t="s">
        <v>313</v>
      </c>
      <c r="D135" s="109" t="s">
        <v>4</v>
      </c>
      <c r="E135" s="138" t="s">
        <v>308</v>
      </c>
      <c r="F135" s="138" t="s">
        <v>19</v>
      </c>
      <c r="G135" s="178">
        <v>21500</v>
      </c>
      <c r="H135" s="178">
        <v>0</v>
      </c>
      <c r="I135" s="178">
        <f t="shared" si="77"/>
        <v>21500</v>
      </c>
      <c r="J135" s="171">
        <f>IF(G135&gt;=Datos!$D$14,(Datos!$D$14*Datos!$C$14),IF(G135&lt;=Datos!$D$14,(G135*Datos!$C$14)))</f>
        <v>617.04999999999995</v>
      </c>
      <c r="K135" s="177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1">
        <f>IF(G135&gt;=Datos!$D$15,(Datos!$D$15*Datos!$C$15),IF(G135&lt;=Datos!$D$15,(G135*Datos!$C$15)))</f>
        <v>653.6</v>
      </c>
      <c r="M135" s="178">
        <v>25</v>
      </c>
      <c r="N135" s="178">
        <f t="shared" ref="N135:N142" si="78">SUM(J135:M135)</f>
        <v>1295.6500000000001</v>
      </c>
      <c r="O135" s="214">
        <f t="shared" ref="O135:O142" si="79">+G135-N135</f>
        <v>20204.349999999999</v>
      </c>
    </row>
    <row r="136" spans="1:15" s="7" customFormat="1" ht="36.75" customHeight="1" x14ac:dyDescent="0.2">
      <c r="A136" s="168">
        <v>107</v>
      </c>
      <c r="B136" s="109" t="s">
        <v>374</v>
      </c>
      <c r="C136" s="109" t="s">
        <v>365</v>
      </c>
      <c r="D136" s="109" t="s">
        <v>633</v>
      </c>
      <c r="E136" s="138" t="s">
        <v>308</v>
      </c>
      <c r="F136" s="138" t="s">
        <v>19</v>
      </c>
      <c r="G136" s="178">
        <v>26000</v>
      </c>
      <c r="H136" s="178">
        <v>0</v>
      </c>
      <c r="I136" s="178">
        <f t="shared" si="77"/>
        <v>26000</v>
      </c>
      <c r="J136" s="171">
        <f>IF(G136&gt;=Datos!$D$14,(Datos!$D$14*Datos!$C$14),IF(G136&lt;=Datos!$D$14,(G136*Datos!$C$14)))</f>
        <v>746.2</v>
      </c>
      <c r="K136" s="177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1">
        <f>IF(G136&gt;=Datos!$D$15,(Datos!$D$15*Datos!$C$15),IF(G136&lt;=Datos!$D$15,(G136*Datos!$C$15)))</f>
        <v>790.4</v>
      </c>
      <c r="M136" s="178">
        <v>25</v>
      </c>
      <c r="N136" s="178">
        <f t="shared" si="78"/>
        <v>1561.6</v>
      </c>
      <c r="O136" s="214">
        <f t="shared" si="79"/>
        <v>24438.400000000001</v>
      </c>
    </row>
    <row r="137" spans="1:15" s="7" customFormat="1" ht="36.75" customHeight="1" x14ac:dyDescent="0.2">
      <c r="A137" s="168">
        <v>108</v>
      </c>
      <c r="B137" s="173" t="s">
        <v>41</v>
      </c>
      <c r="C137" s="109" t="s">
        <v>314</v>
      </c>
      <c r="D137" s="109" t="s">
        <v>4</v>
      </c>
      <c r="E137" s="138" t="s">
        <v>308</v>
      </c>
      <c r="F137" s="138" t="s">
        <v>19</v>
      </c>
      <c r="G137" s="178">
        <v>21500</v>
      </c>
      <c r="H137" s="178">
        <v>0</v>
      </c>
      <c r="I137" s="178">
        <f t="shared" si="77"/>
        <v>21500</v>
      </c>
      <c r="J137" s="171">
        <f>IF(G137&gt;=Datos!$D$14,(Datos!$D$14*Datos!$C$14),IF(G137&lt;=Datos!$D$14,(G137*Datos!$C$14)))</f>
        <v>617.04999999999995</v>
      </c>
      <c r="K137" s="177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1">
        <f>IF(G137&gt;=Datos!$D$15,(Datos!$D$15*Datos!$C$15),IF(G137&lt;=Datos!$D$15,(G137*Datos!$C$15)))</f>
        <v>653.6</v>
      </c>
      <c r="M137" s="178">
        <v>4068.16</v>
      </c>
      <c r="N137" s="178">
        <f t="shared" si="78"/>
        <v>5338.8099999999995</v>
      </c>
      <c r="O137" s="214">
        <f t="shared" si="79"/>
        <v>16161.19</v>
      </c>
    </row>
    <row r="138" spans="1:15" s="7" customFormat="1" ht="36.75" customHeight="1" x14ac:dyDescent="0.2">
      <c r="A138" s="168">
        <v>109</v>
      </c>
      <c r="B138" s="109" t="s">
        <v>68</v>
      </c>
      <c r="C138" s="109" t="s">
        <v>313</v>
      </c>
      <c r="D138" s="109" t="s">
        <v>4</v>
      </c>
      <c r="E138" s="138" t="s">
        <v>308</v>
      </c>
      <c r="F138" s="138" t="s">
        <v>19</v>
      </c>
      <c r="G138" s="178">
        <v>21500</v>
      </c>
      <c r="H138" s="178">
        <v>0</v>
      </c>
      <c r="I138" s="178">
        <f t="shared" si="77"/>
        <v>21500</v>
      </c>
      <c r="J138" s="171">
        <f>IF(G138&gt;=Datos!$D$14,(Datos!$D$14*Datos!$C$14),IF(G138&lt;=Datos!$D$14,(G138*Datos!$C$14)))</f>
        <v>617.04999999999995</v>
      </c>
      <c r="K138" s="177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1">
        <f>IF(G138&gt;=Datos!$D$15,(Datos!$D$15*Datos!$C$15),IF(G138&lt;=Datos!$D$15,(G138*Datos!$C$15)))</f>
        <v>653.6</v>
      </c>
      <c r="M138" s="178">
        <v>25</v>
      </c>
      <c r="N138" s="178">
        <f t="shared" si="78"/>
        <v>1295.6500000000001</v>
      </c>
      <c r="O138" s="214">
        <f t="shared" si="79"/>
        <v>20204.349999999999</v>
      </c>
    </row>
    <row r="139" spans="1:15" s="7" customFormat="1" ht="36.75" customHeight="1" x14ac:dyDescent="0.2">
      <c r="A139" s="168">
        <v>110</v>
      </c>
      <c r="B139" s="109" t="s">
        <v>840</v>
      </c>
      <c r="C139" s="109" t="s">
        <v>314</v>
      </c>
      <c r="D139" s="109" t="s">
        <v>4</v>
      </c>
      <c r="E139" s="138" t="s">
        <v>308</v>
      </c>
      <c r="F139" s="138" t="s">
        <v>19</v>
      </c>
      <c r="G139" s="178">
        <v>21500</v>
      </c>
      <c r="H139" s="178">
        <v>0</v>
      </c>
      <c r="I139" s="178">
        <f t="shared" si="77"/>
        <v>21500</v>
      </c>
      <c r="J139" s="171">
        <f>IF(G139&gt;=Datos!$D$14,(Datos!$D$14*Datos!$C$14),IF(G139&lt;=Datos!$D$14,(G139*Datos!$C$14)))</f>
        <v>617.04999999999995</v>
      </c>
      <c r="K139" s="177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71">
        <f>IF(G139&gt;=Datos!$D$15,(Datos!$D$15*Datos!$C$15),IF(G139&lt;=Datos!$D$15,(G139*Datos!$C$15)))</f>
        <v>653.6</v>
      </c>
      <c r="M139" s="178">
        <v>2067.37</v>
      </c>
      <c r="N139" s="178">
        <f t="shared" si="78"/>
        <v>3338.02</v>
      </c>
      <c r="O139" s="214">
        <f t="shared" si="79"/>
        <v>18161.98</v>
      </c>
    </row>
    <row r="140" spans="1:15" s="7" customFormat="1" ht="36.75" customHeight="1" x14ac:dyDescent="0.2">
      <c r="A140" s="168">
        <v>111</v>
      </c>
      <c r="B140" s="109" t="s">
        <v>447</v>
      </c>
      <c r="C140" s="109" t="s">
        <v>313</v>
      </c>
      <c r="D140" s="109" t="s">
        <v>4</v>
      </c>
      <c r="E140" s="138" t="s">
        <v>308</v>
      </c>
      <c r="F140" s="138" t="s">
        <v>19</v>
      </c>
      <c r="G140" s="178">
        <v>21500</v>
      </c>
      <c r="H140" s="178">
        <v>0</v>
      </c>
      <c r="I140" s="178">
        <f t="shared" si="77"/>
        <v>21500</v>
      </c>
      <c r="J140" s="171">
        <f>IF(G140&gt;=Datos!$D$14,(Datos!$D$14*Datos!$C$14),IF(G140&lt;=Datos!$D$14,(G140*Datos!$C$14)))</f>
        <v>617.04999999999995</v>
      </c>
      <c r="K140" s="177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71">
        <f>IF(G140&gt;=Datos!$D$15,(Datos!$D$15*Datos!$C$15),IF(G140&lt;=Datos!$D$15,(G140*Datos!$C$15)))</f>
        <v>653.6</v>
      </c>
      <c r="M140" s="178">
        <v>25</v>
      </c>
      <c r="N140" s="178">
        <f t="shared" si="78"/>
        <v>1295.6500000000001</v>
      </c>
      <c r="O140" s="214">
        <f t="shared" si="79"/>
        <v>20204.349999999999</v>
      </c>
    </row>
    <row r="141" spans="1:15" s="7" customFormat="1" ht="36.75" customHeight="1" x14ac:dyDescent="0.2">
      <c r="A141" s="168">
        <v>112</v>
      </c>
      <c r="B141" s="109" t="s">
        <v>836</v>
      </c>
      <c r="C141" s="109" t="s">
        <v>365</v>
      </c>
      <c r="D141" s="109" t="s">
        <v>4</v>
      </c>
      <c r="E141" s="138" t="s">
        <v>308</v>
      </c>
      <c r="F141" s="138" t="s">
        <v>19</v>
      </c>
      <c r="G141" s="178">
        <v>21500</v>
      </c>
      <c r="H141" s="178">
        <v>0</v>
      </c>
      <c r="I141" s="178">
        <f t="shared" si="77"/>
        <v>21500</v>
      </c>
      <c r="J141" s="171">
        <f>IF(G141&gt;=Datos!$D$14,(Datos!$D$14*Datos!$C$14),IF(G141&lt;=Datos!$D$14,(G141*Datos!$C$14)))</f>
        <v>617.04999999999995</v>
      </c>
      <c r="K141" s="177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71">
        <f>IF(G141&gt;=Datos!$D$15,(Datos!$D$15*Datos!$C$15),IF(G141&lt;=Datos!$D$15,(G141*Datos!$C$15)))</f>
        <v>653.6</v>
      </c>
      <c r="M141" s="178">
        <v>25</v>
      </c>
      <c r="N141" s="178">
        <f t="shared" si="78"/>
        <v>1295.6500000000001</v>
      </c>
      <c r="O141" s="214">
        <f t="shared" si="79"/>
        <v>20204.349999999999</v>
      </c>
    </row>
    <row r="142" spans="1:15" s="7" customFormat="1" ht="36.75" customHeight="1" x14ac:dyDescent="0.2">
      <c r="A142" s="168">
        <v>113</v>
      </c>
      <c r="B142" s="109" t="s">
        <v>126</v>
      </c>
      <c r="C142" s="109" t="s">
        <v>314</v>
      </c>
      <c r="D142" s="109" t="s">
        <v>249</v>
      </c>
      <c r="E142" s="138" t="s">
        <v>308</v>
      </c>
      <c r="F142" s="138" t="s">
        <v>309</v>
      </c>
      <c r="G142" s="178">
        <v>25000</v>
      </c>
      <c r="H142" s="178">
        <v>0</v>
      </c>
      <c r="I142" s="178">
        <f t="shared" si="77"/>
        <v>25000</v>
      </c>
      <c r="J142" s="171">
        <f>IF(G142&gt;=Datos!$D$14,(Datos!$D$14*Datos!$C$14),IF(G142&lt;=Datos!$D$14,(G142*Datos!$C$14)))</f>
        <v>717.5</v>
      </c>
      <c r="K142" s="177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71">
        <f>IF(G142&gt;=Datos!$D$15,(Datos!$D$15*Datos!$C$15),IF(G142&lt;=Datos!$D$15,(G142*Datos!$C$15)))</f>
        <v>760</v>
      </c>
      <c r="M142" s="178">
        <v>525</v>
      </c>
      <c r="N142" s="178">
        <f t="shared" si="78"/>
        <v>2002.5</v>
      </c>
      <c r="O142" s="214">
        <f t="shared" si="79"/>
        <v>22997.5</v>
      </c>
    </row>
    <row r="143" spans="1:15" s="7" customFormat="1" ht="36.75" customHeight="1" x14ac:dyDescent="0.2">
      <c r="A143" s="168">
        <v>114</v>
      </c>
      <c r="B143" s="109" t="s">
        <v>835</v>
      </c>
      <c r="C143" s="109" t="s">
        <v>365</v>
      </c>
      <c r="D143" s="109" t="s">
        <v>4</v>
      </c>
      <c r="E143" s="138" t="s">
        <v>308</v>
      </c>
      <c r="F143" s="138" t="s">
        <v>19</v>
      </c>
      <c r="G143" s="178">
        <v>21500</v>
      </c>
      <c r="H143" s="178">
        <v>0</v>
      </c>
      <c r="I143" s="178">
        <f t="shared" si="77"/>
        <v>21500</v>
      </c>
      <c r="J143" s="171">
        <f>IF(G143&gt;=Datos!$D$14,(Datos!$D$14*Datos!$C$14),IF(G143&lt;=Datos!$D$14,(G143*Datos!$C$14)))</f>
        <v>617.04999999999995</v>
      </c>
      <c r="K143" s="177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1">
        <f>IF(G143&gt;=Datos!$D$15,(Datos!$D$15*Datos!$C$15),IF(G143&lt;=Datos!$D$15,(G143*Datos!$C$15)))</f>
        <v>653.6</v>
      </c>
      <c r="M143" s="178">
        <v>5971.45</v>
      </c>
      <c r="N143" s="178">
        <f t="shared" ref="N143" si="80">SUM(J143:M143)</f>
        <v>7242.1</v>
      </c>
      <c r="O143" s="214">
        <f t="shared" ref="O143" si="81">+G143-N143</f>
        <v>14257.9</v>
      </c>
    </row>
    <row r="144" spans="1:15" s="7" customFormat="1" ht="36.75" customHeight="1" x14ac:dyDescent="0.2">
      <c r="A144" s="168">
        <v>115</v>
      </c>
      <c r="B144" s="109" t="s">
        <v>57</v>
      </c>
      <c r="C144" s="109" t="s">
        <v>313</v>
      </c>
      <c r="D144" s="109" t="s">
        <v>4</v>
      </c>
      <c r="E144" s="138" t="s">
        <v>308</v>
      </c>
      <c r="F144" s="138" t="s">
        <v>19</v>
      </c>
      <c r="G144" s="178">
        <v>21500</v>
      </c>
      <c r="H144" s="178">
        <v>0</v>
      </c>
      <c r="I144" s="178">
        <f t="shared" ref="I144:I151" si="82">SUM(G144:H144)</f>
        <v>21500</v>
      </c>
      <c r="J144" s="171">
        <f>IF(G144&gt;=Datos!$D$14,(Datos!$D$14*Datos!$C$14),IF(G144&lt;=Datos!$D$14,(G144*Datos!$C$14)))</f>
        <v>617.04999999999995</v>
      </c>
      <c r="K144" s="177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1">
        <f>IF(G144&gt;=Datos!$D$15,(Datos!$D$15*Datos!$C$15),IF(G144&lt;=Datos!$D$15,(G144*Datos!$C$15)))</f>
        <v>653.6</v>
      </c>
      <c r="M144" s="178">
        <v>25</v>
      </c>
      <c r="N144" s="178">
        <f t="shared" ref="N144:N151" si="83">SUM(J144:M144)</f>
        <v>1295.6500000000001</v>
      </c>
      <c r="O144" s="214">
        <f t="shared" ref="O144:O151" si="84">+G144-N144</f>
        <v>20204.349999999999</v>
      </c>
    </row>
    <row r="145" spans="1:15" s="7" customFormat="1" ht="36.75" customHeight="1" x14ac:dyDescent="0.2">
      <c r="A145" s="168">
        <v>116</v>
      </c>
      <c r="B145" s="109" t="s">
        <v>482</v>
      </c>
      <c r="C145" s="109" t="s">
        <v>365</v>
      </c>
      <c r="D145" s="109" t="s">
        <v>249</v>
      </c>
      <c r="E145" s="138" t="s">
        <v>308</v>
      </c>
      <c r="F145" s="138" t="s">
        <v>309</v>
      </c>
      <c r="G145" s="178">
        <v>25000</v>
      </c>
      <c r="H145" s="178">
        <v>0</v>
      </c>
      <c r="I145" s="178">
        <f t="shared" si="82"/>
        <v>25000</v>
      </c>
      <c r="J145" s="171">
        <f>IF(G145&gt;=Datos!$D$14,(Datos!$D$14*Datos!$C$14),IF(G145&lt;=Datos!$D$14,(G145*Datos!$C$14)))</f>
        <v>717.5</v>
      </c>
      <c r="K145" s="177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1">
        <f>IF(G145&gt;=Datos!$D$15,(Datos!$D$15*Datos!$C$15),IF(G145&lt;=Datos!$D$15,(G145*Datos!$C$15)))</f>
        <v>760</v>
      </c>
      <c r="M145" s="178">
        <v>1525</v>
      </c>
      <c r="N145" s="178">
        <f t="shared" si="83"/>
        <v>3002.5</v>
      </c>
      <c r="O145" s="214">
        <f t="shared" si="84"/>
        <v>21997.5</v>
      </c>
    </row>
    <row r="146" spans="1:15" s="7" customFormat="1" ht="36.75" customHeight="1" x14ac:dyDescent="0.2">
      <c r="A146" s="168">
        <v>117</v>
      </c>
      <c r="B146" s="109" t="s">
        <v>94</v>
      </c>
      <c r="C146" s="109" t="s">
        <v>313</v>
      </c>
      <c r="D146" s="109" t="s">
        <v>255</v>
      </c>
      <c r="E146" s="138" t="s">
        <v>308</v>
      </c>
      <c r="F146" s="138" t="s">
        <v>309</v>
      </c>
      <c r="G146" s="178">
        <v>18000</v>
      </c>
      <c r="H146" s="178">
        <v>0</v>
      </c>
      <c r="I146" s="178">
        <f t="shared" si="82"/>
        <v>18000</v>
      </c>
      <c r="J146" s="171">
        <f>IF(G146&gt;=Datos!$D$14,(Datos!$D$14*Datos!$C$14),IF(G146&lt;=Datos!$D$14,(G146*Datos!$C$14)))</f>
        <v>516.6</v>
      </c>
      <c r="K146" s="177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71">
        <f>IF(G146&gt;=Datos!$D$15,(Datos!$D$15*Datos!$C$15),IF(G146&lt;=Datos!$D$15,(G146*Datos!$C$15)))</f>
        <v>547.20000000000005</v>
      </c>
      <c r="M146" s="178">
        <v>25</v>
      </c>
      <c r="N146" s="178">
        <f t="shared" si="83"/>
        <v>1088.8000000000002</v>
      </c>
      <c r="O146" s="214">
        <f t="shared" si="84"/>
        <v>16911.2</v>
      </c>
    </row>
    <row r="147" spans="1:15" s="7" customFormat="1" ht="36.75" customHeight="1" x14ac:dyDescent="0.2">
      <c r="A147" s="168">
        <v>118</v>
      </c>
      <c r="B147" s="109" t="s">
        <v>74</v>
      </c>
      <c r="C147" s="109" t="s">
        <v>313</v>
      </c>
      <c r="D147" s="109" t="s">
        <v>4</v>
      </c>
      <c r="E147" s="138" t="s">
        <v>308</v>
      </c>
      <c r="F147" s="138" t="s">
        <v>309</v>
      </c>
      <c r="G147" s="178">
        <v>21500</v>
      </c>
      <c r="H147" s="178">
        <v>0</v>
      </c>
      <c r="I147" s="178">
        <f t="shared" si="82"/>
        <v>21500</v>
      </c>
      <c r="J147" s="171">
        <f>IF(G147&gt;=Datos!$D$14,(Datos!$D$14*Datos!$C$14),IF(G147&lt;=Datos!$D$14,(G147*Datos!$C$14)))</f>
        <v>617.04999999999995</v>
      </c>
      <c r="K147" s="177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71">
        <f>IF(G147&gt;=Datos!$D$15,(Datos!$D$15*Datos!$C$15),IF(G147&lt;=Datos!$D$15,(G147*Datos!$C$15)))</f>
        <v>653.6</v>
      </c>
      <c r="M147" s="178">
        <v>25</v>
      </c>
      <c r="N147" s="178">
        <f t="shared" si="83"/>
        <v>1295.6500000000001</v>
      </c>
      <c r="O147" s="214">
        <f t="shared" si="84"/>
        <v>20204.349999999999</v>
      </c>
    </row>
    <row r="148" spans="1:15" s="7" customFormat="1" ht="36.75" customHeight="1" x14ac:dyDescent="0.2">
      <c r="A148" s="168">
        <v>119</v>
      </c>
      <c r="B148" s="109" t="s">
        <v>65</v>
      </c>
      <c r="C148" s="109" t="s">
        <v>313</v>
      </c>
      <c r="D148" s="109" t="s">
        <v>4</v>
      </c>
      <c r="E148" s="138" t="s">
        <v>308</v>
      </c>
      <c r="F148" s="138" t="s">
        <v>19</v>
      </c>
      <c r="G148" s="178">
        <v>21500</v>
      </c>
      <c r="H148" s="178">
        <v>0</v>
      </c>
      <c r="I148" s="178">
        <f t="shared" si="82"/>
        <v>21500</v>
      </c>
      <c r="J148" s="171">
        <f>IF(G148&gt;=Datos!$D$14,(Datos!$D$14*Datos!$C$14),IF(G148&lt;=Datos!$D$14,(G148*Datos!$C$14)))</f>
        <v>617.04999999999995</v>
      </c>
      <c r="K148" s="177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71">
        <f>IF(G148&gt;=Datos!$D$15,(Datos!$D$15*Datos!$C$15),IF(G148&lt;=Datos!$D$15,(G148*Datos!$C$15)))</f>
        <v>653.6</v>
      </c>
      <c r="M148" s="178">
        <v>25</v>
      </c>
      <c r="N148" s="178">
        <f t="shared" si="83"/>
        <v>1295.6500000000001</v>
      </c>
      <c r="O148" s="214">
        <f t="shared" si="84"/>
        <v>20204.349999999999</v>
      </c>
    </row>
    <row r="149" spans="1:15" s="7" customFormat="1" ht="36.75" customHeight="1" x14ac:dyDescent="0.2">
      <c r="A149" s="168">
        <v>120</v>
      </c>
      <c r="B149" s="109" t="s">
        <v>487</v>
      </c>
      <c r="C149" s="109" t="s">
        <v>365</v>
      </c>
      <c r="D149" s="109" t="s">
        <v>4</v>
      </c>
      <c r="E149" s="138" t="s">
        <v>308</v>
      </c>
      <c r="F149" s="138" t="s">
        <v>19</v>
      </c>
      <c r="G149" s="178">
        <v>21500</v>
      </c>
      <c r="H149" s="178">
        <v>0</v>
      </c>
      <c r="I149" s="178">
        <f t="shared" si="82"/>
        <v>21500</v>
      </c>
      <c r="J149" s="171">
        <f>IF(G149&gt;=Datos!$D$14,(Datos!$D$14*Datos!$C$14),IF(G149&lt;=Datos!$D$14,(G149*Datos!$C$14)))</f>
        <v>617.04999999999995</v>
      </c>
      <c r="K149" s="177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71">
        <f>IF(G149&gt;=Datos!$D$15,(Datos!$D$15*Datos!$C$15),IF(G149&lt;=Datos!$D$15,(G149*Datos!$C$15)))</f>
        <v>653.6</v>
      </c>
      <c r="M149" s="178">
        <v>25</v>
      </c>
      <c r="N149" s="178">
        <f t="shared" si="83"/>
        <v>1295.6500000000001</v>
      </c>
      <c r="O149" s="214">
        <f t="shared" si="84"/>
        <v>20204.349999999999</v>
      </c>
    </row>
    <row r="150" spans="1:15" s="7" customFormat="1" ht="36.75" customHeight="1" x14ac:dyDescent="0.2">
      <c r="A150" s="168">
        <v>121</v>
      </c>
      <c r="B150" s="109" t="s">
        <v>81</v>
      </c>
      <c r="C150" s="109" t="s">
        <v>313</v>
      </c>
      <c r="D150" s="109" t="s">
        <v>4</v>
      </c>
      <c r="E150" s="138" t="s">
        <v>308</v>
      </c>
      <c r="F150" s="138" t="s">
        <v>19</v>
      </c>
      <c r="G150" s="178">
        <v>21500</v>
      </c>
      <c r="H150" s="178">
        <v>0</v>
      </c>
      <c r="I150" s="178">
        <f t="shared" si="82"/>
        <v>21500</v>
      </c>
      <c r="J150" s="171">
        <f>IF(G150&gt;=Datos!$D$14,(Datos!$D$14*Datos!$C$14),IF(G150&lt;=Datos!$D$14,(G150*Datos!$C$14)))</f>
        <v>617.04999999999995</v>
      </c>
      <c r="K150" s="177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71">
        <f>IF(G150&gt;=Datos!$D$15,(Datos!$D$15*Datos!$C$15),IF(G150&lt;=Datos!$D$15,(G150*Datos!$C$15)))</f>
        <v>653.6</v>
      </c>
      <c r="M150" s="178">
        <v>25</v>
      </c>
      <c r="N150" s="178">
        <f t="shared" si="83"/>
        <v>1295.6500000000001</v>
      </c>
      <c r="O150" s="214">
        <f t="shared" si="84"/>
        <v>20204.349999999999</v>
      </c>
    </row>
    <row r="151" spans="1:15" s="7" customFormat="1" ht="36.75" customHeight="1" x14ac:dyDescent="0.2">
      <c r="A151" s="168">
        <v>122</v>
      </c>
      <c r="B151" s="109" t="s">
        <v>188</v>
      </c>
      <c r="C151" s="109" t="s">
        <v>314</v>
      </c>
      <c r="D151" s="109" t="s">
        <v>255</v>
      </c>
      <c r="E151" s="138" t="s">
        <v>308</v>
      </c>
      <c r="F151" s="138" t="s">
        <v>309</v>
      </c>
      <c r="G151" s="178">
        <v>18000</v>
      </c>
      <c r="H151" s="178">
        <v>0</v>
      </c>
      <c r="I151" s="178">
        <f t="shared" si="82"/>
        <v>18000</v>
      </c>
      <c r="J151" s="171">
        <f>IF(G151&gt;=Datos!$D$14,(Datos!$D$14*Datos!$C$14),IF(G151&lt;=Datos!$D$14,(G151*Datos!$C$14)))</f>
        <v>516.6</v>
      </c>
      <c r="K151" s="177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71">
        <f>IF(G151&gt;=Datos!$D$15,(Datos!$D$15*Datos!$C$15),IF(G151&lt;=Datos!$D$15,(G151*Datos!$C$15)))</f>
        <v>547.20000000000005</v>
      </c>
      <c r="M151" s="178">
        <v>9197.01</v>
      </c>
      <c r="N151" s="178">
        <f t="shared" si="83"/>
        <v>10260.810000000001</v>
      </c>
      <c r="O151" s="214">
        <f t="shared" si="84"/>
        <v>7739.1899999999987</v>
      </c>
    </row>
    <row r="152" spans="1:15" s="87" customFormat="1" ht="36.75" customHeight="1" x14ac:dyDescent="0.2">
      <c r="A152" s="274" t="s">
        <v>494</v>
      </c>
      <c r="B152" s="275"/>
      <c r="C152" s="118">
        <v>79</v>
      </c>
      <c r="D152" s="118"/>
      <c r="E152" s="213"/>
      <c r="F152" s="135"/>
      <c r="G152" s="122">
        <f>SUM(G68:G151)</f>
        <v>1796720</v>
      </c>
      <c r="H152" s="122">
        <f t="shared" ref="H152:O152" si="85">SUM(H68:H151)</f>
        <v>0</v>
      </c>
      <c r="I152" s="122">
        <f t="shared" si="85"/>
        <v>1796720</v>
      </c>
      <c r="J152" s="122">
        <f t="shared" si="85"/>
        <v>51565.864000000023</v>
      </c>
      <c r="K152" s="189">
        <f t="shared" si="85"/>
        <v>0</v>
      </c>
      <c r="L152" s="122">
        <f t="shared" si="85"/>
        <v>54620.287999999942</v>
      </c>
      <c r="M152" s="122">
        <f t="shared" si="85"/>
        <v>106913.65000000001</v>
      </c>
      <c r="N152" s="122">
        <f t="shared" si="85"/>
        <v>213099.80199999985</v>
      </c>
      <c r="O152" s="122">
        <f t="shared" si="85"/>
        <v>1583620.1980000006</v>
      </c>
    </row>
    <row r="153" spans="1:15" s="7" customFormat="1" ht="36.75" customHeight="1" x14ac:dyDescent="0.2">
      <c r="A153" s="274" t="s">
        <v>1036</v>
      </c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17"/>
    </row>
    <row r="154" spans="1:15" s="7" customFormat="1" ht="36.75" customHeight="1" x14ac:dyDescent="0.2">
      <c r="A154" s="168">
        <v>123</v>
      </c>
      <c r="B154" s="173" t="s">
        <v>1037</v>
      </c>
      <c r="C154" s="109" t="s">
        <v>314</v>
      </c>
      <c r="D154" s="109" t="s">
        <v>249</v>
      </c>
      <c r="E154" s="138" t="s">
        <v>308</v>
      </c>
      <c r="F154" s="138" t="s">
        <v>309</v>
      </c>
      <c r="G154" s="178">
        <v>25000</v>
      </c>
      <c r="H154" s="178">
        <v>0</v>
      </c>
      <c r="I154" s="178">
        <f t="shared" ref="I154" si="86">SUM(G154:H154)</f>
        <v>25000</v>
      </c>
      <c r="J154" s="171">
        <f>IF(G154&gt;=Datos!$D$14,(Datos!$D$14*Datos!$C$14),IF(G154&lt;=Datos!$D$14,(G154*Datos!$C$14)))</f>
        <v>717.5</v>
      </c>
      <c r="K154" s="177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71">
        <f>IF(G154&gt;=Datos!$D$15,(Datos!$D$15*Datos!$C$15),IF(G154&lt;=Datos!$D$15,(G154*Datos!$C$15)))</f>
        <v>760</v>
      </c>
      <c r="M154" s="178">
        <v>6485.77</v>
      </c>
      <c r="N154" s="178">
        <f t="shared" ref="N154" si="87">SUM(J154:M154)</f>
        <v>7963.27</v>
      </c>
      <c r="O154" s="216">
        <f t="shared" ref="O154" si="88">+G154-N154</f>
        <v>17036.73</v>
      </c>
    </row>
    <row r="155" spans="1:15" s="87" customFormat="1" ht="36.75" customHeight="1" x14ac:dyDescent="0.2">
      <c r="A155" s="274" t="s">
        <v>494</v>
      </c>
      <c r="B155" s="275"/>
      <c r="C155" s="118">
        <v>1</v>
      </c>
      <c r="D155" s="118"/>
      <c r="E155" s="213"/>
      <c r="F155" s="135"/>
      <c r="G155" s="122">
        <f t="shared" ref="G155:O155" si="89">SUM(G154)</f>
        <v>25000</v>
      </c>
      <c r="H155" s="123">
        <f t="shared" si="89"/>
        <v>0</v>
      </c>
      <c r="I155" s="123">
        <f t="shared" si="89"/>
        <v>25000</v>
      </c>
      <c r="J155" s="123">
        <f t="shared" si="89"/>
        <v>717.5</v>
      </c>
      <c r="K155" s="243">
        <f t="shared" si="89"/>
        <v>0</v>
      </c>
      <c r="L155" s="123">
        <f t="shared" si="89"/>
        <v>760</v>
      </c>
      <c r="M155" s="123">
        <f t="shared" si="89"/>
        <v>6485.77</v>
      </c>
      <c r="N155" s="124">
        <f t="shared" si="89"/>
        <v>7963.27</v>
      </c>
      <c r="O155" s="125">
        <f t="shared" si="89"/>
        <v>17036.73</v>
      </c>
    </row>
    <row r="156" spans="1:15" s="7" customFormat="1" ht="36.75" customHeight="1" x14ac:dyDescent="0.2">
      <c r="A156" s="274" t="s">
        <v>545</v>
      </c>
      <c r="B156" s="275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17"/>
    </row>
    <row r="157" spans="1:15" ht="36.75" customHeight="1" x14ac:dyDescent="0.2">
      <c r="A157" s="172">
        <v>124</v>
      </c>
      <c r="B157" s="173" t="s">
        <v>636</v>
      </c>
      <c r="C157" s="173" t="s">
        <v>365</v>
      </c>
      <c r="D157" s="101" t="s">
        <v>639</v>
      </c>
      <c r="E157" s="138" t="s">
        <v>308</v>
      </c>
      <c r="F157" s="174" t="s">
        <v>309</v>
      </c>
      <c r="G157" s="175">
        <v>33000</v>
      </c>
      <c r="H157" s="178">
        <v>0</v>
      </c>
      <c r="I157" s="178">
        <f t="shared" ref="I157:I165" si="90">SUM(G157:H157)</f>
        <v>33000</v>
      </c>
      <c r="J157" s="171">
        <f>IF(G157&gt;=Datos!$D$14,(Datos!$D$14*Datos!$C$14),IF(G157&lt;=Datos!$D$14,(G157*Datos!$C$14)))</f>
        <v>947.1</v>
      </c>
      <c r="K157" s="177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1">
        <f>IF(G157&gt;=Datos!$D$15,(Datos!$D$15*Datos!$C$15),IF(G157&lt;=Datos!$D$15,(G157*Datos!$C$15)))</f>
        <v>1003.2</v>
      </c>
      <c r="M157" s="178">
        <v>25</v>
      </c>
      <c r="N157" s="175">
        <f t="shared" ref="N157:N158" si="91">SUM(J157:M157)</f>
        <v>1975.3000000000002</v>
      </c>
      <c r="O157" s="216">
        <f t="shared" ref="O157:O158" si="92">+G157-N157</f>
        <v>31024.7</v>
      </c>
    </row>
    <row r="158" spans="1:15" ht="36.75" customHeight="1" x14ac:dyDescent="0.2">
      <c r="A158" s="172">
        <v>125</v>
      </c>
      <c r="B158" s="173" t="s">
        <v>637</v>
      </c>
      <c r="C158" s="173" t="s">
        <v>312</v>
      </c>
      <c r="D158" s="101" t="s">
        <v>639</v>
      </c>
      <c r="E158" s="138" t="s">
        <v>308</v>
      </c>
      <c r="F158" s="174" t="s">
        <v>309</v>
      </c>
      <c r="G158" s="175">
        <v>33000</v>
      </c>
      <c r="H158" s="178">
        <v>0</v>
      </c>
      <c r="I158" s="178">
        <f t="shared" si="90"/>
        <v>33000</v>
      </c>
      <c r="J158" s="171">
        <f>IF(G158&gt;=Datos!$D$14,(Datos!$D$14*Datos!$C$14),IF(G158&lt;=Datos!$D$14,(G158*Datos!$C$14)))</f>
        <v>947.1</v>
      </c>
      <c r="K158" s="177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71">
        <f>IF(G158&gt;=Datos!$D$15,(Datos!$D$15*Datos!$C$15),IF(G158&lt;=Datos!$D$15,(G158*Datos!$C$15)))</f>
        <v>1003.2</v>
      </c>
      <c r="M158" s="178">
        <v>1538.05</v>
      </c>
      <c r="N158" s="175">
        <f t="shared" si="91"/>
        <v>3488.3500000000004</v>
      </c>
      <c r="O158" s="216">
        <f t="shared" si="92"/>
        <v>29511.65</v>
      </c>
    </row>
    <row r="159" spans="1:15" ht="36.75" customHeight="1" x14ac:dyDescent="0.2">
      <c r="A159" s="172">
        <v>126</v>
      </c>
      <c r="B159" s="173" t="s">
        <v>102</v>
      </c>
      <c r="C159" s="173" t="s">
        <v>314</v>
      </c>
      <c r="D159" s="101" t="s">
        <v>639</v>
      </c>
      <c r="E159" s="138" t="s">
        <v>308</v>
      </c>
      <c r="F159" s="174" t="s">
        <v>309</v>
      </c>
      <c r="G159" s="175">
        <v>33000</v>
      </c>
      <c r="H159" s="178">
        <v>0</v>
      </c>
      <c r="I159" s="178">
        <f t="shared" ref="I159:I161" si="93">SUM(G159:H159)</f>
        <v>33000</v>
      </c>
      <c r="J159" s="171">
        <f>IF(G159&gt;=Datos!$D$14,(Datos!$D$14*Datos!$C$14),IF(G159&lt;=Datos!$D$14,(G159*Datos!$C$14)))</f>
        <v>947.1</v>
      </c>
      <c r="K159" s="177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171">
        <f>IF(G159&gt;=Datos!$D$15,(Datos!$D$15*Datos!$C$15),IF(G159&lt;=Datos!$D$15,(G159*Datos!$C$15)))</f>
        <v>1003.2</v>
      </c>
      <c r="M159" s="178">
        <v>25</v>
      </c>
      <c r="N159" s="175">
        <f t="shared" ref="N159:N161" si="94">SUM(J159:M159)</f>
        <v>1975.3000000000002</v>
      </c>
      <c r="O159" s="216">
        <f t="shared" ref="O159:O161" si="95">+G159-N159</f>
        <v>31024.7</v>
      </c>
    </row>
    <row r="160" spans="1:15" ht="36.75" customHeight="1" x14ac:dyDescent="0.2">
      <c r="A160" s="172">
        <v>127</v>
      </c>
      <c r="B160" s="173" t="s">
        <v>1038</v>
      </c>
      <c r="C160" s="173" t="s">
        <v>313</v>
      </c>
      <c r="D160" s="101" t="s">
        <v>1040</v>
      </c>
      <c r="E160" s="138" t="s">
        <v>308</v>
      </c>
      <c r="F160" s="174" t="s">
        <v>309</v>
      </c>
      <c r="G160" s="175">
        <v>22500</v>
      </c>
      <c r="H160" s="178">
        <v>0</v>
      </c>
      <c r="I160" s="178">
        <f t="shared" si="93"/>
        <v>22500</v>
      </c>
      <c r="J160" s="171">
        <f>IF(G160&gt;=Datos!$D$14,(Datos!$D$14*Datos!$C$14),IF(G160&lt;=Datos!$D$14,(G160*Datos!$C$14)))</f>
        <v>645.75</v>
      </c>
      <c r="K160" s="177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71">
        <f>IF(G160&gt;=Datos!$D$15,(Datos!$D$15*Datos!$C$15),IF(G160&lt;=Datos!$D$15,(G160*Datos!$C$15)))</f>
        <v>684</v>
      </c>
      <c r="M160" s="178">
        <v>25</v>
      </c>
      <c r="N160" s="175">
        <f t="shared" si="94"/>
        <v>1354.75</v>
      </c>
      <c r="O160" s="216">
        <f t="shared" si="95"/>
        <v>21145.25</v>
      </c>
    </row>
    <row r="161" spans="1:15" ht="36.75" customHeight="1" x14ac:dyDescent="0.2">
      <c r="A161" s="172">
        <v>128</v>
      </c>
      <c r="B161" s="173" t="s">
        <v>1039</v>
      </c>
      <c r="C161" s="173" t="s">
        <v>314</v>
      </c>
      <c r="D161" s="101" t="s">
        <v>342</v>
      </c>
      <c r="E161" s="138" t="s">
        <v>308</v>
      </c>
      <c r="F161" s="174" t="s">
        <v>309</v>
      </c>
      <c r="G161" s="175">
        <v>26000</v>
      </c>
      <c r="H161" s="178">
        <v>0</v>
      </c>
      <c r="I161" s="178">
        <f t="shared" si="93"/>
        <v>26000</v>
      </c>
      <c r="J161" s="171">
        <f>IF(G161&gt;=Datos!$D$14,(Datos!$D$14*Datos!$C$14),IF(G161&lt;=Datos!$D$14,(G161*Datos!$C$14)))</f>
        <v>746.2</v>
      </c>
      <c r="K161" s="177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71">
        <f>IF(G161&gt;=Datos!$D$15,(Datos!$D$15*Datos!$C$15),IF(G161&lt;=Datos!$D$15,(G161*Datos!$C$15)))</f>
        <v>790.4</v>
      </c>
      <c r="M161" s="178">
        <v>25</v>
      </c>
      <c r="N161" s="175">
        <f t="shared" si="94"/>
        <v>1561.6</v>
      </c>
      <c r="O161" s="216">
        <f t="shared" si="95"/>
        <v>24438.400000000001</v>
      </c>
    </row>
    <row r="162" spans="1:15" s="7" customFormat="1" ht="36.75" customHeight="1" x14ac:dyDescent="0.2">
      <c r="A162" s="172">
        <v>129</v>
      </c>
      <c r="B162" s="109" t="s">
        <v>33</v>
      </c>
      <c r="C162" s="109" t="s">
        <v>313</v>
      </c>
      <c r="D162" s="101" t="s">
        <v>342</v>
      </c>
      <c r="E162" s="138" t="s">
        <v>308</v>
      </c>
      <c r="F162" s="138" t="s">
        <v>19</v>
      </c>
      <c r="G162" s="178">
        <v>33000</v>
      </c>
      <c r="H162" s="178">
        <v>0</v>
      </c>
      <c r="I162" s="178">
        <f t="shared" si="90"/>
        <v>33000</v>
      </c>
      <c r="J162" s="171">
        <f>IF(G162&gt;=Datos!$D$14,(Datos!$D$14*Datos!$C$14),IF(G162&lt;=Datos!$D$14,(G162*Datos!$C$14)))</f>
        <v>947.1</v>
      </c>
      <c r="K162" s="177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71">
        <f>IF(G162&gt;=Datos!$D$15,(Datos!$D$15*Datos!$C$15),IF(G162&lt;=Datos!$D$15,(G162*Datos!$C$15)))</f>
        <v>1003.2</v>
      </c>
      <c r="M162" s="178">
        <v>1740.46</v>
      </c>
      <c r="N162" s="175">
        <f>SUM(J162:M162)</f>
        <v>3690.76</v>
      </c>
      <c r="O162" s="216">
        <f>+G162-N162</f>
        <v>29309.239999999998</v>
      </c>
    </row>
    <row r="163" spans="1:15" ht="36.75" customHeight="1" x14ac:dyDescent="0.2">
      <c r="A163" s="172">
        <v>130</v>
      </c>
      <c r="B163" s="173" t="s">
        <v>638</v>
      </c>
      <c r="C163" s="173" t="s">
        <v>365</v>
      </c>
      <c r="D163" s="101" t="s">
        <v>248</v>
      </c>
      <c r="E163" s="138" t="s">
        <v>308</v>
      </c>
      <c r="F163" s="174" t="s">
        <v>309</v>
      </c>
      <c r="G163" s="175">
        <v>26000</v>
      </c>
      <c r="H163" s="178">
        <v>0</v>
      </c>
      <c r="I163" s="178">
        <f t="shared" si="90"/>
        <v>26000</v>
      </c>
      <c r="J163" s="171">
        <f>IF(G163&gt;=Datos!$D$14,(Datos!$D$14*Datos!$C$14),IF(G163&lt;=Datos!$D$14,(G163*Datos!$C$14)))</f>
        <v>746.2</v>
      </c>
      <c r="K163" s="177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1">
        <f>IF(G163&gt;=Datos!$D$15,(Datos!$D$15*Datos!$C$15),IF(G163&lt;=Datos!$D$15,(G163*Datos!$C$15)))</f>
        <v>790.4</v>
      </c>
      <c r="M163" s="178">
        <v>25</v>
      </c>
      <c r="N163" s="175">
        <f t="shared" ref="N163:N165" si="96">SUM(J163:M163)</f>
        <v>1561.6</v>
      </c>
      <c r="O163" s="216">
        <f t="shared" ref="O163:O165" si="97">+G163-N163</f>
        <v>24438.400000000001</v>
      </c>
    </row>
    <row r="164" spans="1:15" ht="36.75" customHeight="1" x14ac:dyDescent="0.2">
      <c r="A164" s="172">
        <v>131</v>
      </c>
      <c r="B164" s="173" t="s">
        <v>131</v>
      </c>
      <c r="C164" s="173" t="s">
        <v>312</v>
      </c>
      <c r="D164" s="101" t="s">
        <v>342</v>
      </c>
      <c r="E164" s="138" t="s">
        <v>308</v>
      </c>
      <c r="F164" s="174" t="s">
        <v>309</v>
      </c>
      <c r="G164" s="175">
        <v>26000</v>
      </c>
      <c r="H164" s="175">
        <v>0</v>
      </c>
      <c r="I164" s="178">
        <f t="shared" ref="I164" si="98">SUM(G164:H164)</f>
        <v>26000</v>
      </c>
      <c r="J164" s="176">
        <f>IF(G164&gt;=Datos!$D$14,(Datos!$D$14*Datos!$C$14),IF(G164&lt;=Datos!$D$14,(G164*Datos!$C$14)))</f>
        <v>746.2</v>
      </c>
      <c r="K164" s="177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76">
        <f>IF(G164&gt;=Datos!$D$15,(Datos!$D$15*Datos!$C$15),IF(G164&lt;=Datos!$D$15,(G164*Datos!$C$15)))</f>
        <v>790.4</v>
      </c>
      <c r="M164" s="175">
        <v>25</v>
      </c>
      <c r="N164" s="175">
        <f>SUM(J164:M164)</f>
        <v>1561.6</v>
      </c>
      <c r="O164" s="216">
        <f>+G164-N164</f>
        <v>24438.400000000001</v>
      </c>
    </row>
    <row r="165" spans="1:15" ht="36.75" customHeight="1" x14ac:dyDescent="0.2">
      <c r="A165" s="172">
        <v>132</v>
      </c>
      <c r="B165" s="173" t="s">
        <v>562</v>
      </c>
      <c r="C165" s="173" t="s">
        <v>365</v>
      </c>
      <c r="D165" s="101" t="s">
        <v>342</v>
      </c>
      <c r="E165" s="138" t="s">
        <v>308</v>
      </c>
      <c r="F165" s="174" t="s">
        <v>309</v>
      </c>
      <c r="G165" s="175">
        <v>26000</v>
      </c>
      <c r="H165" s="178">
        <v>0</v>
      </c>
      <c r="I165" s="178">
        <f t="shared" si="90"/>
        <v>26000</v>
      </c>
      <c r="J165" s="171">
        <f>IF(G165&gt;=Datos!$D$14,(Datos!$D$14*Datos!$C$14),IF(G165&lt;=Datos!$D$14,(G165*Datos!$C$14)))</f>
        <v>746.2</v>
      </c>
      <c r="K165" s="177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71">
        <f>IF(G165&gt;=Datos!$D$15,(Datos!$D$15*Datos!$C$15),IF(G165&lt;=Datos!$D$15,(G165*Datos!$C$15)))</f>
        <v>790.4</v>
      </c>
      <c r="M165" s="178">
        <v>25</v>
      </c>
      <c r="N165" s="175">
        <f t="shared" si="96"/>
        <v>1561.6</v>
      </c>
      <c r="O165" s="216">
        <f t="shared" si="97"/>
        <v>24438.400000000001</v>
      </c>
    </row>
    <row r="166" spans="1:15" s="87" customFormat="1" ht="36.75" customHeight="1" x14ac:dyDescent="0.2">
      <c r="A166" s="274" t="s">
        <v>494</v>
      </c>
      <c r="B166" s="275"/>
      <c r="C166" s="118">
        <v>9</v>
      </c>
      <c r="D166" s="118"/>
      <c r="E166" s="213"/>
      <c r="F166" s="135"/>
      <c r="G166" s="122">
        <f t="shared" ref="G166:O166" si="99">SUM(G157:G165)</f>
        <v>258500</v>
      </c>
      <c r="H166" s="122">
        <f t="shared" si="99"/>
        <v>0</v>
      </c>
      <c r="I166" s="122">
        <f t="shared" si="99"/>
        <v>258500</v>
      </c>
      <c r="J166" s="122">
        <f t="shared" si="99"/>
        <v>7418.95</v>
      </c>
      <c r="K166" s="189">
        <f t="shared" si="99"/>
        <v>0</v>
      </c>
      <c r="L166" s="122">
        <f t="shared" si="99"/>
        <v>7858.3999999999987</v>
      </c>
      <c r="M166" s="122">
        <f t="shared" si="99"/>
        <v>3453.51</v>
      </c>
      <c r="N166" s="122">
        <f t="shared" si="99"/>
        <v>18730.86</v>
      </c>
      <c r="O166" s="122">
        <f t="shared" si="99"/>
        <v>239769.13999999998</v>
      </c>
    </row>
    <row r="167" spans="1:15" s="7" customFormat="1" ht="36.75" customHeight="1" x14ac:dyDescent="0.2">
      <c r="A167" s="274" t="s">
        <v>765</v>
      </c>
      <c r="B167" s="275"/>
      <c r="C167" s="275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17"/>
    </row>
    <row r="168" spans="1:15" s="7" customFormat="1" ht="36.75" customHeight="1" x14ac:dyDescent="0.2">
      <c r="A168" s="168">
        <v>133</v>
      </c>
      <c r="B168" s="173" t="s">
        <v>764</v>
      </c>
      <c r="C168" s="109" t="s">
        <v>312</v>
      </c>
      <c r="D168" s="109" t="s">
        <v>248</v>
      </c>
      <c r="E168" s="138" t="s">
        <v>308</v>
      </c>
      <c r="F168" s="138" t="s">
        <v>19</v>
      </c>
      <c r="G168" s="178">
        <v>33000</v>
      </c>
      <c r="H168" s="178">
        <v>0</v>
      </c>
      <c r="I168" s="178">
        <f t="shared" ref="I168" si="100">SUM(G168:H168)</f>
        <v>33000</v>
      </c>
      <c r="J168" s="171">
        <f>IF(G168&gt;=Datos!$D$14,(Datos!$D$14*Datos!$C$14),IF(G168&lt;=Datos!$D$14,(G168*Datos!$C$14)))</f>
        <v>947.1</v>
      </c>
      <c r="K168" s="177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1">
        <f>IF(G168&gt;=Datos!$D$15,(Datos!$D$15*Datos!$C$15),IF(G168&lt;=Datos!$D$15,(G168*Datos!$C$15)))</f>
        <v>1003.2</v>
      </c>
      <c r="M168" s="178">
        <v>25</v>
      </c>
      <c r="N168" s="178">
        <f t="shared" ref="N168" si="101">SUM(J168:M168)</f>
        <v>1975.3000000000002</v>
      </c>
      <c r="O168" s="216">
        <f t="shared" ref="O168" si="102">+G168-N168</f>
        <v>31024.7</v>
      </c>
    </row>
    <row r="169" spans="1:15" s="87" customFormat="1" ht="36.75" customHeight="1" x14ac:dyDescent="0.2">
      <c r="A169" s="274" t="s">
        <v>494</v>
      </c>
      <c r="B169" s="275"/>
      <c r="C169" s="118">
        <v>1</v>
      </c>
      <c r="D169" s="118"/>
      <c r="E169" s="213"/>
      <c r="F169" s="135"/>
      <c r="G169" s="122">
        <f t="shared" ref="G169:O169" si="103">SUM(G168)</f>
        <v>33000</v>
      </c>
      <c r="H169" s="123">
        <f t="shared" si="103"/>
        <v>0</v>
      </c>
      <c r="I169" s="123">
        <f t="shared" si="103"/>
        <v>33000</v>
      </c>
      <c r="J169" s="123">
        <f t="shared" si="103"/>
        <v>947.1</v>
      </c>
      <c r="K169" s="243">
        <f t="shared" si="103"/>
        <v>0</v>
      </c>
      <c r="L169" s="123">
        <f t="shared" si="103"/>
        <v>1003.2</v>
      </c>
      <c r="M169" s="123">
        <f t="shared" si="103"/>
        <v>25</v>
      </c>
      <c r="N169" s="124">
        <f t="shared" si="103"/>
        <v>1975.3000000000002</v>
      </c>
      <c r="O169" s="125">
        <f t="shared" si="103"/>
        <v>31024.7</v>
      </c>
    </row>
    <row r="170" spans="1:15" s="7" customFormat="1" ht="36.75" customHeight="1" x14ac:dyDescent="0.2">
      <c r="A170" s="274" t="s">
        <v>540</v>
      </c>
      <c r="B170" s="275"/>
      <c r="C170" s="275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17"/>
    </row>
    <row r="171" spans="1:15" s="7" customFormat="1" ht="36.75" customHeight="1" x14ac:dyDescent="0.2">
      <c r="A171" s="168">
        <v>134</v>
      </c>
      <c r="B171" s="109" t="s">
        <v>640</v>
      </c>
      <c r="C171" s="109" t="s">
        <v>365</v>
      </c>
      <c r="D171" s="126" t="s">
        <v>246</v>
      </c>
      <c r="E171" s="138" t="s">
        <v>308</v>
      </c>
      <c r="F171" s="138" t="s">
        <v>19</v>
      </c>
      <c r="G171" s="178">
        <v>26000</v>
      </c>
      <c r="H171" s="178">
        <v>0</v>
      </c>
      <c r="I171" s="178">
        <f t="shared" ref="I171:I198" si="104">SUM(G171:H171)</f>
        <v>26000</v>
      </c>
      <c r="J171" s="171">
        <f>IF(G171&gt;=Datos!$D$14,(Datos!$D$14*Datos!$C$14),IF(G171&lt;=Datos!$D$14,(G171*Datos!$C$14)))</f>
        <v>746.2</v>
      </c>
      <c r="K171" s="177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1">
        <f>IF(G171&gt;=Datos!$D$15,(Datos!$D$15*Datos!$C$15),IF(G171&lt;=Datos!$D$15,(G171*Datos!$C$15)))</f>
        <v>790.4</v>
      </c>
      <c r="M171" s="178">
        <v>25</v>
      </c>
      <c r="N171" s="178">
        <f t="shared" ref="N171:N172" si="105">SUM(J171:M171)</f>
        <v>1561.6</v>
      </c>
      <c r="O171" s="214">
        <f t="shared" ref="O171:O172" si="106">+G171-N171</f>
        <v>24438.400000000001</v>
      </c>
    </row>
    <row r="172" spans="1:15" s="7" customFormat="1" ht="36.75" customHeight="1" x14ac:dyDescent="0.2">
      <c r="A172" s="168">
        <v>135</v>
      </c>
      <c r="B172" s="109" t="s">
        <v>641</v>
      </c>
      <c r="C172" s="109" t="s">
        <v>365</v>
      </c>
      <c r="D172" s="126" t="s">
        <v>846</v>
      </c>
      <c r="E172" s="138" t="s">
        <v>308</v>
      </c>
      <c r="F172" s="138" t="s">
        <v>19</v>
      </c>
      <c r="G172" s="178">
        <v>26000</v>
      </c>
      <c r="H172" s="178">
        <v>0</v>
      </c>
      <c r="I172" s="178">
        <f t="shared" si="104"/>
        <v>26000</v>
      </c>
      <c r="J172" s="171">
        <f>IF(G172&gt;=Datos!$D$14,(Datos!$D$14*Datos!$C$14),IF(G172&lt;=Datos!$D$14,(G172*Datos!$C$14)))</f>
        <v>746.2</v>
      </c>
      <c r="K172" s="177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1">
        <f>IF(G172&gt;=Datos!$D$15,(Datos!$D$15*Datos!$C$15),IF(G172&lt;=Datos!$D$15,(G172*Datos!$C$15)))</f>
        <v>790.4</v>
      </c>
      <c r="M172" s="178">
        <v>25</v>
      </c>
      <c r="N172" s="178">
        <f t="shared" si="105"/>
        <v>1561.6</v>
      </c>
      <c r="O172" s="214">
        <f t="shared" si="106"/>
        <v>24438.400000000001</v>
      </c>
    </row>
    <row r="173" spans="1:15" s="7" customFormat="1" ht="36.75" customHeight="1" x14ac:dyDescent="0.2">
      <c r="A173" s="168">
        <v>136</v>
      </c>
      <c r="B173" s="109" t="s">
        <v>739</v>
      </c>
      <c r="C173" s="109" t="s">
        <v>314</v>
      </c>
      <c r="D173" s="126" t="s">
        <v>846</v>
      </c>
      <c r="E173" s="138" t="s">
        <v>308</v>
      </c>
      <c r="F173" s="138" t="s">
        <v>309</v>
      </c>
      <c r="G173" s="178">
        <v>26000</v>
      </c>
      <c r="H173" s="178">
        <v>0</v>
      </c>
      <c r="I173" s="178">
        <f t="shared" si="104"/>
        <v>26000</v>
      </c>
      <c r="J173" s="171">
        <f>IF(G173&gt;=Datos!$D$14,(Datos!$D$14*Datos!$C$14),IF(G173&lt;=Datos!$D$14,(G173*Datos!$C$14)))</f>
        <v>746.2</v>
      </c>
      <c r="K173" s="177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71">
        <f>IF(G173&gt;=Datos!$D$15,(Datos!$D$15*Datos!$C$15),IF(G173&lt;=Datos!$D$15,(G173*Datos!$C$15)))</f>
        <v>790.4</v>
      </c>
      <c r="M173" s="178">
        <v>25</v>
      </c>
      <c r="N173" s="178">
        <f t="shared" ref="N173:N185" si="107">SUM(J173:M173)</f>
        <v>1561.6</v>
      </c>
      <c r="O173" s="214">
        <f t="shared" ref="O173:O185" si="108">+G173-N173</f>
        <v>24438.400000000001</v>
      </c>
    </row>
    <row r="174" spans="1:15" s="7" customFormat="1" ht="36.75" customHeight="1" x14ac:dyDescent="0.2">
      <c r="A174" s="168">
        <v>137</v>
      </c>
      <c r="B174" s="109" t="s">
        <v>844</v>
      </c>
      <c r="C174" s="109" t="s">
        <v>313</v>
      </c>
      <c r="D174" s="126" t="s">
        <v>846</v>
      </c>
      <c r="E174" s="138" t="s">
        <v>308</v>
      </c>
      <c r="F174" s="138" t="s">
        <v>19</v>
      </c>
      <c r="G174" s="178">
        <v>26000</v>
      </c>
      <c r="H174" s="178">
        <v>0</v>
      </c>
      <c r="I174" s="178">
        <f t="shared" si="104"/>
        <v>26000</v>
      </c>
      <c r="J174" s="171">
        <f>IF(G174&gt;=Datos!$D$14,(Datos!$D$14*Datos!$C$14),IF(G174&lt;=Datos!$D$14,(G174*Datos!$C$14)))</f>
        <v>746.2</v>
      </c>
      <c r="K174" s="177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71">
        <f>IF(G174&gt;=Datos!$D$15,(Datos!$D$15*Datos!$C$15),IF(G174&lt;=Datos!$D$15,(G174*Datos!$C$15)))</f>
        <v>790.4</v>
      </c>
      <c r="M174" s="178">
        <v>25</v>
      </c>
      <c r="N174" s="178">
        <f t="shared" ref="N174:N180" si="109">SUM(J174:M174)</f>
        <v>1561.6</v>
      </c>
      <c r="O174" s="214">
        <f t="shared" ref="O174:O180" si="110">+G174-N174</f>
        <v>24438.400000000001</v>
      </c>
    </row>
    <row r="175" spans="1:15" s="7" customFormat="1" ht="36.75" customHeight="1" x14ac:dyDescent="0.2">
      <c r="A175" s="168">
        <v>138</v>
      </c>
      <c r="B175" s="109" t="s">
        <v>845</v>
      </c>
      <c r="C175" s="109" t="s">
        <v>719</v>
      </c>
      <c r="D175" s="126" t="s">
        <v>248</v>
      </c>
      <c r="E175" s="138" t="s">
        <v>308</v>
      </c>
      <c r="F175" s="138" t="s">
        <v>19</v>
      </c>
      <c r="G175" s="178">
        <v>33000</v>
      </c>
      <c r="H175" s="178">
        <v>0</v>
      </c>
      <c r="I175" s="178">
        <f t="shared" si="104"/>
        <v>33000</v>
      </c>
      <c r="J175" s="171">
        <f>IF(G175&gt;=Datos!$D$14,(Datos!$D$14*Datos!$C$14),IF(G175&lt;=Datos!$D$14,(G175*Datos!$C$14)))</f>
        <v>947.1</v>
      </c>
      <c r="K175" s="177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71">
        <f>IF(G175&gt;=Datos!$D$15,(Datos!$D$15*Datos!$C$15),IF(G175&lt;=Datos!$D$15,(G175*Datos!$C$15)))</f>
        <v>1003.2</v>
      </c>
      <c r="M175" s="178">
        <v>25</v>
      </c>
      <c r="N175" s="178">
        <f t="shared" ref="N175:N176" si="111">SUM(J175:M175)</f>
        <v>1975.3000000000002</v>
      </c>
      <c r="O175" s="214">
        <f t="shared" ref="O175:O176" si="112">+G175-N175</f>
        <v>31024.7</v>
      </c>
    </row>
    <row r="176" spans="1:15" s="7" customFormat="1" ht="36.75" customHeight="1" x14ac:dyDescent="0.2">
      <c r="A176" s="168">
        <v>139</v>
      </c>
      <c r="B176" s="109" t="s">
        <v>847</v>
      </c>
      <c r="C176" s="109" t="s">
        <v>312</v>
      </c>
      <c r="D176" s="126" t="s">
        <v>246</v>
      </c>
      <c r="E176" s="138" t="s">
        <v>308</v>
      </c>
      <c r="F176" s="138" t="s">
        <v>19</v>
      </c>
      <c r="G176" s="178">
        <v>26000</v>
      </c>
      <c r="H176" s="178">
        <v>0</v>
      </c>
      <c r="I176" s="178">
        <f t="shared" si="104"/>
        <v>26000</v>
      </c>
      <c r="J176" s="171">
        <f>IF(G176&gt;=Datos!$D$14,(Datos!$D$14*Datos!$C$14),IF(G176&lt;=Datos!$D$14,(G176*Datos!$C$14)))</f>
        <v>746.2</v>
      </c>
      <c r="K176" s="177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71">
        <f>IF(G176&gt;=Datos!$D$15,(Datos!$D$15*Datos!$C$15),IF(G176&lt;=Datos!$D$15,(G176*Datos!$C$15)))</f>
        <v>790.4</v>
      </c>
      <c r="M176" s="178">
        <v>25</v>
      </c>
      <c r="N176" s="178">
        <f t="shared" si="111"/>
        <v>1561.6</v>
      </c>
      <c r="O176" s="214">
        <f t="shared" si="112"/>
        <v>24438.400000000001</v>
      </c>
    </row>
    <row r="177" spans="1:16" s="7" customFormat="1" ht="36.75" customHeight="1" x14ac:dyDescent="0.2">
      <c r="A177" s="168">
        <v>140</v>
      </c>
      <c r="B177" s="109" t="s">
        <v>875</v>
      </c>
      <c r="C177" s="109" t="s">
        <v>719</v>
      </c>
      <c r="D177" s="126" t="s">
        <v>248</v>
      </c>
      <c r="E177" s="138" t="s">
        <v>308</v>
      </c>
      <c r="F177" s="138" t="s">
        <v>309</v>
      </c>
      <c r="G177" s="178">
        <v>33000</v>
      </c>
      <c r="H177" s="178">
        <v>0</v>
      </c>
      <c r="I177" s="178">
        <f t="shared" si="104"/>
        <v>33000</v>
      </c>
      <c r="J177" s="171">
        <f>IF(G177&gt;=Datos!$D$14,(Datos!$D$14*Datos!$C$14),IF(G177&lt;=Datos!$D$14,(G177*Datos!$C$14)))</f>
        <v>947.1</v>
      </c>
      <c r="K177" s="177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71">
        <f>IF(G177&gt;=Datos!$D$15,(Datos!$D$15*Datos!$C$15),IF(G177&lt;=Datos!$D$15,(G177*Datos!$C$15)))</f>
        <v>1003.2</v>
      </c>
      <c r="M177" s="178">
        <v>25</v>
      </c>
      <c r="N177" s="178">
        <f>SUM(J177:M177)</f>
        <v>1975.3000000000002</v>
      </c>
      <c r="O177" s="214">
        <f>+G177-N177</f>
        <v>31024.7</v>
      </c>
    </row>
    <row r="178" spans="1:16" s="7" customFormat="1" ht="36.75" customHeight="1" x14ac:dyDescent="0.2">
      <c r="A178" s="168">
        <v>141</v>
      </c>
      <c r="B178" s="109" t="s">
        <v>876</v>
      </c>
      <c r="C178" s="109" t="s">
        <v>877</v>
      </c>
      <c r="D178" s="126" t="s">
        <v>248</v>
      </c>
      <c r="E178" s="138" t="s">
        <v>308</v>
      </c>
      <c r="F178" s="138" t="s">
        <v>19</v>
      </c>
      <c r="G178" s="178">
        <v>33000</v>
      </c>
      <c r="H178" s="178">
        <v>0</v>
      </c>
      <c r="I178" s="178">
        <f t="shared" si="104"/>
        <v>33000</v>
      </c>
      <c r="J178" s="171">
        <f>IF(G178&gt;=Datos!$D$14,(Datos!$D$14*Datos!$C$14),IF(G178&lt;=Datos!$D$14,(G178*Datos!$C$14)))</f>
        <v>947.1</v>
      </c>
      <c r="K178" s="177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71">
        <f>IF(G178&gt;=Datos!$D$15,(Datos!$D$15*Datos!$C$15),IF(G178&lt;=Datos!$D$15,(G178*Datos!$C$15)))</f>
        <v>1003.2</v>
      </c>
      <c r="M178" s="178">
        <v>25</v>
      </c>
      <c r="N178" s="178">
        <f>SUM(J178:M178)</f>
        <v>1975.3000000000002</v>
      </c>
      <c r="O178" s="214">
        <f>+G178-N178</f>
        <v>31024.7</v>
      </c>
    </row>
    <row r="179" spans="1:16" s="7" customFormat="1" ht="36.75" customHeight="1" x14ac:dyDescent="0.2">
      <c r="A179" s="168">
        <v>142</v>
      </c>
      <c r="B179" s="109" t="s">
        <v>575</v>
      </c>
      <c r="C179" s="109" t="s">
        <v>877</v>
      </c>
      <c r="D179" s="126" t="s">
        <v>248</v>
      </c>
      <c r="E179" s="138" t="s">
        <v>308</v>
      </c>
      <c r="F179" s="138" t="s">
        <v>19</v>
      </c>
      <c r="G179" s="178">
        <v>33000</v>
      </c>
      <c r="H179" s="178">
        <v>0</v>
      </c>
      <c r="I179" s="178">
        <f t="shared" ref="I179" si="113">SUM(G179:H179)</f>
        <v>33000</v>
      </c>
      <c r="J179" s="171">
        <f>IF(G179&gt;=Datos!$D$14,(Datos!$D$14*Datos!$C$14),IF(G179&lt;=Datos!$D$14,(G179*Datos!$C$14)))</f>
        <v>947.1</v>
      </c>
      <c r="K179" s="177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71">
        <f>IF(G179&gt;=Datos!$D$15,(Datos!$D$15*Datos!$C$15),IF(G179&lt;=Datos!$D$15,(G179*Datos!$C$15)))</f>
        <v>1003.2</v>
      </c>
      <c r="M179" s="178">
        <v>25</v>
      </c>
      <c r="N179" s="178">
        <f>SUM(J179:M179)</f>
        <v>1975.3000000000002</v>
      </c>
      <c r="O179" s="214">
        <f>+G179-N179</f>
        <v>31024.7</v>
      </c>
    </row>
    <row r="180" spans="1:16" s="7" customFormat="1" ht="36.75" customHeight="1" x14ac:dyDescent="0.2">
      <c r="A180" s="168">
        <v>143</v>
      </c>
      <c r="B180" s="109" t="s">
        <v>926</v>
      </c>
      <c r="C180" s="109" t="s">
        <v>313</v>
      </c>
      <c r="D180" s="126" t="s">
        <v>246</v>
      </c>
      <c r="E180" s="138" t="s">
        <v>308</v>
      </c>
      <c r="F180" s="138" t="s">
        <v>19</v>
      </c>
      <c r="G180" s="178">
        <v>26000</v>
      </c>
      <c r="H180" s="178">
        <v>0</v>
      </c>
      <c r="I180" s="178">
        <f t="shared" si="104"/>
        <v>26000</v>
      </c>
      <c r="J180" s="171">
        <f>IF(G180&gt;=Datos!$D$14,(Datos!$D$14*Datos!$C$14),IF(G180&lt;=Datos!$D$14,(G180*Datos!$C$14)))</f>
        <v>746.2</v>
      </c>
      <c r="K180" s="177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71">
        <f>IF(G180&gt;=Datos!$D$15,(Datos!$D$15*Datos!$C$15),IF(G180&lt;=Datos!$D$15,(G180*Datos!$C$15)))</f>
        <v>790.4</v>
      </c>
      <c r="M180" s="178">
        <v>25</v>
      </c>
      <c r="N180" s="178">
        <f t="shared" si="109"/>
        <v>1561.6</v>
      </c>
      <c r="O180" s="214">
        <f t="shared" si="110"/>
        <v>24438.400000000001</v>
      </c>
    </row>
    <row r="181" spans="1:16" s="7" customFormat="1" ht="36.75" customHeight="1" x14ac:dyDescent="0.2">
      <c r="A181" s="168">
        <v>144</v>
      </c>
      <c r="B181" s="109" t="s">
        <v>1041</v>
      </c>
      <c r="C181" s="109" t="s">
        <v>312</v>
      </c>
      <c r="D181" s="126" t="s">
        <v>846</v>
      </c>
      <c r="E181" s="138" t="s">
        <v>308</v>
      </c>
      <c r="F181" s="138" t="s">
        <v>19</v>
      </c>
      <c r="G181" s="178">
        <v>26000</v>
      </c>
      <c r="H181" s="178">
        <v>0</v>
      </c>
      <c r="I181" s="178">
        <f t="shared" si="104"/>
        <v>26000</v>
      </c>
      <c r="J181" s="171">
        <f>IF(G181&gt;=Datos!$D$14,(Datos!$D$14*Datos!$C$14),IF(G181&lt;=Datos!$D$14,(G181*Datos!$C$14)))</f>
        <v>746.2</v>
      </c>
      <c r="K181" s="177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171">
        <f>IF(G181&gt;=Datos!$D$15,(Datos!$D$15*Datos!$C$15),IF(G181&lt;=Datos!$D$15,(G181*Datos!$C$15)))</f>
        <v>790.4</v>
      </c>
      <c r="M181" s="178">
        <v>25</v>
      </c>
      <c r="N181" s="178">
        <f t="shared" ref="N181:N182" si="114">SUM(J181:M181)</f>
        <v>1561.6</v>
      </c>
      <c r="O181" s="214">
        <f t="shared" ref="O181:O182" si="115">+G181-N181</f>
        <v>24438.400000000001</v>
      </c>
    </row>
    <row r="182" spans="1:16" ht="36.75" customHeight="1" x14ac:dyDescent="0.2">
      <c r="A182" s="168">
        <v>145</v>
      </c>
      <c r="B182" s="173" t="s">
        <v>1042</v>
      </c>
      <c r="C182" s="173" t="s">
        <v>877</v>
      </c>
      <c r="D182" s="126" t="s">
        <v>248</v>
      </c>
      <c r="E182" s="174" t="s">
        <v>308</v>
      </c>
      <c r="F182" s="174" t="s">
        <v>309</v>
      </c>
      <c r="G182" s="175">
        <v>35000</v>
      </c>
      <c r="H182" s="175">
        <v>0</v>
      </c>
      <c r="I182" s="178">
        <f t="shared" si="104"/>
        <v>35000</v>
      </c>
      <c r="J182" s="171">
        <f>IF(G182&gt;=Datos!$D$14,(Datos!$D$14*Datos!$C$14),IF(G182&lt;=Datos!$D$14,(G182*Datos!$C$14)))</f>
        <v>1004.5</v>
      </c>
      <c r="K182" s="177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76">
        <f>IF(G182&gt;=Datos!$D$15,(Datos!$D$15*Datos!$C$15),IF(G182&lt;=Datos!$D$15,(G182*Datos!$C$15)))</f>
        <v>1064</v>
      </c>
      <c r="M182" s="175">
        <v>25</v>
      </c>
      <c r="N182" s="178">
        <f t="shared" si="114"/>
        <v>2093.5</v>
      </c>
      <c r="O182" s="216">
        <f t="shared" si="115"/>
        <v>32906.5</v>
      </c>
    </row>
    <row r="183" spans="1:16" s="7" customFormat="1" ht="36.75" customHeight="1" x14ac:dyDescent="0.2">
      <c r="A183" s="168">
        <v>146</v>
      </c>
      <c r="B183" s="109" t="s">
        <v>1043</v>
      </c>
      <c r="C183" s="109" t="s">
        <v>365</v>
      </c>
      <c r="D183" s="126" t="s">
        <v>246</v>
      </c>
      <c r="E183" s="138" t="s">
        <v>308</v>
      </c>
      <c r="F183" s="138" t="s">
        <v>19</v>
      </c>
      <c r="G183" s="178">
        <v>26000</v>
      </c>
      <c r="H183" s="178">
        <v>0</v>
      </c>
      <c r="I183" s="178">
        <f t="shared" si="104"/>
        <v>26000</v>
      </c>
      <c r="J183" s="171">
        <f>IF(G183&gt;=Datos!$D$14,(Datos!$D$14*Datos!$C$14),IF(G183&lt;=Datos!$D$14,(G183*Datos!$C$14)))</f>
        <v>746.2</v>
      </c>
      <c r="K183" s="177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71">
        <f>IF(G183&gt;=Datos!$D$15,(Datos!$D$15*Datos!$C$15),IF(G183&lt;=Datos!$D$15,(G183*Datos!$C$15)))</f>
        <v>790.4</v>
      </c>
      <c r="M183" s="178">
        <v>1740.46</v>
      </c>
      <c r="N183" s="178">
        <f t="shared" si="107"/>
        <v>3277.06</v>
      </c>
      <c r="O183" s="214">
        <f t="shared" si="108"/>
        <v>22722.94</v>
      </c>
    </row>
    <row r="184" spans="1:16" s="7" customFormat="1" ht="36.75" customHeight="1" x14ac:dyDescent="0.2">
      <c r="A184" s="168">
        <v>147</v>
      </c>
      <c r="B184" s="187" t="s">
        <v>299</v>
      </c>
      <c r="C184" s="109" t="s">
        <v>313</v>
      </c>
      <c r="D184" s="126" t="s">
        <v>246</v>
      </c>
      <c r="E184" s="138" t="s">
        <v>308</v>
      </c>
      <c r="F184" s="138" t="s">
        <v>19</v>
      </c>
      <c r="G184" s="132">
        <v>8666.67</v>
      </c>
      <c r="H184" s="178">
        <v>0</v>
      </c>
      <c r="I184" s="178">
        <f t="shared" si="104"/>
        <v>8666.67</v>
      </c>
      <c r="J184" s="171">
        <f>IF(G184&gt;=Datos!$D$14,(Datos!$D$14*Datos!$C$14),IF(G184&lt;=Datos!$D$14,(G184*Datos!$C$14)))</f>
        <v>248.733429</v>
      </c>
      <c r="K184" s="177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71">
        <f>IF(G184&gt;=Datos!$D$15,(Datos!$D$15*Datos!$C$15),IF(G184&lt;=Datos!$D$15,(G184*Datos!$C$15)))</f>
        <v>263.466768</v>
      </c>
      <c r="M184" s="178">
        <v>25</v>
      </c>
      <c r="N184" s="178">
        <f t="shared" si="107"/>
        <v>537.200197</v>
      </c>
      <c r="O184" s="214">
        <f t="shared" si="108"/>
        <v>8129.469803</v>
      </c>
      <c r="P184" s="17"/>
    </row>
    <row r="185" spans="1:16" s="7" customFormat="1" ht="36.75" customHeight="1" x14ac:dyDescent="0.2">
      <c r="A185" s="168">
        <v>148</v>
      </c>
      <c r="B185" s="109" t="s">
        <v>642</v>
      </c>
      <c r="C185" s="109" t="s">
        <v>312</v>
      </c>
      <c r="D185" s="126" t="s">
        <v>592</v>
      </c>
      <c r="E185" s="138" t="s">
        <v>308</v>
      </c>
      <c r="F185" s="138" t="s">
        <v>19</v>
      </c>
      <c r="G185" s="178">
        <v>26000</v>
      </c>
      <c r="H185" s="178">
        <v>0</v>
      </c>
      <c r="I185" s="178">
        <f t="shared" si="104"/>
        <v>26000</v>
      </c>
      <c r="J185" s="171">
        <f>IF(G185&gt;=Datos!$D$14,(Datos!$D$14*Datos!$C$14),IF(G185&lt;=Datos!$D$14,(G185*Datos!$C$14)))</f>
        <v>746.2</v>
      </c>
      <c r="K185" s="177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71">
        <f>IF(G185&gt;=Datos!$D$15,(Datos!$D$15*Datos!$C$15),IF(G185&lt;=Datos!$D$15,(G185*Datos!$C$15)))</f>
        <v>790.4</v>
      </c>
      <c r="M185" s="178">
        <v>25</v>
      </c>
      <c r="N185" s="178">
        <f t="shared" si="107"/>
        <v>1561.6</v>
      </c>
      <c r="O185" s="214">
        <f t="shared" si="108"/>
        <v>24438.400000000001</v>
      </c>
    </row>
    <row r="186" spans="1:16" ht="36.75" customHeight="1" x14ac:dyDescent="0.2">
      <c r="A186" s="168">
        <v>149</v>
      </c>
      <c r="B186" s="173" t="s">
        <v>228</v>
      </c>
      <c r="C186" s="109" t="s">
        <v>312</v>
      </c>
      <c r="D186" s="126" t="s">
        <v>246</v>
      </c>
      <c r="E186" s="174" t="s">
        <v>308</v>
      </c>
      <c r="F186" s="174" t="s">
        <v>19</v>
      </c>
      <c r="G186" s="175">
        <v>26000</v>
      </c>
      <c r="H186" s="175">
        <v>0</v>
      </c>
      <c r="I186" s="178">
        <f t="shared" si="104"/>
        <v>26000</v>
      </c>
      <c r="J186" s="171">
        <f>IF(G186&gt;=Datos!$D$14,(Datos!$D$14*Datos!$C$14),IF(G186&lt;=Datos!$D$14,(G186*Datos!$C$14)))</f>
        <v>746.2</v>
      </c>
      <c r="K186" s="177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76">
        <f>IF(G186&gt;=Datos!$D$15,(Datos!$D$15*Datos!$C$15),IF(G186&lt;=Datos!$D$15,(G186*Datos!$C$15)))</f>
        <v>790.4</v>
      </c>
      <c r="M186" s="175">
        <v>25</v>
      </c>
      <c r="N186" s="175">
        <f>SUM(J186:M186)</f>
        <v>1561.6</v>
      </c>
      <c r="O186" s="216">
        <f t="shared" ref="O186" si="116">+G186-N186</f>
        <v>24438.400000000001</v>
      </c>
    </row>
    <row r="187" spans="1:16" s="7" customFormat="1" ht="36.75" customHeight="1" x14ac:dyDescent="0.2">
      <c r="A187" s="168">
        <v>150</v>
      </c>
      <c r="B187" s="109" t="s">
        <v>1044</v>
      </c>
      <c r="C187" s="109" t="s">
        <v>314</v>
      </c>
      <c r="D187" s="126" t="s">
        <v>592</v>
      </c>
      <c r="E187" s="138" t="s">
        <v>308</v>
      </c>
      <c r="F187" s="138" t="s">
        <v>19</v>
      </c>
      <c r="G187" s="178">
        <v>35000</v>
      </c>
      <c r="H187" s="178">
        <v>0</v>
      </c>
      <c r="I187" s="178">
        <f t="shared" si="104"/>
        <v>35000</v>
      </c>
      <c r="J187" s="171">
        <f>IF(G187&gt;=Datos!$D$14,(Datos!$D$14*Datos!$C$14),IF(G187&lt;=Datos!$D$14,(G187*Datos!$C$14)))</f>
        <v>1004.5</v>
      </c>
      <c r="K187" s="177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71">
        <f>IF(G187&gt;=Datos!$D$15,(Datos!$D$15*Datos!$C$15),IF(G187&lt;=Datos!$D$15,(G187*Datos!$C$15)))</f>
        <v>1064</v>
      </c>
      <c r="M187" s="178">
        <v>1025</v>
      </c>
      <c r="N187" s="178">
        <f t="shared" ref="N187" si="117">SUM(J187:M187)</f>
        <v>3093.5</v>
      </c>
      <c r="O187" s="214">
        <f>+G187-N187</f>
        <v>31906.5</v>
      </c>
    </row>
    <row r="188" spans="1:16" s="7" customFormat="1" ht="36.75" customHeight="1" x14ac:dyDescent="0.2">
      <c r="A188" s="168">
        <v>151</v>
      </c>
      <c r="B188" s="109" t="s">
        <v>218</v>
      </c>
      <c r="C188" s="109" t="s">
        <v>314</v>
      </c>
      <c r="D188" s="126" t="s">
        <v>246</v>
      </c>
      <c r="E188" s="138" t="s">
        <v>308</v>
      </c>
      <c r="F188" s="138" t="s">
        <v>19</v>
      </c>
      <c r="G188" s="178">
        <v>26000</v>
      </c>
      <c r="H188" s="178">
        <v>0</v>
      </c>
      <c r="I188" s="178">
        <f t="shared" si="104"/>
        <v>26000</v>
      </c>
      <c r="J188" s="171">
        <f>IF(G188&gt;=Datos!$D$14,(Datos!$D$14*Datos!$C$14),IF(G188&lt;=Datos!$D$14,(G188*Datos!$C$14)))</f>
        <v>746.2</v>
      </c>
      <c r="K188" s="177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171">
        <f>IF(G188&gt;=Datos!$D$15,(Datos!$D$15*Datos!$C$15),IF(G188&lt;=Datos!$D$15,(G188*Datos!$C$15)))</f>
        <v>790.4</v>
      </c>
      <c r="M188" s="178">
        <v>25</v>
      </c>
      <c r="N188" s="178">
        <f>SUM(J188:M188)</f>
        <v>1561.6</v>
      </c>
      <c r="O188" s="214">
        <f t="shared" ref="O188:O190" si="118">+G188-N188</f>
        <v>24438.400000000001</v>
      </c>
    </row>
    <row r="189" spans="1:16" ht="36.75" customHeight="1" x14ac:dyDescent="0.2">
      <c r="A189" s="168">
        <v>152</v>
      </c>
      <c r="B189" s="173" t="s">
        <v>335</v>
      </c>
      <c r="C189" s="173" t="s">
        <v>365</v>
      </c>
      <c r="D189" s="126" t="s">
        <v>246</v>
      </c>
      <c r="E189" s="174" t="s">
        <v>308</v>
      </c>
      <c r="F189" s="174" t="s">
        <v>19</v>
      </c>
      <c r="G189" s="175">
        <v>26000</v>
      </c>
      <c r="H189" s="175">
        <v>0</v>
      </c>
      <c r="I189" s="178">
        <f t="shared" si="104"/>
        <v>26000</v>
      </c>
      <c r="J189" s="171">
        <f>IF(G189&gt;=Datos!$D$14,(Datos!$D$14*Datos!$C$14),IF(G189&lt;=Datos!$D$14,(G189*Datos!$C$14)))</f>
        <v>746.2</v>
      </c>
      <c r="K189" s="177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176">
        <f>IF(G189&gt;=Datos!$D$15,(Datos!$D$15*Datos!$C$15),IF(G189&lt;=Datos!$D$15,(G189*Datos!$C$15)))</f>
        <v>790.4</v>
      </c>
      <c r="M189" s="175">
        <v>3025</v>
      </c>
      <c r="N189" s="178">
        <f t="shared" ref="N189" si="119">SUM(J189:M189)</f>
        <v>4561.6000000000004</v>
      </c>
      <c r="O189" s="216">
        <f t="shared" si="118"/>
        <v>21438.400000000001</v>
      </c>
    </row>
    <row r="190" spans="1:16" s="7" customFormat="1" ht="36.75" customHeight="1" x14ac:dyDescent="0.2">
      <c r="A190" s="168">
        <v>153</v>
      </c>
      <c r="B190" s="109" t="s">
        <v>37</v>
      </c>
      <c r="C190" s="109" t="s">
        <v>313</v>
      </c>
      <c r="D190" s="126" t="s">
        <v>246</v>
      </c>
      <c r="E190" s="138" t="s">
        <v>308</v>
      </c>
      <c r="F190" s="138" t="s">
        <v>19</v>
      </c>
      <c r="G190" s="178">
        <v>26000</v>
      </c>
      <c r="H190" s="178">
        <v>0</v>
      </c>
      <c r="I190" s="178">
        <f t="shared" si="104"/>
        <v>26000</v>
      </c>
      <c r="J190" s="171">
        <f>IF(G190&gt;=Datos!$D$14,(Datos!$D$14*Datos!$C$14),IF(G190&lt;=Datos!$D$14,(G190*Datos!$C$14)))</f>
        <v>746.2</v>
      </c>
      <c r="K190" s="177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71">
        <f>IF(G190&gt;=Datos!$D$15,(Datos!$D$15*Datos!$C$15),IF(G190&lt;=Datos!$D$15,(G190*Datos!$C$15)))</f>
        <v>790.4</v>
      </c>
      <c r="M190" s="178">
        <v>25</v>
      </c>
      <c r="N190" s="175">
        <f>SUM(J190:M190)</f>
        <v>1561.6</v>
      </c>
      <c r="O190" s="216">
        <f t="shared" si="118"/>
        <v>24438.400000000001</v>
      </c>
    </row>
    <row r="191" spans="1:16" s="7" customFormat="1" ht="36.75" customHeight="1" x14ac:dyDescent="0.2">
      <c r="A191" s="168">
        <v>154</v>
      </c>
      <c r="B191" s="109" t="s">
        <v>134</v>
      </c>
      <c r="C191" s="109" t="s">
        <v>314</v>
      </c>
      <c r="D191" s="126" t="s">
        <v>846</v>
      </c>
      <c r="E191" s="138" t="s">
        <v>308</v>
      </c>
      <c r="F191" s="138" t="s">
        <v>19</v>
      </c>
      <c r="G191" s="178">
        <v>26000</v>
      </c>
      <c r="H191" s="178">
        <v>0</v>
      </c>
      <c r="I191" s="178">
        <f t="shared" si="104"/>
        <v>26000</v>
      </c>
      <c r="J191" s="171">
        <f>IF(G191&gt;=Datos!$D$14,(Datos!$D$14*Datos!$C$14),IF(G191&lt;=Datos!$D$14,(G191*Datos!$C$14)))</f>
        <v>746.2</v>
      </c>
      <c r="K191" s="177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171">
        <f>IF(G191&gt;=Datos!$D$15,(Datos!$D$15*Datos!$C$15),IF(G191&lt;=Datos!$D$15,(G191*Datos!$C$15)))</f>
        <v>790.4</v>
      </c>
      <c r="M191" s="178">
        <v>25</v>
      </c>
      <c r="N191" s="178">
        <f t="shared" ref="N191" si="120">SUM(J191:M191)</f>
        <v>1561.6</v>
      </c>
      <c r="O191" s="214">
        <f>+G191-N191</f>
        <v>24438.400000000001</v>
      </c>
    </row>
    <row r="192" spans="1:16" s="7" customFormat="1" ht="36.75" customHeight="1" x14ac:dyDescent="0.2">
      <c r="A192" s="168">
        <v>155</v>
      </c>
      <c r="B192" s="109" t="s">
        <v>40</v>
      </c>
      <c r="C192" s="109" t="s">
        <v>365</v>
      </c>
      <c r="D192" s="126" t="s">
        <v>846</v>
      </c>
      <c r="E192" s="138" t="s">
        <v>308</v>
      </c>
      <c r="F192" s="138" t="s">
        <v>19</v>
      </c>
      <c r="G192" s="178">
        <v>38000</v>
      </c>
      <c r="H192" s="178">
        <v>0</v>
      </c>
      <c r="I192" s="178">
        <f t="shared" si="104"/>
        <v>38000</v>
      </c>
      <c r="J192" s="171">
        <f>IF(G192&gt;=Datos!$D$14,(Datos!$D$14*Datos!$C$14),IF(G192&lt;=Datos!$D$14,(G192*Datos!$C$14)))</f>
        <v>1090.5999999999999</v>
      </c>
      <c r="K192" s="177">
        <v>0</v>
      </c>
      <c r="L192" s="171">
        <f>IF(G192&gt;=Datos!$D$15,(Datos!$D$15*Datos!$C$15),IF(G192&lt;=Datos!$D$15,(G192*Datos!$C$15)))</f>
        <v>1155.2</v>
      </c>
      <c r="M192" s="178">
        <v>8025</v>
      </c>
      <c r="N192" s="178">
        <f t="shared" ref="N192:N197" si="121">SUM(J192:M192)</f>
        <v>10270.799999999999</v>
      </c>
      <c r="O192" s="214">
        <f>+G192-N192</f>
        <v>27729.200000000001</v>
      </c>
    </row>
    <row r="193" spans="1:15" s="7" customFormat="1" ht="36.75" customHeight="1" x14ac:dyDescent="0.2">
      <c r="A193" s="168">
        <v>156</v>
      </c>
      <c r="B193" s="109" t="s">
        <v>565</v>
      </c>
      <c r="C193" s="109" t="s">
        <v>312</v>
      </c>
      <c r="D193" s="126" t="s">
        <v>246</v>
      </c>
      <c r="E193" s="138" t="s">
        <v>308</v>
      </c>
      <c r="F193" s="138" t="s">
        <v>19</v>
      </c>
      <c r="G193" s="178">
        <v>26000</v>
      </c>
      <c r="H193" s="178">
        <v>0</v>
      </c>
      <c r="I193" s="178">
        <f t="shared" si="104"/>
        <v>26000</v>
      </c>
      <c r="J193" s="171">
        <f>IF(G193&gt;=Datos!$D$14,(Datos!$D$14*Datos!$C$14),IF(G193&lt;=Datos!$D$14,(G193*Datos!$C$14)))</f>
        <v>746.2</v>
      </c>
      <c r="K193" s="177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71">
        <f>IF(G193&gt;=Datos!$D$15,(Datos!$D$15*Datos!$C$15),IF(G193&lt;=Datos!$D$15,(G193*Datos!$C$15)))</f>
        <v>790.4</v>
      </c>
      <c r="M193" s="178">
        <v>1740.46</v>
      </c>
      <c r="N193" s="178">
        <f t="shared" ref="N193:N196" si="122">SUM(J193:M193)</f>
        <v>3277.06</v>
      </c>
      <c r="O193" s="214">
        <f t="shared" ref="O193:O195" si="123">+G193-N193</f>
        <v>22722.94</v>
      </c>
    </row>
    <row r="194" spans="1:15" s="7" customFormat="1" ht="36.75" customHeight="1" x14ac:dyDescent="0.2">
      <c r="A194" s="168">
        <v>157</v>
      </c>
      <c r="B194" s="109" t="s">
        <v>224</v>
      </c>
      <c r="C194" s="109" t="s">
        <v>312</v>
      </c>
      <c r="D194" s="126" t="s">
        <v>846</v>
      </c>
      <c r="E194" s="138" t="s">
        <v>308</v>
      </c>
      <c r="F194" s="138" t="s">
        <v>19</v>
      </c>
      <c r="G194" s="132">
        <v>35000</v>
      </c>
      <c r="H194" s="178">
        <v>0</v>
      </c>
      <c r="I194" s="178">
        <f t="shared" si="104"/>
        <v>35000</v>
      </c>
      <c r="J194" s="171">
        <f>IF(G194&gt;=Datos!$D$14,(Datos!$D$14*Datos!$C$14),IF(G194&lt;=Datos!$D$14,(G194*Datos!$C$14)))</f>
        <v>1004.5</v>
      </c>
      <c r="K194" s="177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71">
        <f>IF(G194&gt;=Datos!$D$15,(Datos!$D$15*Datos!$C$15),IF(G194&lt;=Datos!$D$15,(G194*Datos!$C$15)))</f>
        <v>1064</v>
      </c>
      <c r="M194" s="178">
        <v>25</v>
      </c>
      <c r="N194" s="178">
        <f t="shared" si="122"/>
        <v>2093.5</v>
      </c>
      <c r="O194" s="216">
        <f t="shared" si="123"/>
        <v>32906.5</v>
      </c>
    </row>
    <row r="195" spans="1:15" s="7" customFormat="1" ht="36.75" customHeight="1" x14ac:dyDescent="0.2">
      <c r="A195" s="168">
        <v>158</v>
      </c>
      <c r="B195" s="109" t="s">
        <v>591</v>
      </c>
      <c r="C195" s="109" t="s">
        <v>313</v>
      </c>
      <c r="D195" s="126" t="s">
        <v>592</v>
      </c>
      <c r="E195" s="138" t="s">
        <v>308</v>
      </c>
      <c r="F195" s="138" t="s">
        <v>19</v>
      </c>
      <c r="G195" s="178">
        <v>35000</v>
      </c>
      <c r="H195" s="178">
        <v>0</v>
      </c>
      <c r="I195" s="178">
        <f t="shared" si="104"/>
        <v>35000</v>
      </c>
      <c r="J195" s="171">
        <f>IF(G195&gt;=Datos!$D$14,(Datos!$D$14*Datos!$C$14),IF(G195&lt;=Datos!$D$14,(G195*Datos!$C$14)))</f>
        <v>1004.5</v>
      </c>
      <c r="K195" s="177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71">
        <f>IF(G195&gt;=Datos!$D$15,(Datos!$D$15*Datos!$C$15),IF(G195&lt;=Datos!$D$15,(G195*Datos!$C$15)))</f>
        <v>1064</v>
      </c>
      <c r="M195" s="178">
        <v>25</v>
      </c>
      <c r="N195" s="178">
        <f t="shared" si="122"/>
        <v>2093.5</v>
      </c>
      <c r="O195" s="214">
        <f t="shared" si="123"/>
        <v>32906.5</v>
      </c>
    </row>
    <row r="196" spans="1:15" s="7" customFormat="1" ht="36.75" customHeight="1" x14ac:dyDescent="0.2">
      <c r="A196" s="168">
        <v>159</v>
      </c>
      <c r="B196" s="109" t="s">
        <v>56</v>
      </c>
      <c r="C196" s="109" t="s">
        <v>313</v>
      </c>
      <c r="D196" s="126" t="s">
        <v>246</v>
      </c>
      <c r="E196" s="138" t="s">
        <v>308</v>
      </c>
      <c r="F196" s="138" t="s">
        <v>19</v>
      </c>
      <c r="G196" s="178">
        <v>26000</v>
      </c>
      <c r="H196" s="178">
        <v>0</v>
      </c>
      <c r="I196" s="178">
        <f t="shared" si="104"/>
        <v>26000</v>
      </c>
      <c r="J196" s="171">
        <f>IF(G196&gt;=Datos!$D$14,(Datos!$D$14*Datos!$C$14),IF(G196&lt;=Datos!$D$14,(G196*Datos!$C$14)))</f>
        <v>746.2</v>
      </c>
      <c r="K196" s="177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1">
        <f>IF(G196&gt;=Datos!$D$15,(Datos!$D$15*Datos!$C$15),IF(G196&lt;=Datos!$D$15,(G196*Datos!$C$15)))</f>
        <v>790.4</v>
      </c>
      <c r="M196" s="178">
        <v>25</v>
      </c>
      <c r="N196" s="178">
        <f t="shared" si="122"/>
        <v>1561.6</v>
      </c>
      <c r="O196" s="214">
        <f>+G196-N196</f>
        <v>24438.400000000001</v>
      </c>
    </row>
    <row r="197" spans="1:15" s="7" customFormat="1" ht="36.75" customHeight="1" x14ac:dyDescent="0.2">
      <c r="A197" s="168">
        <v>160</v>
      </c>
      <c r="B197" s="187" t="s">
        <v>547</v>
      </c>
      <c r="C197" s="109" t="s">
        <v>314</v>
      </c>
      <c r="D197" s="126" t="s">
        <v>246</v>
      </c>
      <c r="E197" s="138" t="s">
        <v>308</v>
      </c>
      <c r="F197" s="138" t="s">
        <v>19</v>
      </c>
      <c r="G197" s="132">
        <v>26000</v>
      </c>
      <c r="H197" s="178">
        <v>0</v>
      </c>
      <c r="I197" s="178">
        <f t="shared" si="104"/>
        <v>26000</v>
      </c>
      <c r="J197" s="171">
        <f>IF(G197&gt;=Datos!$D$14,(Datos!$D$14*Datos!$C$14),IF(G197&lt;=Datos!$D$14,(G197*Datos!$C$14)))</f>
        <v>746.2</v>
      </c>
      <c r="K197" s="177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71">
        <f>IF(G197&gt;=Datos!$D$15,(Datos!$D$15*Datos!$C$15),IF(G197&lt;=Datos!$D$15,(G197*Datos!$C$15)))</f>
        <v>790.4</v>
      </c>
      <c r="M197" s="178">
        <v>25</v>
      </c>
      <c r="N197" s="178">
        <f t="shared" si="121"/>
        <v>1561.6</v>
      </c>
      <c r="O197" s="214">
        <f>+G197-N197</f>
        <v>24438.400000000001</v>
      </c>
    </row>
    <row r="198" spans="1:15" s="7" customFormat="1" ht="36.75" customHeight="1" x14ac:dyDescent="0.2">
      <c r="A198" s="168">
        <v>161</v>
      </c>
      <c r="B198" s="109" t="s">
        <v>590</v>
      </c>
      <c r="C198" s="109" t="s">
        <v>313</v>
      </c>
      <c r="D198" s="126" t="s">
        <v>846</v>
      </c>
      <c r="E198" s="138" t="s">
        <v>308</v>
      </c>
      <c r="F198" s="138" t="s">
        <v>19</v>
      </c>
      <c r="G198" s="178">
        <v>26000</v>
      </c>
      <c r="H198" s="178">
        <v>0</v>
      </c>
      <c r="I198" s="178">
        <f t="shared" si="104"/>
        <v>26000</v>
      </c>
      <c r="J198" s="171">
        <f>IF(G198&gt;=Datos!$D$14,(Datos!$D$14*Datos!$C$14),IF(G198&lt;=Datos!$D$14,(G198*Datos!$C$14)))</f>
        <v>746.2</v>
      </c>
      <c r="K198" s="244">
        <v>0</v>
      </c>
      <c r="L198" s="171">
        <f>IF(G198&gt;=Datos!$D$15,(Datos!$D$15*Datos!$C$15),IF(G198&lt;=Datos!$D$15,(G198*Datos!$C$15)))</f>
        <v>790.4</v>
      </c>
      <c r="M198" s="178">
        <v>25</v>
      </c>
      <c r="N198" s="178">
        <f t="shared" ref="N198" si="124">SUM(J198:M198)</f>
        <v>1561.6</v>
      </c>
      <c r="O198" s="214">
        <f t="shared" ref="O198" si="125">+G198-N198</f>
        <v>24438.400000000001</v>
      </c>
    </row>
    <row r="199" spans="1:15" s="87" customFormat="1" ht="36.75" customHeight="1" x14ac:dyDescent="0.2">
      <c r="A199" s="274" t="s">
        <v>494</v>
      </c>
      <c r="B199" s="275"/>
      <c r="C199" s="118">
        <v>28</v>
      </c>
      <c r="D199" s="118"/>
      <c r="E199" s="213"/>
      <c r="F199" s="135"/>
      <c r="G199" s="122">
        <f t="shared" ref="G199:O199" si="126">SUM(G171:G198)</f>
        <v>786666.66999999993</v>
      </c>
      <c r="H199" s="122">
        <f t="shared" si="126"/>
        <v>0</v>
      </c>
      <c r="I199" s="122">
        <f t="shared" si="126"/>
        <v>786666.66999999993</v>
      </c>
      <c r="J199" s="122">
        <f t="shared" si="126"/>
        <v>22577.333429000009</v>
      </c>
      <c r="K199" s="189">
        <f t="shared" si="126"/>
        <v>0</v>
      </c>
      <c r="L199" s="122">
        <f t="shared" si="126"/>
        <v>23914.666768000006</v>
      </c>
      <c r="M199" s="122">
        <f t="shared" si="126"/>
        <v>16130.919999999998</v>
      </c>
      <c r="N199" s="122">
        <f t="shared" si="126"/>
        <v>62622.920196999978</v>
      </c>
      <c r="O199" s="122">
        <f t="shared" si="126"/>
        <v>724043.74980300013</v>
      </c>
    </row>
    <row r="200" spans="1:15" s="7" customFormat="1" ht="36.75" customHeight="1" x14ac:dyDescent="0.2">
      <c r="A200" s="274" t="s">
        <v>928</v>
      </c>
      <c r="B200" s="275"/>
      <c r="C200" s="275"/>
      <c r="D200" s="275"/>
      <c r="E200" s="275"/>
      <c r="F200" s="275"/>
      <c r="G200" s="275"/>
      <c r="H200" s="275"/>
      <c r="I200" s="275"/>
      <c r="J200" s="275"/>
      <c r="K200" s="275"/>
      <c r="L200" s="275"/>
      <c r="M200" s="275"/>
      <c r="N200" s="275"/>
      <c r="O200" s="217"/>
    </row>
    <row r="201" spans="1:15" s="7" customFormat="1" ht="36.75" customHeight="1" x14ac:dyDescent="0.2">
      <c r="A201" s="168">
        <v>162</v>
      </c>
      <c r="B201" s="173" t="s">
        <v>135</v>
      </c>
      <c r="C201" s="109" t="s">
        <v>450</v>
      </c>
      <c r="D201" s="109" t="s">
        <v>927</v>
      </c>
      <c r="E201" s="138" t="s">
        <v>308</v>
      </c>
      <c r="F201" s="138" t="s">
        <v>19</v>
      </c>
      <c r="G201" s="178">
        <v>145000</v>
      </c>
      <c r="H201" s="178">
        <v>0</v>
      </c>
      <c r="I201" s="178">
        <f t="shared" ref="I201:I202" si="127">SUM(G201:H201)</f>
        <v>145000</v>
      </c>
      <c r="J201" s="171">
        <f>IF(G201&gt;=Datos!$D$14,(Datos!$D$14*Datos!$C$14),IF(G201&lt;=Datos!$D$14,(G201*Datos!$C$14)))</f>
        <v>4161.5</v>
      </c>
      <c r="K201" s="177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22690.485666666667</v>
      </c>
      <c r="L201" s="171">
        <f>IF(G201&gt;=Datos!$D$15,(Datos!$D$15*Datos!$C$15),IF(G201&lt;=Datos!$D$15,(G201*Datos!$C$15)))</f>
        <v>4408</v>
      </c>
      <c r="M201" s="178">
        <v>25038.05</v>
      </c>
      <c r="N201" s="178">
        <f t="shared" ref="N201" si="128">SUM(J201:M201)</f>
        <v>56298.035666666663</v>
      </c>
      <c r="O201" s="216">
        <f t="shared" ref="O201" si="129">+G201-N201</f>
        <v>88701.964333333337</v>
      </c>
    </row>
    <row r="202" spans="1:15" s="7" customFormat="1" ht="36.75" customHeight="1" x14ac:dyDescent="0.2">
      <c r="A202" s="168">
        <v>163</v>
      </c>
      <c r="B202" s="173" t="s">
        <v>848</v>
      </c>
      <c r="C202" s="109" t="s">
        <v>450</v>
      </c>
      <c r="D202" s="109" t="s">
        <v>849</v>
      </c>
      <c r="E202" s="138" t="s">
        <v>308</v>
      </c>
      <c r="F202" s="138" t="s">
        <v>19</v>
      </c>
      <c r="G202" s="178">
        <v>35000</v>
      </c>
      <c r="H202" s="178">
        <v>0</v>
      </c>
      <c r="I202" s="178">
        <f t="shared" si="127"/>
        <v>35000</v>
      </c>
      <c r="J202" s="171">
        <f>IF(G202&gt;=Datos!$D$14,(Datos!$D$14*Datos!$C$14),IF(G202&lt;=Datos!$D$14,(G202*Datos!$C$14)))</f>
        <v>1004.5</v>
      </c>
      <c r="K202" s="177" t="str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0</v>
      </c>
      <c r="L202" s="171">
        <f>IF(G202&gt;=Datos!$D$15,(Datos!$D$15*Datos!$C$15),IF(G202&lt;=Datos!$D$15,(G202*Datos!$C$15)))</f>
        <v>1064</v>
      </c>
      <c r="M202" s="178">
        <v>25</v>
      </c>
      <c r="N202" s="178">
        <f t="shared" ref="N202" si="130">SUM(J202:M202)</f>
        <v>2093.5</v>
      </c>
      <c r="O202" s="216">
        <f t="shared" ref="O202" si="131">+G202-N202</f>
        <v>32906.5</v>
      </c>
    </row>
    <row r="203" spans="1:15" s="87" customFormat="1" ht="36.75" customHeight="1" x14ac:dyDescent="0.2">
      <c r="A203" s="274" t="s">
        <v>494</v>
      </c>
      <c r="B203" s="275"/>
      <c r="C203" s="118">
        <v>2</v>
      </c>
      <c r="D203" s="118"/>
      <c r="E203" s="213"/>
      <c r="F203" s="135"/>
      <c r="G203" s="122">
        <f>SUM(G201:G202)</f>
        <v>180000</v>
      </c>
      <c r="H203" s="122">
        <f t="shared" ref="H203:O203" si="132">SUM(H201:H202)</f>
        <v>0</v>
      </c>
      <c r="I203" s="122">
        <f t="shared" si="132"/>
        <v>180000</v>
      </c>
      <c r="J203" s="122">
        <f t="shared" si="132"/>
        <v>5166</v>
      </c>
      <c r="K203" s="189">
        <f t="shared" si="132"/>
        <v>22690.485666666667</v>
      </c>
      <c r="L203" s="122">
        <f t="shared" si="132"/>
        <v>5472</v>
      </c>
      <c r="M203" s="122">
        <f t="shared" si="132"/>
        <v>25063.05</v>
      </c>
      <c r="N203" s="122">
        <f t="shared" si="132"/>
        <v>58391.535666666663</v>
      </c>
      <c r="O203" s="122">
        <f t="shared" si="132"/>
        <v>121608.46433333334</v>
      </c>
    </row>
    <row r="204" spans="1:15" s="7" customFormat="1" ht="36.75" customHeight="1" x14ac:dyDescent="0.2">
      <c r="A204" s="274" t="s">
        <v>643</v>
      </c>
      <c r="B204" s="275"/>
      <c r="C204" s="275"/>
      <c r="D204" s="275"/>
      <c r="E204" s="275"/>
      <c r="F204" s="275"/>
      <c r="G204" s="275"/>
      <c r="H204" s="275"/>
      <c r="I204" s="275"/>
      <c r="J204" s="275"/>
      <c r="K204" s="275"/>
      <c r="L204" s="275"/>
      <c r="M204" s="275"/>
      <c r="N204" s="275"/>
      <c r="O204" s="217"/>
    </row>
    <row r="205" spans="1:15" s="7" customFormat="1" ht="36.75" customHeight="1" x14ac:dyDescent="0.2">
      <c r="A205" s="168">
        <v>164</v>
      </c>
      <c r="B205" s="187" t="s">
        <v>740</v>
      </c>
      <c r="C205" s="109" t="s">
        <v>312</v>
      </c>
      <c r="D205" s="187" t="s">
        <v>337</v>
      </c>
      <c r="E205" s="138" t="s">
        <v>308</v>
      </c>
      <c r="F205" s="138" t="s">
        <v>19</v>
      </c>
      <c r="G205" s="132">
        <v>26000</v>
      </c>
      <c r="H205" s="178">
        <v>0</v>
      </c>
      <c r="I205" s="132">
        <f>SUM(G205:H205)</f>
        <v>26000</v>
      </c>
      <c r="J205" s="171">
        <f>IF(G205&gt;=Datos!$D$14,(Datos!$D$14*Datos!$C$14),IF(G205&lt;=Datos!$D$14,(G205*Datos!$C$14)))</f>
        <v>746.2</v>
      </c>
      <c r="K205" s="177" t="str">
        <f>IF((G205-J205-L205)&lt;=Datos!$G$7,"0",IF((G205-J205-L205)&lt;=Datos!$G$8,((G205-J205-L205)-Datos!$F$8)*Datos!$I$6,IF((G205-J205-L205)&lt;=Datos!$G$9,Datos!$I$8+((G205-J205-L205)-Datos!$F$9)*Datos!$J$6,IF((G205-J205-L205)&gt;=Datos!$F$10,(Datos!$I$8+Datos!$J$8)+((G205-J205-L205)-Datos!$F$10)*Datos!$K$6))))</f>
        <v>0</v>
      </c>
      <c r="L205" s="171">
        <f>IF(G205&gt;=Datos!$D$15,(Datos!$D$15*Datos!$C$15),IF(G205&lt;=Datos!$D$15,(G205*Datos!$C$15)))</f>
        <v>790.4</v>
      </c>
      <c r="M205" s="178">
        <v>25</v>
      </c>
      <c r="N205" s="178">
        <f t="shared" ref="N205:N208" si="133">SUM(J205:M205)</f>
        <v>1561.6</v>
      </c>
      <c r="O205" s="214">
        <f t="shared" ref="O205:O214" si="134">+G205-N205</f>
        <v>24438.400000000001</v>
      </c>
    </row>
    <row r="206" spans="1:15" s="7" customFormat="1" ht="36.75" customHeight="1" x14ac:dyDescent="0.2">
      <c r="A206" s="168">
        <v>165</v>
      </c>
      <c r="B206" s="187" t="s">
        <v>900</v>
      </c>
      <c r="C206" s="109" t="s">
        <v>313</v>
      </c>
      <c r="D206" s="187" t="s">
        <v>337</v>
      </c>
      <c r="E206" s="138" t="s">
        <v>308</v>
      </c>
      <c r="F206" s="138" t="s">
        <v>19</v>
      </c>
      <c r="G206" s="132">
        <v>26000</v>
      </c>
      <c r="H206" s="178">
        <v>0</v>
      </c>
      <c r="I206" s="132">
        <f t="shared" ref="I206:I215" si="135">SUM(G206:H206)</f>
        <v>26000</v>
      </c>
      <c r="J206" s="171">
        <f>IF(G206&gt;=Datos!$D$14,(Datos!$D$14*Datos!$C$14),IF(G206&lt;=Datos!$D$14,(G206*Datos!$C$14)))</f>
        <v>746.2</v>
      </c>
      <c r="K206" s="177" t="str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0</v>
      </c>
      <c r="L206" s="171">
        <f>IF(G206&gt;=Datos!$D$15,(Datos!$D$15*Datos!$C$15),IF(G206&lt;=Datos!$D$15,(G206*Datos!$C$15)))</f>
        <v>790.4</v>
      </c>
      <c r="M206" s="178">
        <v>25</v>
      </c>
      <c r="N206" s="178">
        <f t="shared" ref="N206" si="136">SUM(J206:M206)</f>
        <v>1561.6</v>
      </c>
      <c r="O206" s="214">
        <f t="shared" ref="O206" si="137">+G206-N206</f>
        <v>24438.400000000001</v>
      </c>
    </row>
    <row r="207" spans="1:15" s="7" customFormat="1" ht="36.75" customHeight="1" x14ac:dyDescent="0.2">
      <c r="A207" s="168">
        <v>166</v>
      </c>
      <c r="B207" s="187" t="s">
        <v>1045</v>
      </c>
      <c r="C207" s="109" t="s">
        <v>365</v>
      </c>
      <c r="D207" s="187" t="s">
        <v>337</v>
      </c>
      <c r="E207" s="138" t="s">
        <v>308</v>
      </c>
      <c r="F207" s="138" t="s">
        <v>19</v>
      </c>
      <c r="G207" s="132">
        <v>26000</v>
      </c>
      <c r="H207" s="178">
        <v>0</v>
      </c>
      <c r="I207" s="132">
        <f t="shared" ref="I207" si="138">SUM(G207:H207)</f>
        <v>26000</v>
      </c>
      <c r="J207" s="171">
        <f>IF(G207&gt;=Datos!$D$14,(Datos!$D$14*Datos!$C$14),IF(G207&lt;=Datos!$D$14,(G207*Datos!$C$14)))</f>
        <v>746.2</v>
      </c>
      <c r="K207" s="177" t="str">
        <f>IF((G207-J207-L207)&lt;=Datos!$G$7,"0",IF((G207-J207-L207)&lt;=Datos!$G$8,((G207-J207-L207)-Datos!$F$8)*Datos!$I$6,IF((G207-J207-L207)&lt;=Datos!$G$9,Datos!$I$8+((G207-J207-L207)-Datos!$F$9)*Datos!$J$6,IF((G207-J207-L207)&gt;=Datos!$F$10,(Datos!$I$8+Datos!$J$8)+((G207-J207-L207)-Datos!$F$10)*Datos!$K$6))))</f>
        <v>0</v>
      </c>
      <c r="L207" s="171">
        <f>IF(G207&gt;=Datos!$D$15,(Datos!$D$15*Datos!$C$15),IF(G207&lt;=Datos!$D$15,(G207*Datos!$C$15)))</f>
        <v>790.4</v>
      </c>
      <c r="M207" s="178">
        <v>25</v>
      </c>
      <c r="N207" s="178">
        <f t="shared" ref="N207" si="139">SUM(J207:M207)</f>
        <v>1561.6</v>
      </c>
      <c r="O207" s="214">
        <f t="shared" ref="O207" si="140">+G207-N207</f>
        <v>24438.400000000001</v>
      </c>
    </row>
    <row r="208" spans="1:15" s="7" customFormat="1" ht="36.75" customHeight="1" x14ac:dyDescent="0.2">
      <c r="A208" s="168">
        <v>167</v>
      </c>
      <c r="B208" s="109" t="s">
        <v>26</v>
      </c>
      <c r="C208" s="109" t="s">
        <v>312</v>
      </c>
      <c r="D208" s="109" t="s">
        <v>239</v>
      </c>
      <c r="E208" s="138" t="s">
        <v>308</v>
      </c>
      <c r="F208" s="138" t="s">
        <v>19</v>
      </c>
      <c r="G208" s="178">
        <v>50000</v>
      </c>
      <c r="H208" s="178">
        <v>0</v>
      </c>
      <c r="I208" s="132">
        <f t="shared" si="135"/>
        <v>50000</v>
      </c>
      <c r="J208" s="171">
        <f>IF(G208&gt;=Datos!$D$14,(Datos!$D$14*Datos!$C$14),IF(G208&lt;=Datos!$D$14,(G208*Datos!$C$14)))</f>
        <v>1435</v>
      </c>
      <c r="K208" s="177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1853.9984999999997</v>
      </c>
      <c r="L208" s="171">
        <f>IF(G208&gt;=Datos!$D$15,(Datos!$D$15*Datos!$C$15),IF(G208&lt;=Datos!$D$15,(G208*Datos!$C$15)))</f>
        <v>1520</v>
      </c>
      <c r="M208" s="178">
        <v>25</v>
      </c>
      <c r="N208" s="178">
        <f t="shared" si="133"/>
        <v>4833.9984999999997</v>
      </c>
      <c r="O208" s="214">
        <f t="shared" ref="O208:O209" si="141">+G208-N208</f>
        <v>45166.001499999998</v>
      </c>
    </row>
    <row r="209" spans="1:16" s="7" customFormat="1" ht="36.75" customHeight="1" x14ac:dyDescent="0.2">
      <c r="A209" s="168">
        <v>168</v>
      </c>
      <c r="B209" s="187" t="s">
        <v>233</v>
      </c>
      <c r="C209" s="109" t="s">
        <v>314</v>
      </c>
      <c r="D209" s="131" t="s">
        <v>340</v>
      </c>
      <c r="E209" s="138" t="s">
        <v>308</v>
      </c>
      <c r="F209" s="138" t="s">
        <v>19</v>
      </c>
      <c r="G209" s="132">
        <v>26000</v>
      </c>
      <c r="H209" s="178">
        <v>0</v>
      </c>
      <c r="I209" s="132">
        <f t="shared" si="135"/>
        <v>26000</v>
      </c>
      <c r="J209" s="171">
        <f>IF(G209&gt;=Datos!$D$14,(Datos!$D$14*Datos!$C$14),IF(G209&lt;=Datos!$D$14,(G209*Datos!$C$14)))</f>
        <v>746.2</v>
      </c>
      <c r="K209" s="177" t="str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0</v>
      </c>
      <c r="L209" s="171">
        <f>IF(G209&gt;=Datos!$D$15,(Datos!$D$15*Datos!$C$15),IF(G209&lt;=Datos!$D$15,(G209*Datos!$C$15)))</f>
        <v>790.4</v>
      </c>
      <c r="M209" s="178">
        <v>3025</v>
      </c>
      <c r="N209" s="178">
        <f t="shared" ref="N209" si="142">SUM(J209:M209)</f>
        <v>4561.6000000000004</v>
      </c>
      <c r="O209" s="214">
        <f t="shared" si="141"/>
        <v>21438.400000000001</v>
      </c>
      <c r="P209" s="17"/>
    </row>
    <row r="210" spans="1:16" s="7" customFormat="1" ht="36.75" customHeight="1" x14ac:dyDescent="0.2">
      <c r="A210" s="168">
        <v>169</v>
      </c>
      <c r="B210" s="187" t="s">
        <v>610</v>
      </c>
      <c r="C210" s="109" t="s">
        <v>365</v>
      </c>
      <c r="D210" s="131" t="s">
        <v>543</v>
      </c>
      <c r="E210" s="138" t="s">
        <v>308</v>
      </c>
      <c r="F210" s="138" t="s">
        <v>19</v>
      </c>
      <c r="G210" s="132">
        <v>26000</v>
      </c>
      <c r="H210" s="178">
        <v>0</v>
      </c>
      <c r="I210" s="132">
        <f t="shared" si="135"/>
        <v>26000</v>
      </c>
      <c r="J210" s="171">
        <f>IF(G210&gt;=Datos!$D$14,(Datos!$D$14*Datos!$C$14),IF(G210&lt;=Datos!$D$14,(G210*Datos!$C$14)))</f>
        <v>746.2</v>
      </c>
      <c r="K210" s="177" t="str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0</v>
      </c>
      <c r="L210" s="171">
        <f>IF(G210&gt;=Datos!$D$15,(Datos!$D$15*Datos!$C$15),IF(G210&lt;=Datos!$D$15,(G210*Datos!$C$15)))</f>
        <v>790.4</v>
      </c>
      <c r="M210" s="178">
        <v>25</v>
      </c>
      <c r="N210" s="178">
        <f t="shared" ref="N210" si="143">SUM(J210:M210)</f>
        <v>1561.6</v>
      </c>
      <c r="O210" s="214">
        <f t="shared" si="134"/>
        <v>24438.400000000001</v>
      </c>
      <c r="P210" s="17"/>
    </row>
    <row r="211" spans="1:16" s="7" customFormat="1" ht="36.75" customHeight="1" x14ac:dyDescent="0.2">
      <c r="A211" s="168">
        <v>170</v>
      </c>
      <c r="B211" s="109" t="s">
        <v>478</v>
      </c>
      <c r="C211" s="109" t="s">
        <v>312</v>
      </c>
      <c r="D211" s="126" t="s">
        <v>340</v>
      </c>
      <c r="E211" s="138" t="s">
        <v>308</v>
      </c>
      <c r="F211" s="138" t="s">
        <v>19</v>
      </c>
      <c r="G211" s="178">
        <v>26000</v>
      </c>
      <c r="H211" s="178">
        <v>0</v>
      </c>
      <c r="I211" s="132">
        <f t="shared" si="135"/>
        <v>26000</v>
      </c>
      <c r="J211" s="171">
        <v>746.2</v>
      </c>
      <c r="K211" s="177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71">
        <v>790.4</v>
      </c>
      <c r="M211" s="178">
        <v>1740.46</v>
      </c>
      <c r="N211" s="178">
        <f t="shared" ref="N211" si="144">SUM(J211:M211)</f>
        <v>3277.06</v>
      </c>
      <c r="O211" s="214">
        <f t="shared" si="134"/>
        <v>22722.94</v>
      </c>
    </row>
    <row r="212" spans="1:16" s="7" customFormat="1" ht="36.75" customHeight="1" x14ac:dyDescent="0.2">
      <c r="A212" s="168">
        <v>171</v>
      </c>
      <c r="B212" s="109" t="s">
        <v>175</v>
      </c>
      <c r="C212" s="109" t="s">
        <v>314</v>
      </c>
      <c r="D212" s="126" t="s">
        <v>340</v>
      </c>
      <c r="E212" s="138" t="s">
        <v>308</v>
      </c>
      <c r="F212" s="138" t="s">
        <v>19</v>
      </c>
      <c r="G212" s="178">
        <v>26000</v>
      </c>
      <c r="H212" s="178">
        <v>0</v>
      </c>
      <c r="I212" s="132">
        <f t="shared" si="135"/>
        <v>26000</v>
      </c>
      <c r="J212" s="171">
        <f>IF(G212&gt;=Datos!$D$14,(Datos!$D$14*Datos!$C$14),IF(G212&lt;=Datos!$D$14,(G212*Datos!$C$14)))</f>
        <v>746.2</v>
      </c>
      <c r="K212" s="177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71">
        <f>IF(G212&gt;=Datos!$D$15,(Datos!$D$15*Datos!$C$15),IF(G212&lt;=Datos!$D$15,(G212*Datos!$C$15)))</f>
        <v>790.4</v>
      </c>
      <c r="M212" s="178">
        <v>4025</v>
      </c>
      <c r="N212" s="178">
        <f>SUM(J212:M212)</f>
        <v>5561.6</v>
      </c>
      <c r="O212" s="214">
        <f>+G212-N212</f>
        <v>20438.400000000001</v>
      </c>
    </row>
    <row r="213" spans="1:16" s="7" customFormat="1" ht="36.75" customHeight="1" x14ac:dyDescent="0.2">
      <c r="A213" s="168">
        <v>172</v>
      </c>
      <c r="B213" s="187" t="s">
        <v>444</v>
      </c>
      <c r="C213" s="109" t="s">
        <v>313</v>
      </c>
      <c r="D213" s="187" t="s">
        <v>337</v>
      </c>
      <c r="E213" s="138" t="s">
        <v>308</v>
      </c>
      <c r="F213" s="138" t="s">
        <v>19</v>
      </c>
      <c r="G213" s="132">
        <v>26000</v>
      </c>
      <c r="H213" s="178">
        <v>0</v>
      </c>
      <c r="I213" s="132">
        <f t="shared" si="135"/>
        <v>26000</v>
      </c>
      <c r="J213" s="171">
        <f>IF(G213&gt;=Datos!$D$14,(Datos!$D$14*Datos!$C$14),IF(G213&lt;=Datos!$D$14,(G213*Datos!$C$14)))</f>
        <v>746.2</v>
      </c>
      <c r="K213" s="177" t="str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0</v>
      </c>
      <c r="L213" s="171">
        <f>IF(G213&gt;=Datos!$D$15,(Datos!$D$15*Datos!$C$15),IF(G213&lt;=Datos!$D$15,(G213*Datos!$C$15)))</f>
        <v>790.4</v>
      </c>
      <c r="M213" s="178">
        <v>25</v>
      </c>
      <c r="N213" s="178">
        <f t="shared" ref="N213:N214" si="145">SUM(J213:M213)</f>
        <v>1561.6</v>
      </c>
      <c r="O213" s="214">
        <f t="shared" si="134"/>
        <v>24438.400000000001</v>
      </c>
    </row>
    <row r="214" spans="1:16" s="7" customFormat="1" ht="36.75" customHeight="1" x14ac:dyDescent="0.2">
      <c r="A214" s="168">
        <v>173</v>
      </c>
      <c r="B214" s="187" t="s">
        <v>611</v>
      </c>
      <c r="C214" s="109" t="s">
        <v>365</v>
      </c>
      <c r="D214" s="126" t="s">
        <v>340</v>
      </c>
      <c r="E214" s="138" t="s">
        <v>308</v>
      </c>
      <c r="F214" s="138" t="s">
        <v>19</v>
      </c>
      <c r="G214" s="132">
        <v>26000</v>
      </c>
      <c r="H214" s="178">
        <v>0</v>
      </c>
      <c r="I214" s="132">
        <f t="shared" si="135"/>
        <v>26000</v>
      </c>
      <c r="J214" s="171">
        <f>IF(G214&gt;=Datos!$D$14,(Datos!$D$14*Datos!$C$14),IF(G214&lt;=Datos!$D$14,(G214*Datos!$C$14)))</f>
        <v>746.2</v>
      </c>
      <c r="K214" s="177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71">
        <f>IF(G214&gt;=Datos!$D$15,(Datos!$D$15*Datos!$C$15),IF(G214&lt;=Datos!$D$15,(G214*Datos!$C$15)))</f>
        <v>790.4</v>
      </c>
      <c r="M214" s="178">
        <v>25</v>
      </c>
      <c r="N214" s="178">
        <f t="shared" si="145"/>
        <v>1561.6</v>
      </c>
      <c r="O214" s="214">
        <f t="shared" si="134"/>
        <v>24438.400000000001</v>
      </c>
      <c r="P214" s="17"/>
    </row>
    <row r="215" spans="1:16" s="7" customFormat="1" ht="36.75" customHeight="1" x14ac:dyDescent="0.2">
      <c r="A215" s="168">
        <v>174</v>
      </c>
      <c r="B215" s="187" t="s">
        <v>391</v>
      </c>
      <c r="C215" s="109" t="s">
        <v>313</v>
      </c>
      <c r="D215" s="187" t="s">
        <v>337</v>
      </c>
      <c r="E215" s="138" t="s">
        <v>308</v>
      </c>
      <c r="F215" s="138" t="s">
        <v>19</v>
      </c>
      <c r="G215" s="132">
        <v>26000</v>
      </c>
      <c r="H215" s="178">
        <v>0</v>
      </c>
      <c r="I215" s="132">
        <f t="shared" si="135"/>
        <v>26000</v>
      </c>
      <c r="J215" s="171">
        <f>IF(G215&gt;=Datos!$D$14,(Datos!$D$14*Datos!$C$14),IF(G215&lt;=Datos!$D$14,(G215*Datos!$C$14)))</f>
        <v>746.2</v>
      </c>
      <c r="K215" s="177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71">
        <f>IF(G215&gt;=Datos!$D$15,(Datos!$D$15*Datos!$C$15),IF(G215&lt;=Datos!$D$15,(G215*Datos!$C$15)))</f>
        <v>790.4</v>
      </c>
      <c r="M215" s="178">
        <v>25</v>
      </c>
      <c r="N215" s="178">
        <f t="shared" ref="N215" si="146">SUM(J215:M215)</f>
        <v>1561.6</v>
      </c>
      <c r="O215" s="214">
        <f t="shared" ref="O215" si="147">+G215-N215</f>
        <v>24438.400000000001</v>
      </c>
    </row>
    <row r="216" spans="1:16" s="87" customFormat="1" ht="36.75" customHeight="1" x14ac:dyDescent="0.2">
      <c r="A216" s="274" t="s">
        <v>494</v>
      </c>
      <c r="B216" s="275"/>
      <c r="C216" s="118">
        <v>11</v>
      </c>
      <c r="D216" s="118"/>
      <c r="E216" s="213"/>
      <c r="F216" s="135"/>
      <c r="G216" s="122">
        <f t="shared" ref="G216:O216" si="148">SUM(G205:G215)</f>
        <v>310000</v>
      </c>
      <c r="H216" s="122">
        <f t="shared" si="148"/>
        <v>0</v>
      </c>
      <c r="I216" s="122">
        <f t="shared" si="148"/>
        <v>310000</v>
      </c>
      <c r="J216" s="122">
        <f t="shared" si="148"/>
        <v>8897</v>
      </c>
      <c r="K216" s="189">
        <f t="shared" si="148"/>
        <v>1853.9984999999997</v>
      </c>
      <c r="L216" s="122">
        <f t="shared" si="148"/>
        <v>9423.9999999999982</v>
      </c>
      <c r="M216" s="122">
        <f t="shared" si="148"/>
        <v>8990.4599999999991</v>
      </c>
      <c r="N216" s="122">
        <f t="shared" si="148"/>
        <v>29165.458499999993</v>
      </c>
      <c r="O216" s="122">
        <f t="shared" si="148"/>
        <v>280834.54149999999</v>
      </c>
    </row>
    <row r="217" spans="1:16" s="7" customFormat="1" ht="36.75" customHeight="1" x14ac:dyDescent="0.2">
      <c r="A217" s="274" t="s">
        <v>756</v>
      </c>
      <c r="B217" s="275"/>
      <c r="C217" s="275"/>
      <c r="D217" s="275"/>
      <c r="E217" s="275"/>
      <c r="F217" s="275"/>
      <c r="G217" s="275"/>
      <c r="H217" s="275"/>
      <c r="I217" s="275"/>
      <c r="J217" s="275"/>
      <c r="K217" s="275"/>
      <c r="L217" s="275"/>
      <c r="M217" s="275"/>
      <c r="N217" s="275"/>
      <c r="O217" s="217"/>
    </row>
    <row r="218" spans="1:16" s="7" customFormat="1" ht="36.75" customHeight="1" x14ac:dyDescent="0.2">
      <c r="A218" s="168">
        <v>175</v>
      </c>
      <c r="B218" s="173" t="s">
        <v>79</v>
      </c>
      <c r="C218" s="109" t="s">
        <v>450</v>
      </c>
      <c r="D218" s="109" t="s">
        <v>248</v>
      </c>
      <c r="E218" s="138" t="s">
        <v>308</v>
      </c>
      <c r="F218" s="138" t="s">
        <v>19</v>
      </c>
      <c r="G218" s="178">
        <v>40000</v>
      </c>
      <c r="H218" s="178">
        <v>0</v>
      </c>
      <c r="I218" s="178">
        <f t="shared" ref="I218" si="149">SUM(G218:H218)</f>
        <v>40000</v>
      </c>
      <c r="J218" s="171">
        <f>IF(G218&gt;=Datos!$D$14,(Datos!$D$14*Datos!$C$14),IF(G218&lt;=Datos!$D$14,(G218*Datos!$C$14)))</f>
        <v>1148</v>
      </c>
      <c r="K218" s="177">
        <v>185.33</v>
      </c>
      <c r="L218" s="171">
        <f>IF(G218&gt;=Datos!$D$15,(Datos!$D$15*Datos!$C$15),IF(G218&lt;=Datos!$D$15,(G218*Datos!$C$15)))</f>
        <v>1216</v>
      </c>
      <c r="M218" s="178">
        <v>2740.46</v>
      </c>
      <c r="N218" s="178">
        <f t="shared" ref="N218" si="150">SUM(J218:M218)</f>
        <v>5289.79</v>
      </c>
      <c r="O218" s="216">
        <f t="shared" ref="O218" si="151">+G218-N218</f>
        <v>34710.21</v>
      </c>
    </row>
    <row r="219" spans="1:16" s="87" customFormat="1" ht="36.75" customHeight="1" x14ac:dyDescent="0.2">
      <c r="A219" s="274" t="s">
        <v>494</v>
      </c>
      <c r="B219" s="275"/>
      <c r="C219" s="118">
        <v>1</v>
      </c>
      <c r="D219" s="118"/>
      <c r="E219" s="213"/>
      <c r="F219" s="135"/>
      <c r="G219" s="122">
        <f t="shared" ref="G219:O219" si="152">SUM(G218)</f>
        <v>40000</v>
      </c>
      <c r="H219" s="123">
        <f t="shared" si="152"/>
        <v>0</v>
      </c>
      <c r="I219" s="123">
        <f t="shared" si="152"/>
        <v>40000</v>
      </c>
      <c r="J219" s="123">
        <f t="shared" si="152"/>
        <v>1148</v>
      </c>
      <c r="K219" s="243">
        <f t="shared" si="152"/>
        <v>185.33</v>
      </c>
      <c r="L219" s="123">
        <f t="shared" si="152"/>
        <v>1216</v>
      </c>
      <c r="M219" s="123">
        <f t="shared" si="152"/>
        <v>2740.46</v>
      </c>
      <c r="N219" s="124">
        <f t="shared" si="152"/>
        <v>5289.79</v>
      </c>
      <c r="O219" s="125">
        <f t="shared" si="152"/>
        <v>34710.21</v>
      </c>
    </row>
    <row r="220" spans="1:16" s="7" customFormat="1" ht="36.75" customHeight="1" x14ac:dyDescent="0.2">
      <c r="A220" s="274" t="s">
        <v>647</v>
      </c>
      <c r="B220" s="275"/>
      <c r="C220" s="275"/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6"/>
    </row>
    <row r="221" spans="1:16" s="7" customFormat="1" ht="36.75" customHeight="1" x14ac:dyDescent="0.2">
      <c r="A221" s="168">
        <v>176</v>
      </c>
      <c r="B221" s="109" t="s">
        <v>648</v>
      </c>
      <c r="C221" s="109" t="s">
        <v>365</v>
      </c>
      <c r="D221" s="126" t="s">
        <v>476</v>
      </c>
      <c r="E221" s="138" t="s">
        <v>308</v>
      </c>
      <c r="F221" s="138" t="s">
        <v>309</v>
      </c>
      <c r="G221" s="178">
        <v>30000</v>
      </c>
      <c r="H221" s="178">
        <v>0</v>
      </c>
      <c r="I221" s="178">
        <f t="shared" ref="I221:I233" si="153">SUM(G221:H221)</f>
        <v>30000</v>
      </c>
      <c r="J221" s="171">
        <f>IF(G221&gt;=Datos!$D$14,(Datos!$D$14*Datos!$C$14),IF(G221&lt;=Datos!$D$14,(G221*Datos!$C$14)))</f>
        <v>861</v>
      </c>
      <c r="K221" s="177" t="str">
        <f>IF((G221-J221-L221)&lt;=Datos!$G$7,"0",IF((G221-J221-L221)&lt;=Datos!$G$8,((G221-J221-L221)-Datos!$F$8)*Datos!$I$6,IF((G221-J221-L221)&lt;=Datos!$G$9,Datos!$I$8+((G221-J221-L221)-Datos!$F$9)*Datos!$J$6,IF((G221-J221-L221)&gt;=Datos!$F$10,(Datos!$I$8+Datos!$J$8)+((G221-J221-L221)-Datos!$F$10)*Datos!$K$6))))</f>
        <v>0</v>
      </c>
      <c r="L221" s="171">
        <f>IF(G221&gt;=Datos!$D$15,(Datos!$D$15*Datos!$C$15),IF(G221&lt;=Datos!$D$15,(G221*Datos!$C$15)))</f>
        <v>912</v>
      </c>
      <c r="M221" s="178">
        <v>25</v>
      </c>
      <c r="N221" s="178">
        <f t="shared" ref="N221" si="154">SUM(J221:M221)</f>
        <v>1798</v>
      </c>
      <c r="O221" s="216">
        <f t="shared" ref="O221" si="155">+G221-N221</f>
        <v>28202</v>
      </c>
    </row>
    <row r="222" spans="1:16" s="7" customFormat="1" ht="36.75" customHeight="1" x14ac:dyDescent="0.2">
      <c r="A222" s="168">
        <v>177</v>
      </c>
      <c r="B222" s="109" t="s">
        <v>757</v>
      </c>
      <c r="C222" s="109" t="s">
        <v>314</v>
      </c>
      <c r="D222" s="126" t="s">
        <v>476</v>
      </c>
      <c r="E222" s="138" t="s">
        <v>308</v>
      </c>
      <c r="F222" s="138" t="s">
        <v>309</v>
      </c>
      <c r="G222" s="178">
        <v>35000</v>
      </c>
      <c r="H222" s="178">
        <v>0</v>
      </c>
      <c r="I222" s="178">
        <f t="shared" si="153"/>
        <v>35000</v>
      </c>
      <c r="J222" s="171">
        <f>IF(G222&gt;=Datos!$D$14,(Datos!$D$14*Datos!$C$14),IF(G222&lt;=Datos!$D$14,(G222*Datos!$C$14)))</f>
        <v>1004.5</v>
      </c>
      <c r="K222" s="177" t="str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0</v>
      </c>
      <c r="L222" s="171">
        <f>IF(G222&gt;=Datos!$D$15,(Datos!$D$15*Datos!$C$15),IF(G222&lt;=Datos!$D$15,(G222*Datos!$C$15)))</f>
        <v>1064</v>
      </c>
      <c r="M222" s="178">
        <v>1025</v>
      </c>
      <c r="N222" s="178">
        <f t="shared" ref="N222:N232" si="156">SUM(J222:M222)</f>
        <v>3093.5</v>
      </c>
      <c r="O222" s="216">
        <f t="shared" ref="O222:O233" si="157">+G222-N222</f>
        <v>31906.5</v>
      </c>
    </row>
    <row r="223" spans="1:16" s="7" customFormat="1" ht="36.75" customHeight="1" x14ac:dyDescent="0.2">
      <c r="A223" s="168">
        <v>178</v>
      </c>
      <c r="B223" s="109" t="s">
        <v>758</v>
      </c>
      <c r="C223" s="109" t="s">
        <v>312</v>
      </c>
      <c r="D223" s="126" t="s">
        <v>476</v>
      </c>
      <c r="E223" s="138" t="s">
        <v>308</v>
      </c>
      <c r="F223" s="138" t="s">
        <v>309</v>
      </c>
      <c r="G223" s="178">
        <v>22500</v>
      </c>
      <c r="H223" s="178">
        <v>0</v>
      </c>
      <c r="I223" s="178">
        <f t="shared" si="153"/>
        <v>22500</v>
      </c>
      <c r="J223" s="171">
        <f>IF(G223&gt;=Datos!$D$14,(Datos!$D$14*Datos!$C$14),IF(G223&lt;=Datos!$D$14,(G223*Datos!$C$14)))</f>
        <v>645.75</v>
      </c>
      <c r="K223" s="177" t="str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0</v>
      </c>
      <c r="L223" s="171">
        <f>IF(G223&gt;=Datos!$D$15,(Datos!$D$15*Datos!$C$15),IF(G223&lt;=Datos!$D$15,(G223*Datos!$C$15)))</f>
        <v>684</v>
      </c>
      <c r="M223" s="178">
        <v>25</v>
      </c>
      <c r="N223" s="178">
        <f t="shared" si="156"/>
        <v>1354.75</v>
      </c>
      <c r="O223" s="216">
        <f t="shared" si="157"/>
        <v>21145.25</v>
      </c>
    </row>
    <row r="224" spans="1:16" s="7" customFormat="1" ht="36.75" customHeight="1" x14ac:dyDescent="0.2">
      <c r="A224" s="168">
        <v>179</v>
      </c>
      <c r="B224" s="109" t="s">
        <v>925</v>
      </c>
      <c r="C224" s="109" t="s">
        <v>313</v>
      </c>
      <c r="D224" s="126" t="s">
        <v>251</v>
      </c>
      <c r="E224" s="138" t="s">
        <v>308</v>
      </c>
      <c r="F224" s="138" t="s">
        <v>309</v>
      </c>
      <c r="G224" s="178">
        <v>22500</v>
      </c>
      <c r="H224" s="178">
        <v>0</v>
      </c>
      <c r="I224" s="178">
        <f t="shared" si="153"/>
        <v>22500</v>
      </c>
      <c r="J224" s="171">
        <f>IF(G224&gt;=Datos!$D$14,(Datos!$D$14*Datos!$C$14),IF(G224&lt;=Datos!$D$14,(G224*Datos!$C$14)))</f>
        <v>645.75</v>
      </c>
      <c r="K224" s="177" t="str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0</v>
      </c>
      <c r="L224" s="171">
        <f>IF(G224&gt;=Datos!$D$15,(Datos!$D$15*Datos!$C$15),IF(G224&lt;=Datos!$D$15,(G224*Datos!$C$15)))</f>
        <v>684</v>
      </c>
      <c r="M224" s="178">
        <v>25</v>
      </c>
      <c r="N224" s="178">
        <f t="shared" ref="N224" si="158">SUM(J224:M224)</f>
        <v>1354.75</v>
      </c>
      <c r="O224" s="216">
        <f t="shared" ref="O224" si="159">+G224-N224</f>
        <v>21145.25</v>
      </c>
    </row>
    <row r="225" spans="1:15" s="7" customFormat="1" ht="36.75" customHeight="1" x14ac:dyDescent="0.2">
      <c r="A225" s="168">
        <v>180</v>
      </c>
      <c r="B225" s="109" t="s">
        <v>1046</v>
      </c>
      <c r="C225" s="109" t="s">
        <v>314</v>
      </c>
      <c r="D225" s="126" t="s">
        <v>251</v>
      </c>
      <c r="E225" s="138" t="s">
        <v>308</v>
      </c>
      <c r="F225" s="138" t="s">
        <v>309</v>
      </c>
      <c r="G225" s="178">
        <v>20000</v>
      </c>
      <c r="H225" s="178">
        <v>0</v>
      </c>
      <c r="I225" s="178">
        <f t="shared" ref="I225" si="160">SUM(G225:H225)</f>
        <v>20000</v>
      </c>
      <c r="J225" s="171">
        <f>IF(G225&gt;=Datos!$D$14,(Datos!$D$14*Datos!$C$14),IF(G225&lt;=Datos!$D$14,(G225*Datos!$C$14)))</f>
        <v>574</v>
      </c>
      <c r="K225" s="177" t="str">
        <f>IF((G225-J225-L225)&lt;=Datos!$G$7,"0",IF((G225-J225-L225)&lt;=Datos!$G$8,((G225-J225-L225)-Datos!$F$8)*Datos!$I$6,IF((G225-J225-L225)&lt;=Datos!$G$9,Datos!$I$8+((G225-J225-L225)-Datos!$F$9)*Datos!$J$6,IF((G225-J225-L225)&gt;=Datos!$F$10,(Datos!$I$8+Datos!$J$8)+((G225-J225-L225)-Datos!$F$10)*Datos!$K$6))))</f>
        <v>0</v>
      </c>
      <c r="L225" s="171">
        <f>IF(G225&gt;=Datos!$D$15,(Datos!$D$15*Datos!$C$15),IF(G225&lt;=Datos!$D$15,(G225*Datos!$C$15)))</f>
        <v>608</v>
      </c>
      <c r="M225" s="178">
        <v>25</v>
      </c>
      <c r="N225" s="178">
        <f t="shared" ref="N225" si="161">SUM(J225:M225)</f>
        <v>1207</v>
      </c>
      <c r="O225" s="216">
        <f t="shared" ref="O225" si="162">+G225-N225</f>
        <v>18793</v>
      </c>
    </row>
    <row r="226" spans="1:15" s="7" customFormat="1" ht="36.75" customHeight="1" x14ac:dyDescent="0.2">
      <c r="A226" s="168">
        <v>181</v>
      </c>
      <c r="B226" s="126" t="s">
        <v>481</v>
      </c>
      <c r="C226" s="109" t="s">
        <v>365</v>
      </c>
      <c r="D226" s="126" t="s">
        <v>476</v>
      </c>
      <c r="E226" s="138" t="s">
        <v>308</v>
      </c>
      <c r="F226" s="138" t="s">
        <v>309</v>
      </c>
      <c r="G226" s="178">
        <v>35000</v>
      </c>
      <c r="H226" s="178">
        <v>0</v>
      </c>
      <c r="I226" s="178">
        <f t="shared" si="153"/>
        <v>35000</v>
      </c>
      <c r="J226" s="171">
        <v>1004.5</v>
      </c>
      <c r="K226" s="177" t="str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0</v>
      </c>
      <c r="L226" s="171">
        <v>1064</v>
      </c>
      <c r="M226" s="178">
        <v>13953.41</v>
      </c>
      <c r="N226" s="178">
        <f t="shared" ref="N226:N231" si="163">SUM(J226:M226)</f>
        <v>16021.91</v>
      </c>
      <c r="O226" s="216">
        <f t="shared" ref="O226:O231" si="164">+G226-N226</f>
        <v>18978.09</v>
      </c>
    </row>
    <row r="227" spans="1:15" s="7" customFormat="1" ht="36.75" customHeight="1" x14ac:dyDescent="0.2">
      <c r="A227" s="168">
        <v>182</v>
      </c>
      <c r="B227" s="109" t="s">
        <v>53</v>
      </c>
      <c r="C227" s="109" t="s">
        <v>312</v>
      </c>
      <c r="D227" s="109" t="s">
        <v>251</v>
      </c>
      <c r="E227" s="138" t="s">
        <v>308</v>
      </c>
      <c r="F227" s="138" t="s">
        <v>309</v>
      </c>
      <c r="G227" s="178">
        <v>22821.75</v>
      </c>
      <c r="H227" s="178">
        <v>0</v>
      </c>
      <c r="I227" s="178">
        <f t="shared" si="153"/>
        <v>22821.75</v>
      </c>
      <c r="J227" s="171">
        <f>IF(G227&gt;=Datos!$D$14,(Datos!$D$14*Datos!$C$14),IF(G227&lt;=Datos!$D$14,(G227*Datos!$C$14)))</f>
        <v>654.98422500000004</v>
      </c>
      <c r="K227" s="177" t="str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0</v>
      </c>
      <c r="L227" s="171">
        <f>IF(G227&gt;=Datos!$D$15,(Datos!$D$15*Datos!$C$15),IF(G227&lt;=Datos!$D$15,(G227*Datos!$C$15)))</f>
        <v>693.78120000000001</v>
      </c>
      <c r="M227" s="178">
        <v>4742.62</v>
      </c>
      <c r="N227" s="178">
        <f t="shared" si="163"/>
        <v>6091.3854250000004</v>
      </c>
      <c r="O227" s="216">
        <f t="shared" si="164"/>
        <v>16730.364575</v>
      </c>
    </row>
    <row r="228" spans="1:15" s="7" customFormat="1" ht="36.75" customHeight="1" x14ac:dyDescent="0.2">
      <c r="A228" s="168">
        <v>183</v>
      </c>
      <c r="B228" s="109" t="s">
        <v>400</v>
      </c>
      <c r="C228" s="109" t="s">
        <v>313</v>
      </c>
      <c r="D228" s="109" t="s">
        <v>476</v>
      </c>
      <c r="E228" s="138" t="s">
        <v>308</v>
      </c>
      <c r="F228" s="138" t="s">
        <v>309</v>
      </c>
      <c r="G228" s="178">
        <v>40000</v>
      </c>
      <c r="H228" s="178">
        <v>0</v>
      </c>
      <c r="I228" s="178">
        <f t="shared" si="153"/>
        <v>40000</v>
      </c>
      <c r="J228" s="171">
        <f>IF(G228&gt;=Datos!$D$14,(Datos!$D$14*Datos!$C$14),IF(G228&lt;=Datos!$D$14,(G228*Datos!$C$14)))</f>
        <v>1148</v>
      </c>
      <c r="K228" s="177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442.64849999999967</v>
      </c>
      <c r="L228" s="171">
        <f>IF(G228&gt;=Datos!$D$15,(Datos!$D$15*Datos!$C$15),IF(G228&lt;=Datos!$D$15,(G228*Datos!$C$15)))</f>
        <v>1216</v>
      </c>
      <c r="M228" s="178">
        <v>25</v>
      </c>
      <c r="N228" s="178">
        <f t="shared" si="163"/>
        <v>2831.6484999999998</v>
      </c>
      <c r="O228" s="216">
        <f t="shared" si="164"/>
        <v>37168.351499999997</v>
      </c>
    </row>
    <row r="229" spans="1:15" s="7" customFormat="1" ht="36.75" customHeight="1" x14ac:dyDescent="0.2">
      <c r="A229" s="168">
        <v>184</v>
      </c>
      <c r="B229" s="109" t="s">
        <v>155</v>
      </c>
      <c r="C229" s="109" t="s">
        <v>313</v>
      </c>
      <c r="D229" s="109" t="s">
        <v>251</v>
      </c>
      <c r="E229" s="138" t="s">
        <v>308</v>
      </c>
      <c r="F229" s="138" t="s">
        <v>309</v>
      </c>
      <c r="G229" s="178">
        <v>22500</v>
      </c>
      <c r="H229" s="178">
        <v>0</v>
      </c>
      <c r="I229" s="178">
        <f t="shared" si="153"/>
        <v>22500</v>
      </c>
      <c r="J229" s="171">
        <f>IF(G229&gt;=Datos!$D$14,(Datos!$D$14*Datos!$C$14),IF(G229&lt;=Datos!$D$14,(G229*Datos!$C$14)))</f>
        <v>645.75</v>
      </c>
      <c r="K229" s="177" t="str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0</v>
      </c>
      <c r="L229" s="171">
        <f>IF(G229&gt;=Datos!$D$15,(Datos!$D$15*Datos!$C$15),IF(G229&lt;=Datos!$D$15,(G229*Datos!$C$15)))</f>
        <v>684</v>
      </c>
      <c r="M229" s="178">
        <v>25</v>
      </c>
      <c r="N229" s="178">
        <f t="shared" si="163"/>
        <v>1354.75</v>
      </c>
      <c r="O229" s="216">
        <f t="shared" si="164"/>
        <v>21145.25</v>
      </c>
    </row>
    <row r="230" spans="1:15" s="7" customFormat="1" ht="36.75" customHeight="1" x14ac:dyDescent="0.2">
      <c r="A230" s="168">
        <v>185</v>
      </c>
      <c r="B230" s="109" t="s">
        <v>210</v>
      </c>
      <c r="C230" s="109" t="s">
        <v>312</v>
      </c>
      <c r="D230" s="109" t="s">
        <v>251</v>
      </c>
      <c r="E230" s="138" t="s">
        <v>308</v>
      </c>
      <c r="F230" s="138" t="s">
        <v>309</v>
      </c>
      <c r="G230" s="178">
        <v>22500</v>
      </c>
      <c r="H230" s="178">
        <v>0</v>
      </c>
      <c r="I230" s="178">
        <f t="shared" si="153"/>
        <v>22500</v>
      </c>
      <c r="J230" s="171">
        <f>IF(G230&gt;=Datos!$D$14,(Datos!$D$14*Datos!$C$14),IF(G230&lt;=Datos!$D$14,(G230*Datos!$C$14)))</f>
        <v>645.75</v>
      </c>
      <c r="K230" s="177" t="str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0</v>
      </c>
      <c r="L230" s="171">
        <f>IF(G230&gt;=Datos!$D$15,(Datos!$D$15*Datos!$C$15),IF(G230&lt;=Datos!$D$15,(G230*Datos!$C$15)))</f>
        <v>684</v>
      </c>
      <c r="M230" s="178">
        <v>25</v>
      </c>
      <c r="N230" s="178">
        <f t="shared" si="163"/>
        <v>1354.75</v>
      </c>
      <c r="O230" s="216">
        <f t="shared" si="164"/>
        <v>21145.25</v>
      </c>
    </row>
    <row r="231" spans="1:15" s="7" customFormat="1" ht="36.75" customHeight="1" x14ac:dyDescent="0.2">
      <c r="A231" s="168">
        <v>186</v>
      </c>
      <c r="B231" s="109" t="s">
        <v>190</v>
      </c>
      <c r="C231" s="109" t="s">
        <v>312</v>
      </c>
      <c r="D231" s="109" t="s">
        <v>251</v>
      </c>
      <c r="E231" s="138" t="s">
        <v>308</v>
      </c>
      <c r="F231" s="138" t="s">
        <v>309</v>
      </c>
      <c r="G231" s="178">
        <v>25357.5</v>
      </c>
      <c r="H231" s="178">
        <v>0</v>
      </c>
      <c r="I231" s="178">
        <f t="shared" si="153"/>
        <v>25357.5</v>
      </c>
      <c r="J231" s="171">
        <f>IF(G231&gt;=Datos!$D$14,(Datos!$D$14*Datos!$C$14),IF(G231&lt;=Datos!$D$14,(G231*Datos!$C$14)))</f>
        <v>727.76025000000004</v>
      </c>
      <c r="K231" s="177" t="str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0</v>
      </c>
      <c r="L231" s="171">
        <f>IF(G231&gt;=Datos!$D$15,(Datos!$D$15*Datos!$C$15),IF(G231&lt;=Datos!$D$15,(G231*Datos!$C$15)))</f>
        <v>770.86800000000005</v>
      </c>
      <c r="M231" s="178">
        <v>25</v>
      </c>
      <c r="N231" s="178">
        <f t="shared" si="163"/>
        <v>1523.6282500000002</v>
      </c>
      <c r="O231" s="216">
        <f t="shared" si="164"/>
        <v>23833.871749999998</v>
      </c>
    </row>
    <row r="232" spans="1:15" s="7" customFormat="1" ht="36.75" customHeight="1" x14ac:dyDescent="0.2">
      <c r="A232" s="168">
        <v>187</v>
      </c>
      <c r="B232" s="109" t="s">
        <v>46</v>
      </c>
      <c r="C232" s="109" t="s">
        <v>313</v>
      </c>
      <c r="D232" s="109" t="s">
        <v>251</v>
      </c>
      <c r="E232" s="138" t="s">
        <v>308</v>
      </c>
      <c r="F232" s="138" t="s">
        <v>309</v>
      </c>
      <c r="G232" s="178">
        <v>22500</v>
      </c>
      <c r="H232" s="178">
        <v>0</v>
      </c>
      <c r="I232" s="178">
        <f t="shared" si="153"/>
        <v>22500</v>
      </c>
      <c r="J232" s="171">
        <f>IF(G232&gt;=Datos!$D$14,(Datos!$D$14*Datos!$C$14),IF(G232&lt;=Datos!$D$14,(G232*Datos!$C$14)))</f>
        <v>645.75</v>
      </c>
      <c r="K232" s="177" t="str">
        <f>IF((G232-J232-L232)&lt;=Datos!$G$7,"0",IF((G232-J232-L232)&lt;=Datos!$G$8,((G232-J232-L232)-Datos!$F$8)*Datos!$I$6,IF((G232-J232-L232)&lt;=Datos!$G$9,Datos!$I$8+((G232-J232-L232)-Datos!$F$9)*Datos!$J$6,IF((G232-J232-L232)&gt;=Datos!$F$10,(Datos!$I$8+Datos!$J$8)+((G232-J232-L232)-Datos!$F$10)*Datos!$K$6))))</f>
        <v>0</v>
      </c>
      <c r="L232" s="171">
        <f>IF(G232&gt;=Datos!$D$15,(Datos!$D$15*Datos!$C$15),IF(G232&lt;=Datos!$D$15,(G232*Datos!$C$15)))</f>
        <v>684</v>
      </c>
      <c r="M232" s="178">
        <v>25</v>
      </c>
      <c r="N232" s="178">
        <f t="shared" si="156"/>
        <v>1354.75</v>
      </c>
      <c r="O232" s="216">
        <f t="shared" si="157"/>
        <v>21145.25</v>
      </c>
    </row>
    <row r="233" spans="1:15" s="7" customFormat="1" ht="36.75" customHeight="1" x14ac:dyDescent="0.2">
      <c r="A233" s="168">
        <v>188</v>
      </c>
      <c r="B233" s="109" t="s">
        <v>479</v>
      </c>
      <c r="C233" s="109" t="s">
        <v>314</v>
      </c>
      <c r="D233" s="109" t="s">
        <v>251</v>
      </c>
      <c r="E233" s="138" t="s">
        <v>308</v>
      </c>
      <c r="F233" s="138" t="s">
        <v>309</v>
      </c>
      <c r="G233" s="178">
        <v>20000</v>
      </c>
      <c r="H233" s="178">
        <v>0</v>
      </c>
      <c r="I233" s="178">
        <f t="shared" si="153"/>
        <v>20000</v>
      </c>
      <c r="J233" s="171">
        <v>574</v>
      </c>
      <c r="K233" s="177" t="str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0</v>
      </c>
      <c r="L233" s="171">
        <v>608</v>
      </c>
      <c r="M233" s="178">
        <v>2025</v>
      </c>
      <c r="N233" s="178">
        <f t="shared" ref="N233" si="165">SUM(J233:M233)</f>
        <v>3207</v>
      </c>
      <c r="O233" s="216">
        <f t="shared" si="157"/>
        <v>16793</v>
      </c>
    </row>
    <row r="234" spans="1:15" s="87" customFormat="1" ht="36.75" customHeight="1" x14ac:dyDescent="0.2">
      <c r="A234" s="274" t="s">
        <v>494</v>
      </c>
      <c r="B234" s="275"/>
      <c r="C234" s="118">
        <v>13</v>
      </c>
      <c r="D234" s="118"/>
      <c r="E234" s="213"/>
      <c r="F234" s="135"/>
      <c r="G234" s="122">
        <f t="shared" ref="G234:O234" si="166">SUM(G221:G233)</f>
        <v>340679.25</v>
      </c>
      <c r="H234" s="122">
        <f t="shared" si="166"/>
        <v>0</v>
      </c>
      <c r="I234" s="122">
        <f t="shared" si="166"/>
        <v>340679.25</v>
      </c>
      <c r="J234" s="122">
        <f t="shared" si="166"/>
        <v>9777.4944749999995</v>
      </c>
      <c r="K234" s="189">
        <f t="shared" si="166"/>
        <v>442.64849999999967</v>
      </c>
      <c r="L234" s="122">
        <f t="shared" si="166"/>
        <v>10356.649200000002</v>
      </c>
      <c r="M234" s="122">
        <f t="shared" si="166"/>
        <v>21971.03</v>
      </c>
      <c r="N234" s="122">
        <f t="shared" si="166"/>
        <v>42547.822175000001</v>
      </c>
      <c r="O234" s="122">
        <f t="shared" si="166"/>
        <v>298131.42782499996</v>
      </c>
    </row>
    <row r="235" spans="1:15" s="7" customFormat="1" ht="36.75" customHeight="1" x14ac:dyDescent="0.2">
      <c r="A235" s="274" t="s">
        <v>652</v>
      </c>
      <c r="B235" s="275"/>
      <c r="C235" s="275"/>
      <c r="D235" s="275"/>
      <c r="E235" s="275"/>
      <c r="F235" s="275"/>
      <c r="G235" s="275"/>
      <c r="H235" s="275"/>
      <c r="I235" s="275"/>
      <c r="J235" s="275"/>
      <c r="K235" s="275"/>
      <c r="L235" s="275"/>
      <c r="M235" s="275"/>
      <c r="N235" s="275"/>
      <c r="O235" s="217"/>
    </row>
    <row r="236" spans="1:15" s="7" customFormat="1" ht="36.75" customHeight="1" x14ac:dyDescent="0.2">
      <c r="A236" s="168">
        <v>189</v>
      </c>
      <c r="B236" s="126" t="s">
        <v>593</v>
      </c>
      <c r="C236" s="109" t="s">
        <v>312</v>
      </c>
      <c r="D236" s="109" t="s">
        <v>649</v>
      </c>
      <c r="E236" s="138" t="s">
        <v>308</v>
      </c>
      <c r="F236" s="138" t="s">
        <v>19</v>
      </c>
      <c r="G236" s="178">
        <v>150000</v>
      </c>
      <c r="H236" s="178">
        <v>0</v>
      </c>
      <c r="I236" s="178">
        <f t="shared" ref="I236:I237" si="167">SUM(G236:H236)</f>
        <v>150000</v>
      </c>
      <c r="J236" s="171">
        <f>IF(G236&gt;=Datos!$D$14,(Datos!$D$14*Datos!$C$14),IF(G236&lt;=Datos!$D$14,(G236*Datos!$C$14)))</f>
        <v>4305</v>
      </c>
      <c r="K236" s="177">
        <v>23866.62</v>
      </c>
      <c r="L236" s="171">
        <f>IF(G236&gt;=Datos!$D$15,(Datos!$D$15*Datos!$C$15),IF(G236&lt;=Datos!$D$15,(G236*Datos!$C$15)))</f>
        <v>4560</v>
      </c>
      <c r="M236" s="178">
        <v>25</v>
      </c>
      <c r="N236" s="178">
        <f t="shared" ref="N236" si="168">SUM(J236:M236)</f>
        <v>32756.62</v>
      </c>
      <c r="O236" s="214">
        <f t="shared" ref="O236" si="169">+G236-N236</f>
        <v>117243.38</v>
      </c>
    </row>
    <row r="237" spans="1:15" s="7" customFormat="1" ht="36.75" customHeight="1" x14ac:dyDescent="0.2">
      <c r="A237" s="168">
        <v>190</v>
      </c>
      <c r="B237" s="109" t="s">
        <v>36</v>
      </c>
      <c r="C237" s="109" t="s">
        <v>312</v>
      </c>
      <c r="D237" s="109" t="s">
        <v>245</v>
      </c>
      <c r="E237" s="138" t="s">
        <v>308</v>
      </c>
      <c r="F237" s="138" t="s">
        <v>19</v>
      </c>
      <c r="G237" s="178">
        <v>65000</v>
      </c>
      <c r="H237" s="178">
        <v>0</v>
      </c>
      <c r="I237" s="178">
        <f t="shared" si="167"/>
        <v>65000</v>
      </c>
      <c r="J237" s="171">
        <f>IF(G237&gt;=Datos!$D$14,(Datos!$D$14*Datos!$C$14),IF(G237&lt;=Datos!$D$14,(G237*Datos!$C$14)))</f>
        <v>1865.5</v>
      </c>
      <c r="K237" s="177">
        <v>4084.48</v>
      </c>
      <c r="L237" s="171">
        <f>IF(G237&gt;=Datos!$D$15,(Datos!$D$15*Datos!$C$15),IF(G237&lt;=Datos!$D$15,(G237*Datos!$C$15)))</f>
        <v>1976</v>
      </c>
      <c r="M237" s="178">
        <v>1740.46</v>
      </c>
      <c r="N237" s="178">
        <f t="shared" ref="N237" si="170">SUM(J237:M237)</f>
        <v>9666.4399999999987</v>
      </c>
      <c r="O237" s="214">
        <f t="shared" ref="O237" si="171">+G237-N237</f>
        <v>55333.56</v>
      </c>
    </row>
    <row r="238" spans="1:15" s="87" customFormat="1" ht="36.75" customHeight="1" x14ac:dyDescent="0.2">
      <c r="A238" s="274" t="s">
        <v>494</v>
      </c>
      <c r="B238" s="275"/>
      <c r="C238" s="118">
        <v>2</v>
      </c>
      <c r="D238" s="118"/>
      <c r="E238" s="213"/>
      <c r="F238" s="135"/>
      <c r="G238" s="122">
        <f>SUM(G236:G237)</f>
        <v>215000</v>
      </c>
      <c r="H238" s="122">
        <f t="shared" ref="H238:O238" si="172">SUM(H236:H237)</f>
        <v>0</v>
      </c>
      <c r="I238" s="122">
        <f t="shared" si="172"/>
        <v>215000</v>
      </c>
      <c r="J238" s="122">
        <f t="shared" si="172"/>
        <v>6170.5</v>
      </c>
      <c r="K238" s="189">
        <f t="shared" si="172"/>
        <v>27951.1</v>
      </c>
      <c r="L238" s="122">
        <f t="shared" si="172"/>
        <v>6536</v>
      </c>
      <c r="M238" s="122">
        <f t="shared" si="172"/>
        <v>1765.46</v>
      </c>
      <c r="N238" s="122">
        <f t="shared" si="172"/>
        <v>42423.06</v>
      </c>
      <c r="O238" s="122">
        <f t="shared" si="172"/>
        <v>172576.94</v>
      </c>
    </row>
    <row r="239" spans="1:15" s="7" customFormat="1" ht="36.75" customHeight="1" x14ac:dyDescent="0.2">
      <c r="A239" s="274" t="s">
        <v>500</v>
      </c>
      <c r="B239" s="275"/>
      <c r="C239" s="275"/>
      <c r="D239" s="275"/>
      <c r="E239" s="275"/>
      <c r="F239" s="275"/>
      <c r="G239" s="275"/>
      <c r="H239" s="275"/>
      <c r="I239" s="275"/>
      <c r="J239" s="275"/>
      <c r="K239" s="275"/>
      <c r="L239" s="275"/>
      <c r="M239" s="275"/>
      <c r="N239" s="275"/>
      <c r="O239" s="217"/>
    </row>
    <row r="240" spans="1:15" s="7" customFormat="1" ht="36.75" customHeight="1" x14ac:dyDescent="0.2">
      <c r="A240" s="168">
        <v>191</v>
      </c>
      <c r="B240" s="109" t="s">
        <v>193</v>
      </c>
      <c r="C240" s="109" t="s">
        <v>312</v>
      </c>
      <c r="D240" s="109" t="s">
        <v>345</v>
      </c>
      <c r="E240" s="138" t="s">
        <v>308</v>
      </c>
      <c r="F240" s="138" t="s">
        <v>19</v>
      </c>
      <c r="G240" s="178">
        <v>35000</v>
      </c>
      <c r="H240" s="178">
        <v>0</v>
      </c>
      <c r="I240" s="178">
        <f t="shared" ref="I240:I245" si="173">SUM(G240:H240)</f>
        <v>35000</v>
      </c>
      <c r="J240" s="171">
        <f>IF(G240&gt;=Datos!$D$14,(Datos!$D$14*Datos!$C$14),IF(G240&lt;=Datos!$D$14,(G240*Datos!$C$14)))</f>
        <v>1004.5</v>
      </c>
      <c r="K240" s="177" t="str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0</v>
      </c>
      <c r="L240" s="171">
        <f>IF(G240&gt;=Datos!$D$15,(Datos!$D$15*Datos!$C$15),IF(G240&lt;=Datos!$D$15,(G240*Datos!$C$15)))</f>
        <v>1064</v>
      </c>
      <c r="M240" s="178">
        <v>1025</v>
      </c>
      <c r="N240" s="132">
        <f t="shared" ref="N240" si="174">SUM(J240:M240)</f>
        <v>3093.5</v>
      </c>
      <c r="O240" s="214">
        <f t="shared" ref="O240" si="175">+G240-N240</f>
        <v>31906.5</v>
      </c>
    </row>
    <row r="241" spans="1:15" s="7" customFormat="1" ht="36.75" customHeight="1" x14ac:dyDescent="0.2">
      <c r="A241" s="168">
        <v>192</v>
      </c>
      <c r="B241" s="109" t="s">
        <v>192</v>
      </c>
      <c r="C241" s="109" t="s">
        <v>312</v>
      </c>
      <c r="D241" s="109" t="s">
        <v>650</v>
      </c>
      <c r="E241" s="138" t="s">
        <v>308</v>
      </c>
      <c r="F241" s="138" t="s">
        <v>19</v>
      </c>
      <c r="G241" s="178">
        <v>50000</v>
      </c>
      <c r="H241" s="178">
        <v>0</v>
      </c>
      <c r="I241" s="178">
        <f t="shared" si="173"/>
        <v>50000</v>
      </c>
      <c r="J241" s="171">
        <f>IF(G241&gt;=Datos!$D$14,(Datos!$D$14*Datos!$C$14),IF(G241&lt;=Datos!$D$14,(G241*Datos!$C$14)))</f>
        <v>1435</v>
      </c>
      <c r="K241" s="177">
        <v>1339.36</v>
      </c>
      <c r="L241" s="171">
        <f>IF(G241&gt;=Datos!$D$15,(Datos!$D$15*Datos!$C$15),IF(G241&lt;=Datos!$D$15,(G241*Datos!$C$15)))</f>
        <v>1520</v>
      </c>
      <c r="M241" s="178">
        <v>3455.92</v>
      </c>
      <c r="N241" s="132">
        <f t="shared" ref="N241:N243" si="176">SUM(J241:M241)</f>
        <v>7750.28</v>
      </c>
      <c r="O241" s="214">
        <f t="shared" ref="O241:O243" si="177">+G241-N241</f>
        <v>42249.72</v>
      </c>
    </row>
    <row r="242" spans="1:15" s="7" customFormat="1" ht="36.75" customHeight="1" x14ac:dyDescent="0.2">
      <c r="A242" s="168">
        <v>193</v>
      </c>
      <c r="B242" s="109" t="s">
        <v>151</v>
      </c>
      <c r="C242" s="109" t="s">
        <v>312</v>
      </c>
      <c r="D242" s="126" t="s">
        <v>651</v>
      </c>
      <c r="E242" s="138" t="s">
        <v>308</v>
      </c>
      <c r="F242" s="138" t="s">
        <v>19</v>
      </c>
      <c r="G242" s="178">
        <v>65000</v>
      </c>
      <c r="H242" s="178">
        <v>0</v>
      </c>
      <c r="I242" s="178">
        <f t="shared" si="173"/>
        <v>65000</v>
      </c>
      <c r="J242" s="171">
        <f>IF(G242&gt;=Datos!$D$14,(Datos!$D$14*Datos!$C$14),IF(G242&lt;=Datos!$D$14,(G242*Datos!$C$14)))</f>
        <v>1865.5</v>
      </c>
      <c r="K242" s="177">
        <f>IF((G242-J242-L242)&lt;=Datos!$G$7,"0",IF((G242-J242-L242)&lt;=Datos!$G$8,((G242-J242-L242)-Datos!$F$8)*Datos!$I$6,IF((G242-J242-L242)&lt;=Datos!$G$9,Datos!$I$8+((G242-J242-L242)-Datos!$F$9)*Datos!$J$6,IF((G242-J242-L242)&gt;=Datos!$F$10,(Datos!$I$8+Datos!$J$8)+((G242-J242-L242)-Datos!$F$10)*Datos!$K$6))))</f>
        <v>4427.5756666666657</v>
      </c>
      <c r="L242" s="171">
        <f>IF(G242&gt;=Datos!$D$15,(Datos!$D$15*Datos!$C$15),IF(G242&lt;=Datos!$D$15,(G242*Datos!$C$15)))</f>
        <v>1976</v>
      </c>
      <c r="M242" s="178">
        <v>25</v>
      </c>
      <c r="N242" s="132">
        <f t="shared" si="176"/>
        <v>8294.0756666666657</v>
      </c>
      <c r="O242" s="214">
        <f t="shared" si="177"/>
        <v>56705.924333333336</v>
      </c>
    </row>
    <row r="243" spans="1:15" s="7" customFormat="1" ht="36.75" customHeight="1" x14ac:dyDescent="0.2">
      <c r="A243" s="168">
        <v>194</v>
      </c>
      <c r="B243" s="187" t="s">
        <v>446</v>
      </c>
      <c r="C243" s="109" t="s">
        <v>312</v>
      </c>
      <c r="D243" s="187" t="s">
        <v>650</v>
      </c>
      <c r="E243" s="138" t="s">
        <v>308</v>
      </c>
      <c r="F243" s="138" t="s">
        <v>19</v>
      </c>
      <c r="G243" s="132">
        <v>48510</v>
      </c>
      <c r="H243" s="178">
        <v>0</v>
      </c>
      <c r="I243" s="178">
        <f t="shared" si="173"/>
        <v>48510</v>
      </c>
      <c r="J243" s="171">
        <f>IF(G243&gt;=Datos!$D$14,(Datos!$D$14*Datos!$C$14),IF(G243&lt;=Datos!$D$14,(G243*Datos!$C$14)))</f>
        <v>1392.2370000000001</v>
      </c>
      <c r="K243" s="177">
        <f>IF((G243-J243-L243)&lt;=Datos!$G$7,"0",IF((G243-J243-L243)&lt;=Datos!$G$8,((G243-J243-L243)-Datos!$F$8)*Datos!$I$6,IF((G243-J243-L243)&lt;=Datos!$G$9,Datos!$I$8+((G243-J243-L243)-Datos!$F$9)*Datos!$J$6,IF((G243-J243-L243)&gt;=Datos!$F$10,(Datos!$I$8+Datos!$J$8)+((G243-J243-L243)-Datos!$F$10)*Datos!$K$6))))</f>
        <v>1643.7073499999999</v>
      </c>
      <c r="L243" s="171">
        <f>IF(G243&gt;=Datos!$D$15,(Datos!$D$15*Datos!$C$15),IF(G243&lt;=Datos!$D$15,(G243*Datos!$C$15)))</f>
        <v>1474.704</v>
      </c>
      <c r="M243" s="178">
        <v>25</v>
      </c>
      <c r="N243" s="132">
        <f t="shared" si="176"/>
        <v>4535.6483499999995</v>
      </c>
      <c r="O243" s="214">
        <f t="shared" si="177"/>
        <v>43974.351649999997</v>
      </c>
    </row>
    <row r="244" spans="1:15" s="7" customFormat="1" ht="36.75" customHeight="1" x14ac:dyDescent="0.2">
      <c r="A244" s="168">
        <v>195</v>
      </c>
      <c r="B244" s="187" t="s">
        <v>448</v>
      </c>
      <c r="C244" s="109" t="s">
        <v>312</v>
      </c>
      <c r="D244" s="187" t="s">
        <v>398</v>
      </c>
      <c r="E244" s="138" t="s">
        <v>308</v>
      </c>
      <c r="F244" s="138" t="s">
        <v>19</v>
      </c>
      <c r="G244" s="132">
        <v>38000</v>
      </c>
      <c r="H244" s="178">
        <v>0</v>
      </c>
      <c r="I244" s="178">
        <f t="shared" si="173"/>
        <v>38000</v>
      </c>
      <c r="J244" s="171">
        <f>IF(G244&gt;=Datos!$D$14,(Datos!$D$14*Datos!$C$14),IF(G244&lt;=Datos!$D$14,(G244*Datos!$C$14)))</f>
        <v>1090.5999999999999</v>
      </c>
      <c r="K244" s="177">
        <f>IF((G244-J244-L244)&lt;=Datos!$G$7,"0",IF((G244-J244-L244)&lt;=Datos!$G$8,((G244-J244-L244)-Datos!$F$8)*Datos!$I$6,IF((G244-J244-L244)&lt;=Datos!$G$9,Datos!$I$8+((G244-J244-L244)-Datos!$F$9)*Datos!$J$6,IF((G244-J244-L244)&gt;=Datos!$F$10,(Datos!$I$8+Datos!$J$8)+((G244-J244-L244)-Datos!$F$10)*Datos!$K$6))))</f>
        <v>160.37850000000034</v>
      </c>
      <c r="L244" s="171">
        <f>IF(G244&gt;=Datos!$D$15,(Datos!$D$15*Datos!$C$15),IF(G244&lt;=Datos!$D$15,(G244*Datos!$C$15)))</f>
        <v>1155.2</v>
      </c>
      <c r="M244" s="178">
        <v>25</v>
      </c>
      <c r="N244" s="132">
        <f t="shared" ref="N244" si="178">SUM(J244:M244)</f>
        <v>2431.1785</v>
      </c>
      <c r="O244" s="214">
        <f t="shared" ref="O244" si="179">+G244-N244</f>
        <v>35568.821499999998</v>
      </c>
    </row>
    <row r="245" spans="1:15" s="7" customFormat="1" ht="36.75" customHeight="1" x14ac:dyDescent="0.2">
      <c r="A245" s="168">
        <v>196</v>
      </c>
      <c r="B245" s="187" t="s">
        <v>179</v>
      </c>
      <c r="C245" s="109" t="s">
        <v>312</v>
      </c>
      <c r="D245" s="187" t="s">
        <v>650</v>
      </c>
      <c r="E245" s="138" t="s">
        <v>308</v>
      </c>
      <c r="F245" s="138" t="s">
        <v>19</v>
      </c>
      <c r="G245" s="132">
        <v>42446</v>
      </c>
      <c r="H245" s="178">
        <v>0</v>
      </c>
      <c r="I245" s="178">
        <f t="shared" si="173"/>
        <v>42446</v>
      </c>
      <c r="J245" s="171">
        <f>IF(G245&gt;=Datos!$D$14,(Datos!$D$14*Datos!$C$14),IF(G245&lt;=Datos!$D$14,(G245*Datos!$C$14)))</f>
        <v>1218.2002</v>
      </c>
      <c r="K245" s="177">
        <v>530.54999999999995</v>
      </c>
      <c r="L245" s="171">
        <f>IF(G245&gt;=Datos!$D$15,(Datos!$D$15*Datos!$C$15),IF(G245&lt;=Datos!$D$15,(G245*Datos!$C$15)))</f>
        <v>1290.3584000000001</v>
      </c>
      <c r="M245" s="178">
        <v>1740.46</v>
      </c>
      <c r="N245" s="132">
        <f t="shared" ref="N245" si="180">SUM(J245:M245)</f>
        <v>4779.5686000000005</v>
      </c>
      <c r="O245" s="214">
        <f t="shared" ref="O245" si="181">+G245-N245</f>
        <v>37666.431400000001</v>
      </c>
    </row>
    <row r="246" spans="1:15" s="87" customFormat="1" ht="36.75" customHeight="1" x14ac:dyDescent="0.2">
      <c r="A246" s="274" t="s">
        <v>494</v>
      </c>
      <c r="B246" s="275"/>
      <c r="C246" s="118">
        <v>6</v>
      </c>
      <c r="D246" s="118"/>
      <c r="E246" s="213"/>
      <c r="F246" s="135"/>
      <c r="G246" s="122">
        <f t="shared" ref="G246:O246" si="182">SUM(G240:G245)</f>
        <v>278956</v>
      </c>
      <c r="H246" s="122">
        <f t="shared" si="182"/>
        <v>0</v>
      </c>
      <c r="I246" s="122">
        <f t="shared" si="182"/>
        <v>278956</v>
      </c>
      <c r="J246" s="122">
        <f t="shared" si="182"/>
        <v>8006.0371999999998</v>
      </c>
      <c r="K246" s="189">
        <f t="shared" si="182"/>
        <v>8101.571516666666</v>
      </c>
      <c r="L246" s="122">
        <f t="shared" si="182"/>
        <v>8480.2623999999996</v>
      </c>
      <c r="M246" s="122">
        <f t="shared" si="182"/>
        <v>6296.38</v>
      </c>
      <c r="N246" s="122">
        <f t="shared" si="182"/>
        <v>30884.251116666659</v>
      </c>
      <c r="O246" s="122">
        <f t="shared" si="182"/>
        <v>248071.74888333332</v>
      </c>
    </row>
    <row r="247" spans="1:15" s="7" customFormat="1" ht="36.75" customHeight="1" x14ac:dyDescent="0.2">
      <c r="A247" s="274" t="s">
        <v>653</v>
      </c>
      <c r="B247" s="275"/>
      <c r="C247" s="275"/>
      <c r="D247" s="275"/>
      <c r="E247" s="275"/>
      <c r="F247" s="275"/>
      <c r="G247" s="275"/>
      <c r="H247" s="275"/>
      <c r="I247" s="275"/>
      <c r="J247" s="275"/>
      <c r="K247" s="275"/>
      <c r="L247" s="275"/>
      <c r="M247" s="275"/>
      <c r="N247" s="275"/>
      <c r="O247" s="217"/>
    </row>
    <row r="248" spans="1:15" s="7" customFormat="1" ht="36.75" customHeight="1" x14ac:dyDescent="0.2">
      <c r="A248" s="168">
        <v>197</v>
      </c>
      <c r="B248" s="109" t="s">
        <v>380</v>
      </c>
      <c r="C248" s="109" t="s">
        <v>314</v>
      </c>
      <c r="D248" s="109" t="s">
        <v>649</v>
      </c>
      <c r="E248" s="138" t="s">
        <v>308</v>
      </c>
      <c r="F248" s="138" t="s">
        <v>309</v>
      </c>
      <c r="G248" s="178">
        <v>170000</v>
      </c>
      <c r="H248" s="178">
        <v>0</v>
      </c>
      <c r="I248" s="178">
        <f t="shared" ref="I248:I249" si="183">SUM(G248:H248)</f>
        <v>170000</v>
      </c>
      <c r="J248" s="171">
        <f>IF(G248&gt;=Datos!$D$14,(Datos!$D$14*Datos!$C$14),IF(G248&lt;=Datos!$D$14,(G248*Datos!$C$14)))</f>
        <v>4879</v>
      </c>
      <c r="K248" s="177">
        <v>28571.119999999999</v>
      </c>
      <c r="L248" s="171">
        <v>5168</v>
      </c>
      <c r="M248" s="178">
        <v>5025</v>
      </c>
      <c r="N248" s="178">
        <f t="shared" ref="N248" si="184">SUM(J248:M248)</f>
        <v>43643.119999999995</v>
      </c>
      <c r="O248" s="214">
        <f t="shared" ref="O248:O270" si="185">+G248-N248</f>
        <v>126356.88</v>
      </c>
    </row>
    <row r="249" spans="1:15" s="7" customFormat="1" ht="36.75" customHeight="1" x14ac:dyDescent="0.2">
      <c r="A249" s="168">
        <v>198</v>
      </c>
      <c r="B249" s="109" t="s">
        <v>654</v>
      </c>
      <c r="C249" s="109" t="s">
        <v>314</v>
      </c>
      <c r="D249" s="109" t="s">
        <v>248</v>
      </c>
      <c r="E249" s="138" t="s">
        <v>308</v>
      </c>
      <c r="F249" s="138" t="s">
        <v>19</v>
      </c>
      <c r="G249" s="178">
        <v>20000</v>
      </c>
      <c r="H249" s="178">
        <v>0</v>
      </c>
      <c r="I249" s="178">
        <f t="shared" si="183"/>
        <v>20000</v>
      </c>
      <c r="J249" s="171">
        <f>IF(G249&gt;=Datos!$D$14,(Datos!$D$14*Datos!$C$14),IF(G249&lt;=Datos!$D$14,(G249*Datos!$C$14)))</f>
        <v>574</v>
      </c>
      <c r="K249" s="177" t="str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0</v>
      </c>
      <c r="L249" s="171">
        <f>IF(G249&gt;=Datos!$D$15,(Datos!$D$15*Datos!$C$15),IF(G249&lt;=Datos!$D$15,(G249*Datos!$C$15)))</f>
        <v>608</v>
      </c>
      <c r="M249" s="178">
        <v>25</v>
      </c>
      <c r="N249" s="178">
        <f t="shared" ref="N249" si="186">SUM(J249:M249)</f>
        <v>1207</v>
      </c>
      <c r="O249" s="214">
        <f t="shared" ref="O249" si="187">+G249-N249</f>
        <v>18793</v>
      </c>
    </row>
    <row r="250" spans="1:15" s="87" customFormat="1" ht="36.75" customHeight="1" x14ac:dyDescent="0.2">
      <c r="A250" s="274" t="s">
        <v>494</v>
      </c>
      <c r="B250" s="275"/>
      <c r="C250" s="118">
        <v>2</v>
      </c>
      <c r="D250" s="118"/>
      <c r="E250" s="213"/>
      <c r="F250" s="135"/>
      <c r="G250" s="122">
        <f>SUM(G248:G249)</f>
        <v>190000</v>
      </c>
      <c r="H250" s="122">
        <f t="shared" ref="H250:O250" si="188">SUM(H248:H249)</f>
        <v>0</v>
      </c>
      <c r="I250" s="122">
        <f t="shared" si="188"/>
        <v>190000</v>
      </c>
      <c r="J250" s="122">
        <f t="shared" si="188"/>
        <v>5453</v>
      </c>
      <c r="K250" s="189">
        <f t="shared" si="188"/>
        <v>28571.119999999999</v>
      </c>
      <c r="L250" s="122">
        <f t="shared" si="188"/>
        <v>5776</v>
      </c>
      <c r="M250" s="122">
        <f t="shared" si="188"/>
        <v>5050</v>
      </c>
      <c r="N250" s="122">
        <f t="shared" si="188"/>
        <v>44850.119999999995</v>
      </c>
      <c r="O250" s="122">
        <f t="shared" si="188"/>
        <v>145149.88</v>
      </c>
    </row>
    <row r="251" spans="1:15" s="7" customFormat="1" ht="36.75" customHeight="1" x14ac:dyDescent="0.2">
      <c r="A251" s="274" t="s">
        <v>501</v>
      </c>
      <c r="B251" s="275"/>
      <c r="C251" s="275"/>
      <c r="D251" s="275"/>
      <c r="E251" s="275"/>
      <c r="F251" s="275"/>
      <c r="G251" s="275"/>
      <c r="H251" s="275"/>
      <c r="I251" s="275"/>
      <c r="J251" s="275"/>
      <c r="K251" s="275"/>
      <c r="L251" s="275"/>
      <c r="M251" s="275"/>
      <c r="N251" s="275"/>
      <c r="O251" s="276"/>
    </row>
    <row r="252" spans="1:15" s="7" customFormat="1" ht="36.75" customHeight="1" x14ac:dyDescent="0.2">
      <c r="A252" s="168">
        <v>199</v>
      </c>
      <c r="B252" s="160" t="s">
        <v>471</v>
      </c>
      <c r="C252" s="109" t="s">
        <v>314</v>
      </c>
      <c r="D252" s="131" t="s">
        <v>398</v>
      </c>
      <c r="E252" s="138" t="s">
        <v>308</v>
      </c>
      <c r="F252" s="138" t="s">
        <v>19</v>
      </c>
      <c r="G252" s="132">
        <v>38000</v>
      </c>
      <c r="H252" s="178">
        <v>0</v>
      </c>
      <c r="I252" s="132">
        <f t="shared" ref="I252:I255" si="189">SUM(G252:H252)</f>
        <v>38000</v>
      </c>
      <c r="J252" s="171">
        <v>1090.5999999999999</v>
      </c>
      <c r="K252" s="177">
        <v>160.38</v>
      </c>
      <c r="L252" s="171">
        <v>1155.2</v>
      </c>
      <c r="M252" s="178">
        <v>25</v>
      </c>
      <c r="N252" s="178">
        <f t="shared" ref="N252:N253" si="190">+J252+K252+L252+M252</f>
        <v>2431.1800000000003</v>
      </c>
      <c r="O252" s="214">
        <f t="shared" si="185"/>
        <v>35568.82</v>
      </c>
    </row>
    <row r="253" spans="1:15" ht="36.75" customHeight="1" x14ac:dyDescent="0.2">
      <c r="A253" s="168">
        <v>200</v>
      </c>
      <c r="B253" s="173" t="s">
        <v>103</v>
      </c>
      <c r="C253" s="173" t="s">
        <v>314</v>
      </c>
      <c r="D253" s="173" t="s">
        <v>243</v>
      </c>
      <c r="E253" s="174" t="s">
        <v>308</v>
      </c>
      <c r="F253" s="174" t="s">
        <v>19</v>
      </c>
      <c r="G253" s="175">
        <v>70000</v>
      </c>
      <c r="H253" s="175">
        <v>0</v>
      </c>
      <c r="I253" s="132">
        <f t="shared" si="189"/>
        <v>70000</v>
      </c>
      <c r="J253" s="176">
        <f>IF(G253&gt;=Datos!$D$14,(Datos!$D$14*Datos!$C$14),IF(G253&lt;=Datos!$D$14,(G253*Datos!$C$14)))</f>
        <v>2009</v>
      </c>
      <c r="K253" s="177">
        <f>IF((G253-J253-L253)&lt;=Datos!$G$7,"0",IF((G253-J253-L253)&lt;=Datos!$G$8,((G253-J253-L253)-Datos!$F$8)*Datos!$I$6,IF((G253-J253-L253)&lt;=Datos!$G$9,Datos!$I$8+((G253-J253-L253)-Datos!$F$9)*Datos!$J$6,IF((G253-J253-L253)&gt;=Datos!$F$10,(Datos!$I$8+Datos!$J$8)+((G253-J253-L253)-Datos!$F$10)*Datos!$K$6))))</f>
        <v>5368.4756666666663</v>
      </c>
      <c r="L253" s="176">
        <f>IF(G253&gt;=Datos!$D$15,(Datos!$D$15*Datos!$C$15),IF(G253&lt;=Datos!$D$15,(G253*Datos!$C$15)))</f>
        <v>2128</v>
      </c>
      <c r="M253" s="175">
        <v>5092.71</v>
      </c>
      <c r="N253" s="178">
        <f t="shared" si="190"/>
        <v>14598.185666666664</v>
      </c>
      <c r="O253" s="214">
        <f t="shared" si="185"/>
        <v>55401.814333333336</v>
      </c>
    </row>
    <row r="254" spans="1:15" ht="36.75" customHeight="1" x14ac:dyDescent="0.2">
      <c r="A254" s="168">
        <v>201</v>
      </c>
      <c r="B254" s="173" t="s">
        <v>213</v>
      </c>
      <c r="C254" s="173" t="s">
        <v>314</v>
      </c>
      <c r="D254" s="173" t="s">
        <v>240</v>
      </c>
      <c r="E254" s="174" t="s">
        <v>308</v>
      </c>
      <c r="F254" s="174" t="s">
        <v>19</v>
      </c>
      <c r="G254" s="175">
        <v>37400</v>
      </c>
      <c r="H254" s="175">
        <v>0</v>
      </c>
      <c r="I254" s="132">
        <f t="shared" si="189"/>
        <v>37400</v>
      </c>
      <c r="J254" s="176">
        <f>IF(G254&gt;=Datos!$D$14,(Datos!$D$14*Datos!$C$14),IF(G254&lt;=Datos!$D$14,(G254*Datos!$C$14)))</f>
        <v>1073.3799999999999</v>
      </c>
      <c r="K254" s="177">
        <f>IF((G254-J254-L254)&lt;=Datos!$G$7,"0",IF((G254-J254-L254)&lt;=Datos!$G$8,((G254-J254-L254)-Datos!$F$8)*Datos!$I$6,IF((G254-J254-L254)&lt;=Datos!$G$9,Datos!$I$8+((G254-J254-L254)-Datos!$F$9)*Datos!$J$6,IF((G254-J254-L254)&gt;=Datos!$F$10,(Datos!$I$8+Datos!$J$8)+((G254-J254-L254)-Datos!$F$10)*Datos!$K$6))))</f>
        <v>75.697500000000218</v>
      </c>
      <c r="L254" s="176">
        <f>IF(G254&gt;=Datos!$D$15,(Datos!$D$15*Datos!$C$15),IF(G254&lt;=Datos!$D$15,(G254*Datos!$C$15)))</f>
        <v>1136.96</v>
      </c>
      <c r="M254" s="175">
        <v>25</v>
      </c>
      <c r="N254" s="178">
        <f t="shared" ref="N254" si="191">+J254+K254+L254+M254</f>
        <v>2311.0375000000004</v>
      </c>
      <c r="O254" s="214">
        <f t="shared" ref="O254" si="192">+G254-N254</f>
        <v>35088.962500000001</v>
      </c>
    </row>
    <row r="255" spans="1:15" s="7" customFormat="1" ht="36.75" customHeight="1" x14ac:dyDescent="0.2">
      <c r="A255" s="168">
        <v>202</v>
      </c>
      <c r="B255" s="160" t="s">
        <v>470</v>
      </c>
      <c r="C255" s="109" t="s">
        <v>314</v>
      </c>
      <c r="D255" s="131" t="s">
        <v>398</v>
      </c>
      <c r="E255" s="138" t="s">
        <v>308</v>
      </c>
      <c r="F255" s="138" t="s">
        <v>19</v>
      </c>
      <c r="G255" s="178">
        <v>38000</v>
      </c>
      <c r="H255" s="178">
        <v>0</v>
      </c>
      <c r="I255" s="132">
        <f t="shared" si="189"/>
        <v>38000</v>
      </c>
      <c r="J255" s="171">
        <v>1090.5999999999999</v>
      </c>
      <c r="K255" s="177">
        <v>160.38</v>
      </c>
      <c r="L255" s="171">
        <v>1155.2</v>
      </c>
      <c r="M255" s="178">
        <v>25</v>
      </c>
      <c r="N255" s="178">
        <f>+J255+K255+L255+M255</f>
        <v>2431.1800000000003</v>
      </c>
      <c r="O255" s="214">
        <f t="shared" ref="O255" si="193">+G255-N255</f>
        <v>35568.82</v>
      </c>
    </row>
    <row r="256" spans="1:15" s="87" customFormat="1" ht="36.75" customHeight="1" x14ac:dyDescent="0.2">
      <c r="A256" s="274" t="s">
        <v>494</v>
      </c>
      <c r="B256" s="275"/>
      <c r="C256" s="118">
        <v>4</v>
      </c>
      <c r="D256" s="118"/>
      <c r="E256" s="213"/>
      <c r="F256" s="135"/>
      <c r="G256" s="122">
        <f t="shared" ref="G256:O256" si="194">SUM(G252:G255)</f>
        <v>183400</v>
      </c>
      <c r="H256" s="122">
        <f t="shared" si="194"/>
        <v>0</v>
      </c>
      <c r="I256" s="122">
        <f t="shared" si="194"/>
        <v>183400</v>
      </c>
      <c r="J256" s="122">
        <f t="shared" si="194"/>
        <v>5263.58</v>
      </c>
      <c r="K256" s="189">
        <f t="shared" si="194"/>
        <v>5764.9331666666667</v>
      </c>
      <c r="L256" s="122">
        <f t="shared" si="194"/>
        <v>5575.36</v>
      </c>
      <c r="M256" s="122">
        <f t="shared" si="194"/>
        <v>5167.71</v>
      </c>
      <c r="N256" s="122">
        <f t="shared" si="194"/>
        <v>21771.583166666664</v>
      </c>
      <c r="O256" s="122">
        <f t="shared" si="194"/>
        <v>161628.41683333335</v>
      </c>
    </row>
    <row r="257" spans="1:16" s="7" customFormat="1" ht="36.75" customHeight="1" x14ac:dyDescent="0.2">
      <c r="A257" s="274" t="s">
        <v>655</v>
      </c>
      <c r="B257" s="275"/>
      <c r="C257" s="275"/>
      <c r="D257" s="275"/>
      <c r="E257" s="275"/>
      <c r="F257" s="275"/>
      <c r="G257" s="275"/>
      <c r="H257" s="275"/>
      <c r="I257" s="275"/>
      <c r="J257" s="275"/>
      <c r="K257" s="275"/>
      <c r="L257" s="275"/>
      <c r="M257" s="275"/>
      <c r="N257" s="275"/>
      <c r="O257" s="276"/>
    </row>
    <row r="258" spans="1:16" s="7" customFormat="1" ht="36.75" customHeight="1" x14ac:dyDescent="0.2">
      <c r="A258" s="168">
        <v>203</v>
      </c>
      <c r="B258" s="187" t="s">
        <v>88</v>
      </c>
      <c r="C258" s="109" t="s">
        <v>313</v>
      </c>
      <c r="D258" s="187" t="s">
        <v>656</v>
      </c>
      <c r="E258" s="138" t="s">
        <v>308</v>
      </c>
      <c r="F258" s="138" t="s">
        <v>309</v>
      </c>
      <c r="G258" s="132">
        <v>170000</v>
      </c>
      <c r="H258" s="178">
        <v>0</v>
      </c>
      <c r="I258" s="132">
        <f t="shared" ref="I258:I260" si="195">SUM(G258:H258)</f>
        <v>170000</v>
      </c>
      <c r="J258" s="171">
        <f>IF(G258&gt;=Datos!$D$14,(Datos!$D$14*Datos!$C$14),IF(G258&lt;=Datos!$D$14,(G258*Datos!$C$14)))</f>
        <v>4879</v>
      </c>
      <c r="K258" s="177">
        <v>28142.25</v>
      </c>
      <c r="L258" s="171">
        <v>5168</v>
      </c>
      <c r="M258" s="178">
        <v>1740.46</v>
      </c>
      <c r="N258" s="178">
        <f t="shared" ref="N258" si="196">SUM(J258:M258)</f>
        <v>39929.71</v>
      </c>
      <c r="O258" s="214">
        <f t="shared" ref="O258" si="197">+G258-N258</f>
        <v>130070.29000000001</v>
      </c>
      <c r="P258" s="17"/>
    </row>
    <row r="259" spans="1:16" s="7" customFormat="1" ht="36.75" customHeight="1" x14ac:dyDescent="0.2">
      <c r="A259" s="168">
        <v>204</v>
      </c>
      <c r="B259" s="187" t="s">
        <v>234</v>
      </c>
      <c r="C259" s="109" t="s">
        <v>313</v>
      </c>
      <c r="D259" s="187" t="s">
        <v>254</v>
      </c>
      <c r="E259" s="138" t="s">
        <v>308</v>
      </c>
      <c r="F259" s="138" t="s">
        <v>19</v>
      </c>
      <c r="G259" s="132">
        <v>35000</v>
      </c>
      <c r="H259" s="178">
        <v>0</v>
      </c>
      <c r="I259" s="132">
        <f t="shared" si="195"/>
        <v>35000</v>
      </c>
      <c r="J259" s="171">
        <f>IF(G259&gt;=Datos!$D$14,(Datos!$D$14*Datos!$C$14),IF(G259&lt;=Datos!$D$14,(G259*Datos!$C$14)))</f>
        <v>1004.5</v>
      </c>
      <c r="K259" s="177" t="str">
        <f>IF((G259-J259-L259)&lt;=Datos!$G$7,"0",IF((G259-J259-L259)&lt;=Datos!$G$8,((G259-J259-L259)-Datos!$F$8)*Datos!$I$6,IF((G259-J259-L259)&lt;=Datos!$G$9,Datos!$I$8+((G259-J259-L259)-Datos!$F$9)*Datos!$J$6,IF((G259-J259-L259)&gt;=Datos!$F$10,(Datos!$I$8+Datos!$J$8)+((G259-J259-L259)-Datos!$F$10)*Datos!$K$6))))</f>
        <v>0</v>
      </c>
      <c r="L259" s="171">
        <f>IF(G259&gt;=Datos!$D$15,(Datos!$D$15*Datos!$C$15),IF(G259&lt;=Datos!$D$15,(G259*Datos!$C$15)))</f>
        <v>1064</v>
      </c>
      <c r="M259" s="178">
        <v>25</v>
      </c>
      <c r="N259" s="178">
        <f t="shared" ref="N259" si="198">SUM(J259:M259)</f>
        <v>2093.5</v>
      </c>
      <c r="O259" s="214">
        <f t="shared" si="185"/>
        <v>32906.5</v>
      </c>
      <c r="P259" s="17"/>
    </row>
    <row r="260" spans="1:16" s="7" customFormat="1" ht="36.75" customHeight="1" x14ac:dyDescent="0.2">
      <c r="A260" s="168">
        <v>205</v>
      </c>
      <c r="B260" s="109" t="s">
        <v>657</v>
      </c>
      <c r="C260" s="109" t="s">
        <v>313</v>
      </c>
      <c r="D260" s="109" t="s">
        <v>550</v>
      </c>
      <c r="E260" s="138" t="s">
        <v>308</v>
      </c>
      <c r="F260" s="138" t="s">
        <v>19</v>
      </c>
      <c r="G260" s="178">
        <v>100000</v>
      </c>
      <c r="H260" s="178">
        <v>0</v>
      </c>
      <c r="I260" s="132">
        <f t="shared" si="195"/>
        <v>100000</v>
      </c>
      <c r="J260" s="171">
        <f>IF(G260&gt;=Datos!$D$14,(Datos!$D$14*Datos!$C$14),IF(G260&lt;=Datos!$D$14,(G260*Datos!$C$14)))</f>
        <v>2870</v>
      </c>
      <c r="K260" s="177">
        <v>0</v>
      </c>
      <c r="L260" s="171">
        <f>IF(G260&gt;=Datos!$D$15,(Datos!$D$15*Datos!$C$15),IF(G260&lt;=Datos!$D$15,(G260*Datos!$C$15)))</f>
        <v>3040</v>
      </c>
      <c r="M260" s="178">
        <v>25</v>
      </c>
      <c r="N260" s="178">
        <f t="shared" ref="N260" si="199">SUM(J260:M260)</f>
        <v>5935</v>
      </c>
      <c r="O260" s="214">
        <f t="shared" ref="O260" si="200">+G260-N260</f>
        <v>94065</v>
      </c>
    </row>
    <row r="261" spans="1:16" s="87" customFormat="1" ht="36.75" customHeight="1" x14ac:dyDescent="0.2">
      <c r="A261" s="274" t="s">
        <v>494</v>
      </c>
      <c r="B261" s="275"/>
      <c r="C261" s="118">
        <v>3</v>
      </c>
      <c r="D261" s="118"/>
      <c r="E261" s="213"/>
      <c r="F261" s="135"/>
      <c r="G261" s="122">
        <f>SUM(G258:G260)</f>
        <v>305000</v>
      </c>
      <c r="H261" s="122">
        <f t="shared" ref="H261:N261" si="201">SUM(H258:H260)</f>
        <v>0</v>
      </c>
      <c r="I261" s="122">
        <f t="shared" si="201"/>
        <v>305000</v>
      </c>
      <c r="J261" s="122">
        <f t="shared" si="201"/>
        <v>8753.5</v>
      </c>
      <c r="K261" s="189">
        <f t="shared" si="201"/>
        <v>28142.25</v>
      </c>
      <c r="L261" s="122">
        <f t="shared" si="201"/>
        <v>9272</v>
      </c>
      <c r="M261" s="122">
        <f t="shared" si="201"/>
        <v>1790.46</v>
      </c>
      <c r="N261" s="122">
        <f t="shared" si="201"/>
        <v>47958.21</v>
      </c>
      <c r="O261" s="122">
        <f>SUM(O258:O260)</f>
        <v>257041.79</v>
      </c>
    </row>
    <row r="262" spans="1:16" s="7" customFormat="1" ht="36.75" customHeight="1" x14ac:dyDescent="0.2">
      <c r="A262" s="274" t="s">
        <v>503</v>
      </c>
      <c r="B262" s="275"/>
      <c r="C262" s="275"/>
      <c r="D262" s="275"/>
      <c r="E262" s="275"/>
      <c r="F262" s="275"/>
      <c r="G262" s="275"/>
      <c r="H262" s="275"/>
      <c r="I262" s="275"/>
      <c r="J262" s="275"/>
      <c r="K262" s="275"/>
      <c r="L262" s="275"/>
      <c r="M262" s="275"/>
      <c r="N262" s="275"/>
      <c r="O262" s="276"/>
    </row>
    <row r="263" spans="1:16" s="7" customFormat="1" ht="36.75" customHeight="1" x14ac:dyDescent="0.2">
      <c r="A263" s="168">
        <v>206</v>
      </c>
      <c r="B263" s="109" t="s">
        <v>548</v>
      </c>
      <c r="C263" s="109" t="s">
        <v>313</v>
      </c>
      <c r="D263" s="109" t="s">
        <v>338</v>
      </c>
      <c r="E263" s="138" t="s">
        <v>308</v>
      </c>
      <c r="F263" s="138" t="s">
        <v>19</v>
      </c>
      <c r="G263" s="178">
        <v>26000</v>
      </c>
      <c r="H263" s="178">
        <v>0</v>
      </c>
      <c r="I263" s="178">
        <f t="shared" ref="I263:I265" si="202">SUM(G263:H263)</f>
        <v>26000</v>
      </c>
      <c r="J263" s="171">
        <f>IF(G263&gt;=Datos!$D$14,(Datos!$D$14*Datos!$C$14),IF(G263&lt;=Datos!$D$14,(G263*Datos!$C$14)))</f>
        <v>746.2</v>
      </c>
      <c r="K263" s="177" t="str">
        <f>IF((G263-J263-L263)&lt;=Datos!$G$7,"0",IF((G263-J263-L263)&lt;=Datos!$G$8,((G263-J263-L263)-Datos!$F$8)*Datos!$I$6,IF((G263-J263-L263)&lt;=Datos!$G$9,Datos!$I$8+((G263-J263-L263)-Datos!$F$9)*Datos!$J$6,IF((G263-J263-L263)&gt;=Datos!$F$10,(Datos!$I$8+Datos!$J$8)+((G263-J263-L263)-Datos!$F$10)*Datos!$K$6))))</f>
        <v>0</v>
      </c>
      <c r="L263" s="171">
        <f>IF(G263&gt;=Datos!$D$15,(Datos!$D$15*Datos!$C$15),IF(G263&lt;=Datos!$D$15,(G263*Datos!$C$15)))</f>
        <v>790.4</v>
      </c>
      <c r="M263" s="178">
        <v>25</v>
      </c>
      <c r="N263" s="178">
        <f t="shared" ref="N263:N264" si="203">SUM(J263:M263)</f>
        <v>1561.6</v>
      </c>
      <c r="O263" s="214">
        <f t="shared" ref="O263:O264" si="204">+G263-N263</f>
        <v>24438.400000000001</v>
      </c>
    </row>
    <row r="264" spans="1:16" s="7" customFormat="1" ht="36.75" customHeight="1" x14ac:dyDescent="0.2">
      <c r="A264" s="168">
        <v>207</v>
      </c>
      <c r="B264" s="109" t="s">
        <v>120</v>
      </c>
      <c r="C264" s="109" t="s">
        <v>313</v>
      </c>
      <c r="D264" s="109" t="s">
        <v>650</v>
      </c>
      <c r="E264" s="138" t="s">
        <v>308</v>
      </c>
      <c r="F264" s="138" t="s">
        <v>309</v>
      </c>
      <c r="G264" s="178">
        <v>50000</v>
      </c>
      <c r="H264" s="178">
        <v>0</v>
      </c>
      <c r="I264" s="178">
        <f t="shared" si="202"/>
        <v>50000</v>
      </c>
      <c r="J264" s="171">
        <f>IF(G264&gt;=Datos!$D$14,(Datos!$D$14*Datos!$C$14),IF(G264&lt;=Datos!$D$14,(G264*Datos!$C$14)))</f>
        <v>1435</v>
      </c>
      <c r="K264" s="177">
        <v>1596.68</v>
      </c>
      <c r="L264" s="171">
        <f>IF(G264&gt;=Datos!$D$15,(Datos!$D$15*Datos!$C$15),IF(G264&lt;=Datos!$D$15,(G264*Datos!$C$15)))</f>
        <v>1520</v>
      </c>
      <c r="M264" s="178">
        <v>1740.46</v>
      </c>
      <c r="N264" s="178">
        <f t="shared" si="203"/>
        <v>6292.14</v>
      </c>
      <c r="O264" s="214">
        <f t="shared" si="204"/>
        <v>43707.86</v>
      </c>
    </row>
    <row r="265" spans="1:16" s="7" customFormat="1" ht="36.75" customHeight="1" x14ac:dyDescent="0.2">
      <c r="A265" s="168">
        <v>208</v>
      </c>
      <c r="B265" s="109" t="s">
        <v>333</v>
      </c>
      <c r="C265" s="109" t="s">
        <v>313</v>
      </c>
      <c r="D265" s="109" t="s">
        <v>347</v>
      </c>
      <c r="E265" s="138" t="s">
        <v>308</v>
      </c>
      <c r="F265" s="138" t="s">
        <v>19</v>
      </c>
      <c r="G265" s="178">
        <v>35000</v>
      </c>
      <c r="H265" s="178">
        <v>0</v>
      </c>
      <c r="I265" s="178">
        <f t="shared" si="202"/>
        <v>35000</v>
      </c>
      <c r="J265" s="171">
        <f>IF(G265&gt;=Datos!$D$14,(Datos!$D$14*Datos!$C$14),IF(G265&lt;=Datos!$D$14,(G265*Datos!$C$14)))</f>
        <v>1004.5</v>
      </c>
      <c r="K265" s="177" t="str">
        <f>IF((G265-J265-L265)&lt;=Datos!$G$7,"0",IF((G265-J265-L265)&lt;=Datos!$G$8,((G265-J265-L265)-Datos!$F$8)*Datos!$I$6,IF((G265-J265-L265)&lt;=Datos!$G$9,Datos!$I$8+((G265-J265-L265)-Datos!$F$9)*Datos!$J$6,IF((G265-J265-L265)&gt;=Datos!$F$10,(Datos!$I$8+Datos!$J$8)+((G265-J265-L265)-Datos!$F$10)*Datos!$K$6))))</f>
        <v>0</v>
      </c>
      <c r="L265" s="171">
        <f>IF(G265&gt;=Datos!$D$15,(Datos!$D$15*Datos!$C$15),IF(G265&lt;=Datos!$D$15,(G265*Datos!$C$15)))</f>
        <v>1064</v>
      </c>
      <c r="M265" s="178">
        <v>25</v>
      </c>
      <c r="N265" s="178">
        <f t="shared" ref="N265" si="205">SUM(J265:M265)</f>
        <v>2093.5</v>
      </c>
      <c r="O265" s="214">
        <f t="shared" si="185"/>
        <v>32906.5</v>
      </c>
    </row>
    <row r="266" spans="1:16" s="87" customFormat="1" ht="36.75" customHeight="1" x14ac:dyDescent="0.2">
      <c r="A266" s="274" t="s">
        <v>494</v>
      </c>
      <c r="B266" s="275"/>
      <c r="C266" s="118">
        <v>3</v>
      </c>
      <c r="D266" s="118"/>
      <c r="E266" s="213"/>
      <c r="F266" s="135"/>
      <c r="G266" s="122">
        <f t="shared" ref="G266:O266" si="206">SUM(G263:G265)</f>
        <v>111000</v>
      </c>
      <c r="H266" s="122">
        <f t="shared" si="206"/>
        <v>0</v>
      </c>
      <c r="I266" s="122">
        <f t="shared" si="206"/>
        <v>111000</v>
      </c>
      <c r="J266" s="122">
        <f t="shared" si="206"/>
        <v>3185.7</v>
      </c>
      <c r="K266" s="189">
        <f t="shared" si="206"/>
        <v>1596.68</v>
      </c>
      <c r="L266" s="122">
        <f t="shared" si="206"/>
        <v>3374.4</v>
      </c>
      <c r="M266" s="122">
        <f t="shared" si="206"/>
        <v>1790.46</v>
      </c>
      <c r="N266" s="122">
        <f t="shared" si="206"/>
        <v>9947.24</v>
      </c>
      <c r="O266" s="122">
        <f t="shared" si="206"/>
        <v>101052.76000000001</v>
      </c>
    </row>
    <row r="267" spans="1:16" s="7" customFormat="1" ht="36.75" customHeight="1" x14ac:dyDescent="0.2">
      <c r="A267" s="274" t="s">
        <v>658</v>
      </c>
      <c r="B267" s="275"/>
      <c r="C267" s="275"/>
      <c r="D267" s="275"/>
      <c r="E267" s="275"/>
      <c r="F267" s="275"/>
      <c r="G267" s="275"/>
      <c r="H267" s="275"/>
      <c r="I267" s="275"/>
      <c r="J267" s="275"/>
      <c r="K267" s="275"/>
      <c r="L267" s="275"/>
      <c r="M267" s="275"/>
      <c r="N267" s="275"/>
      <c r="O267" s="276"/>
    </row>
    <row r="268" spans="1:16" s="7" customFormat="1" ht="36.75" customHeight="1" x14ac:dyDescent="0.2">
      <c r="A268" s="168">
        <v>209</v>
      </c>
      <c r="B268" s="109" t="s">
        <v>880</v>
      </c>
      <c r="C268" s="109" t="s">
        <v>365</v>
      </c>
      <c r="D268" s="109" t="s">
        <v>249</v>
      </c>
      <c r="E268" s="138" t="s">
        <v>308</v>
      </c>
      <c r="F268" s="138" t="s">
        <v>309</v>
      </c>
      <c r="G268" s="178">
        <v>25000</v>
      </c>
      <c r="H268" s="178">
        <v>0</v>
      </c>
      <c r="I268" s="178">
        <f t="shared" ref="I268:I270" si="207">SUM(G268:H268)</f>
        <v>25000</v>
      </c>
      <c r="J268" s="171">
        <f>IF(G268&gt;=Datos!$D$14,(Datos!$D$14*Datos!$C$14),IF(G268&lt;=Datos!$D$14,(G268*Datos!$C$14)))</f>
        <v>717.5</v>
      </c>
      <c r="K268" s="177" t="s">
        <v>881</v>
      </c>
      <c r="L268" s="171">
        <f>IF(G268&gt;=Datos!$D$15,(Datos!$D$15*Datos!$C$15),IF(G268&lt;=Datos!$D$15,(G268*Datos!$C$15)))</f>
        <v>760</v>
      </c>
      <c r="M268" s="178">
        <v>25</v>
      </c>
      <c r="N268" s="178">
        <f t="shared" ref="N268" si="208">SUM(J268:M268)</f>
        <v>1502.5</v>
      </c>
      <c r="O268" s="214">
        <f t="shared" ref="O268" si="209">+G268-N268</f>
        <v>23497.5</v>
      </c>
    </row>
    <row r="269" spans="1:16" s="7" customFormat="1" ht="36.75" customHeight="1" x14ac:dyDescent="0.2">
      <c r="A269" s="168">
        <v>210</v>
      </c>
      <c r="B269" s="109" t="s">
        <v>549</v>
      </c>
      <c r="C269" s="109" t="s">
        <v>365</v>
      </c>
      <c r="D269" s="109" t="s">
        <v>550</v>
      </c>
      <c r="E269" s="138" t="s">
        <v>308</v>
      </c>
      <c r="F269" s="138" t="s">
        <v>19</v>
      </c>
      <c r="G269" s="178">
        <v>50000</v>
      </c>
      <c r="H269" s="178">
        <v>0</v>
      </c>
      <c r="I269" s="178">
        <f t="shared" si="207"/>
        <v>50000</v>
      </c>
      <c r="J269" s="171">
        <f>IF(G269&gt;=Datos!$D$14,(Datos!$D$14*Datos!$C$14),IF(G269&lt;=Datos!$D$14,(G269*Datos!$C$14)))</f>
        <v>1435</v>
      </c>
      <c r="K269" s="177">
        <v>1854</v>
      </c>
      <c r="L269" s="171">
        <f>IF(G269&gt;=Datos!$D$15,(Datos!$D$15*Datos!$C$15),IF(G269&lt;=Datos!$D$15,(G269*Datos!$C$15)))</f>
        <v>1520</v>
      </c>
      <c r="M269" s="178">
        <v>25</v>
      </c>
      <c r="N269" s="178">
        <f t="shared" ref="N269:N270" si="210">SUM(J269:M269)</f>
        <v>4834</v>
      </c>
      <c r="O269" s="214">
        <f t="shared" si="185"/>
        <v>45166</v>
      </c>
    </row>
    <row r="270" spans="1:16" s="7" customFormat="1" ht="36.75" customHeight="1" x14ac:dyDescent="0.2">
      <c r="A270" s="168">
        <v>211</v>
      </c>
      <c r="B270" s="109" t="s">
        <v>178</v>
      </c>
      <c r="C270" s="109" t="s">
        <v>365</v>
      </c>
      <c r="D270" s="109" t="s">
        <v>257</v>
      </c>
      <c r="E270" s="138" t="s">
        <v>308</v>
      </c>
      <c r="F270" s="138" t="s">
        <v>19</v>
      </c>
      <c r="G270" s="178">
        <v>170000</v>
      </c>
      <c r="H270" s="178">
        <v>0</v>
      </c>
      <c r="I270" s="178">
        <f t="shared" si="207"/>
        <v>170000</v>
      </c>
      <c r="J270" s="171">
        <f>IF(G270&gt;=Datos!$D$14,(Datos!$D$14*Datos!$C$14),IF(G270&lt;=Datos!$D$14,(G270*Datos!$C$14)))</f>
        <v>4879</v>
      </c>
      <c r="K270" s="177">
        <v>28571.119999999999</v>
      </c>
      <c r="L270" s="171">
        <v>5168</v>
      </c>
      <c r="M270" s="178">
        <v>25</v>
      </c>
      <c r="N270" s="178">
        <f t="shared" si="210"/>
        <v>38643.119999999995</v>
      </c>
      <c r="O270" s="214">
        <f t="shared" si="185"/>
        <v>131356.88</v>
      </c>
    </row>
    <row r="271" spans="1:16" s="87" customFormat="1" ht="36.75" customHeight="1" x14ac:dyDescent="0.2">
      <c r="A271" s="274" t="s">
        <v>494</v>
      </c>
      <c r="B271" s="275"/>
      <c r="C271" s="118">
        <v>3</v>
      </c>
      <c r="D271" s="118"/>
      <c r="E271" s="213"/>
      <c r="F271" s="135"/>
      <c r="G271" s="122">
        <f>SUM(G268:G270)</f>
        <v>245000</v>
      </c>
      <c r="H271" s="122">
        <f t="shared" ref="H271:I271" si="211">SUM(H268:H270)</f>
        <v>0</v>
      </c>
      <c r="I271" s="122">
        <f t="shared" si="211"/>
        <v>245000</v>
      </c>
      <c r="J271" s="122">
        <f t="shared" ref="J271" si="212">SUM(J268:J270)</f>
        <v>7031.5</v>
      </c>
      <c r="K271" s="189">
        <f t="shared" ref="K271" si="213">SUM(K268:K270)</f>
        <v>30425.119999999999</v>
      </c>
      <c r="L271" s="122">
        <f t="shared" ref="L271" si="214">SUM(L268:L270)</f>
        <v>7448</v>
      </c>
      <c r="M271" s="122">
        <f t="shared" ref="M271" si="215">SUM(M268:M270)</f>
        <v>75</v>
      </c>
      <c r="N271" s="122">
        <f t="shared" ref="N271" si="216">SUM(N268:N270)</f>
        <v>44979.619999999995</v>
      </c>
      <c r="O271" s="122">
        <f t="shared" ref="O271" si="217">SUM(O268:O270)</f>
        <v>200020.38</v>
      </c>
    </row>
    <row r="272" spans="1:16" s="7" customFormat="1" ht="36.75" customHeight="1" x14ac:dyDescent="0.2">
      <c r="A272" s="274" t="s">
        <v>505</v>
      </c>
      <c r="B272" s="275"/>
      <c r="C272" s="275"/>
      <c r="D272" s="275"/>
      <c r="E272" s="275"/>
      <c r="F272" s="275"/>
      <c r="G272" s="275"/>
      <c r="H272" s="275"/>
      <c r="I272" s="275"/>
      <c r="J272" s="275"/>
      <c r="K272" s="275"/>
      <c r="L272" s="275"/>
      <c r="M272" s="275"/>
      <c r="N272" s="275"/>
      <c r="O272" s="217"/>
    </row>
    <row r="273" spans="1:15" s="7" customFormat="1" ht="36.75" customHeight="1" x14ac:dyDescent="0.2">
      <c r="A273" s="168">
        <v>212</v>
      </c>
      <c r="B273" s="109" t="s">
        <v>659</v>
      </c>
      <c r="C273" s="109" t="s">
        <v>365</v>
      </c>
      <c r="D273" s="109" t="s">
        <v>650</v>
      </c>
      <c r="E273" s="138" t="s">
        <v>308</v>
      </c>
      <c r="F273" s="138" t="s">
        <v>19</v>
      </c>
      <c r="G273" s="178">
        <v>50000</v>
      </c>
      <c r="H273" s="178">
        <v>0</v>
      </c>
      <c r="I273" s="178">
        <f t="shared" ref="I273:I275" si="218">SUM(G273:H273)</f>
        <v>50000</v>
      </c>
      <c r="J273" s="171">
        <f>IF(G273&gt;=Datos!$D$14,(Datos!$D$14*Datos!$C$14),IF(G273&lt;=Datos!$D$14,(G273*Datos!$C$14)))</f>
        <v>1435</v>
      </c>
      <c r="K273" s="177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1853.9984999999997</v>
      </c>
      <c r="L273" s="171">
        <f>IF(G273&gt;=Datos!$D$15,(Datos!$D$15*Datos!$C$15),IF(G273&lt;=Datos!$D$15,(G273*Datos!$C$15)))</f>
        <v>1520</v>
      </c>
      <c r="M273" s="178">
        <v>25</v>
      </c>
      <c r="N273" s="178">
        <f t="shared" ref="N273:N275" si="219">SUM(J273:M273)</f>
        <v>4833.9984999999997</v>
      </c>
      <c r="O273" s="214">
        <f t="shared" ref="O273:O275" si="220">+G273-N273</f>
        <v>45166.001499999998</v>
      </c>
    </row>
    <row r="274" spans="1:15" s="7" customFormat="1" ht="36.75" customHeight="1" x14ac:dyDescent="0.2">
      <c r="A274" s="168">
        <v>213</v>
      </c>
      <c r="B274" s="109" t="s">
        <v>329</v>
      </c>
      <c r="C274" s="109" t="s">
        <v>365</v>
      </c>
      <c r="D274" s="109" t="s">
        <v>843</v>
      </c>
      <c r="E274" s="138" t="s">
        <v>308</v>
      </c>
      <c r="F274" s="138" t="s">
        <v>19</v>
      </c>
      <c r="G274" s="178">
        <v>26000</v>
      </c>
      <c r="H274" s="178">
        <v>0</v>
      </c>
      <c r="I274" s="178">
        <f t="shared" si="218"/>
        <v>26000</v>
      </c>
      <c r="J274" s="171">
        <f>IF(G274&gt;=Datos!$D$14,(Datos!$D$14*Datos!$C$14),IF(G274&lt;=Datos!$D$14,(G274*Datos!$C$14)))</f>
        <v>746.2</v>
      </c>
      <c r="K274" s="177" t="str">
        <f>IF((G274-J274-L274)&lt;=Datos!$G$7,"0",IF((G274-J274-L274)&lt;=Datos!$G$8,((G274-J274-L274)-Datos!$F$8)*Datos!$I$6,IF((G274-J274-L274)&lt;=Datos!$G$9,Datos!$I$8+((G274-J274-L274)-Datos!$F$9)*Datos!$J$6,IF((G274-J274-L274)&gt;=Datos!$F$10,(Datos!$I$8+Datos!$J$8)+((G274-J274-L274)-Datos!$F$10)*Datos!$K$6))))</f>
        <v>0</v>
      </c>
      <c r="L274" s="171">
        <f>IF(G274&gt;=Datos!$D$15,(Datos!$D$15*Datos!$C$15),IF(G274&lt;=Datos!$D$15,(G274*Datos!$C$15)))</f>
        <v>790.4</v>
      </c>
      <c r="M274" s="178">
        <v>25</v>
      </c>
      <c r="N274" s="178">
        <f>SUM(J274:M274)</f>
        <v>1561.6</v>
      </c>
      <c r="O274" s="214">
        <f>+G274-N274</f>
        <v>24438.400000000001</v>
      </c>
    </row>
    <row r="275" spans="1:15" s="7" customFormat="1" ht="36.75" customHeight="1" x14ac:dyDescent="0.2">
      <c r="A275" s="168">
        <v>214</v>
      </c>
      <c r="B275" s="109" t="s">
        <v>388</v>
      </c>
      <c r="C275" s="109" t="s">
        <v>365</v>
      </c>
      <c r="D275" s="109" t="s">
        <v>650</v>
      </c>
      <c r="E275" s="138" t="s">
        <v>308</v>
      </c>
      <c r="F275" s="138" t="s">
        <v>19</v>
      </c>
      <c r="G275" s="178">
        <v>50000</v>
      </c>
      <c r="H275" s="178">
        <v>0</v>
      </c>
      <c r="I275" s="178">
        <f t="shared" si="218"/>
        <v>50000</v>
      </c>
      <c r="J275" s="171">
        <f>IF(G275&gt;=Datos!$D$14,(Datos!$D$14*Datos!$C$14),IF(G275&lt;=Datos!$D$14,(G275*Datos!$C$14)))</f>
        <v>1435</v>
      </c>
      <c r="K275" s="177">
        <f>IF((G275-J275-L275)&lt;=Datos!$G$7,"0",IF((G275-J275-L275)&lt;=Datos!$G$8,((G275-J275-L275)-Datos!$F$8)*Datos!$I$6,IF((G275-J275-L275)&lt;=Datos!$G$9,Datos!$I$8+((G275-J275-L275)-Datos!$F$9)*Datos!$J$6,IF((G275-J275-L275)&gt;=Datos!$F$10,(Datos!$I$8+Datos!$J$8)+((G275-J275-L275)-Datos!$F$10)*Datos!$K$6))))</f>
        <v>1853.9984999999997</v>
      </c>
      <c r="L275" s="171">
        <f>IF(G275&gt;=Datos!$D$15,(Datos!$D$15*Datos!$C$15),IF(G275&lt;=Datos!$D$15,(G275*Datos!$C$15)))</f>
        <v>1520</v>
      </c>
      <c r="M275" s="178">
        <v>25</v>
      </c>
      <c r="N275" s="178">
        <f t="shared" si="219"/>
        <v>4833.9984999999997</v>
      </c>
      <c r="O275" s="214">
        <f t="shared" si="220"/>
        <v>45166.001499999998</v>
      </c>
    </row>
    <row r="276" spans="1:15" s="87" customFormat="1" ht="36.75" customHeight="1" x14ac:dyDescent="0.2">
      <c r="A276" s="274" t="s">
        <v>494</v>
      </c>
      <c r="B276" s="275"/>
      <c r="C276" s="118">
        <v>3</v>
      </c>
      <c r="D276" s="118"/>
      <c r="E276" s="213"/>
      <c r="F276" s="135"/>
      <c r="G276" s="122">
        <f t="shared" ref="G276:O276" si="221">SUM(G273:G275)</f>
        <v>126000</v>
      </c>
      <c r="H276" s="122">
        <f t="shared" si="221"/>
        <v>0</v>
      </c>
      <c r="I276" s="122">
        <f t="shared" si="221"/>
        <v>126000</v>
      </c>
      <c r="J276" s="122">
        <f t="shared" si="221"/>
        <v>3616.2</v>
      </c>
      <c r="K276" s="189">
        <f t="shared" si="221"/>
        <v>3707.9969999999994</v>
      </c>
      <c r="L276" s="122">
        <f t="shared" si="221"/>
        <v>3830.4</v>
      </c>
      <c r="M276" s="122">
        <f t="shared" si="221"/>
        <v>75</v>
      </c>
      <c r="N276" s="122">
        <f t="shared" si="221"/>
        <v>11229.597</v>
      </c>
      <c r="O276" s="122">
        <f t="shared" si="221"/>
        <v>114770.40300000001</v>
      </c>
    </row>
    <row r="277" spans="1:15" s="7" customFormat="1" ht="36.75" customHeight="1" x14ac:dyDescent="0.2">
      <c r="A277" s="274" t="s">
        <v>552</v>
      </c>
      <c r="B277" s="275"/>
      <c r="C277" s="275"/>
      <c r="D277" s="275"/>
      <c r="E277" s="275"/>
      <c r="F277" s="275"/>
      <c r="G277" s="275"/>
      <c r="H277" s="275"/>
      <c r="I277" s="275"/>
      <c r="J277" s="275"/>
      <c r="K277" s="275"/>
      <c r="L277" s="275"/>
      <c r="M277" s="275"/>
      <c r="N277" s="275"/>
      <c r="O277" s="217"/>
    </row>
    <row r="278" spans="1:15" s="7" customFormat="1" ht="36.75" customHeight="1" x14ac:dyDescent="0.2">
      <c r="A278" s="168">
        <v>215</v>
      </c>
      <c r="B278" s="109" t="s">
        <v>741</v>
      </c>
      <c r="C278" s="109" t="s">
        <v>312</v>
      </c>
      <c r="D278" s="109" t="s">
        <v>241</v>
      </c>
      <c r="E278" s="138" t="s">
        <v>308</v>
      </c>
      <c r="F278" s="138" t="s">
        <v>309</v>
      </c>
      <c r="G278" s="178">
        <v>66000</v>
      </c>
      <c r="H278" s="178">
        <v>0</v>
      </c>
      <c r="I278" s="178">
        <f t="shared" ref="I278:I292" si="222">SUM(G278:H278)</f>
        <v>66000</v>
      </c>
      <c r="J278" s="171">
        <f>IF(G278&gt;=Datos!$D$14,(Datos!$D$14*Datos!$C$14),IF(G278&lt;=Datos!$D$14,(G278*Datos!$C$14)))</f>
        <v>1894.2</v>
      </c>
      <c r="K278" s="177">
        <v>3929.57</v>
      </c>
      <c r="L278" s="171">
        <f>IF(G278&gt;=Datos!$D$15,(Datos!$D$15*Datos!$C$15),IF(G278&lt;=Datos!$D$15,(G278*Datos!$C$15)))</f>
        <v>2006.4</v>
      </c>
      <c r="M278" s="178">
        <v>3455.92</v>
      </c>
      <c r="N278" s="178">
        <f t="shared" ref="N278:N292" si="223">SUM(J278:M278)</f>
        <v>11286.09</v>
      </c>
      <c r="O278" s="214">
        <f t="shared" ref="O278:O292" si="224">+G278-N278</f>
        <v>54713.91</v>
      </c>
    </row>
    <row r="279" spans="1:15" s="7" customFormat="1" ht="36.75" customHeight="1" x14ac:dyDescent="0.2">
      <c r="A279" s="168">
        <v>216</v>
      </c>
      <c r="B279" s="109" t="s">
        <v>387</v>
      </c>
      <c r="C279" s="109" t="s">
        <v>312</v>
      </c>
      <c r="D279" s="109" t="s">
        <v>241</v>
      </c>
      <c r="E279" s="138" t="s">
        <v>308</v>
      </c>
      <c r="F279" s="138" t="s">
        <v>19</v>
      </c>
      <c r="G279" s="178">
        <v>66000</v>
      </c>
      <c r="H279" s="178">
        <v>0</v>
      </c>
      <c r="I279" s="178">
        <f t="shared" si="222"/>
        <v>66000</v>
      </c>
      <c r="J279" s="171">
        <f>IF(G279&gt;=Datos!$D$14,(Datos!$D$14*Datos!$C$14),IF(G279&lt;=Datos!$D$14,(G279*Datos!$C$14)))</f>
        <v>1894.2</v>
      </c>
      <c r="K279" s="177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4615.755666666666</v>
      </c>
      <c r="L279" s="171">
        <f>IF(G279&gt;=Datos!$D$15,(Datos!$D$15*Datos!$C$15),IF(G279&lt;=Datos!$D$15,(G279*Datos!$C$15)))</f>
        <v>2006.4</v>
      </c>
      <c r="M279" s="178">
        <v>25</v>
      </c>
      <c r="N279" s="178">
        <f t="shared" ref="N279:N287" si="225">SUM(J279:M279)</f>
        <v>8541.3556666666664</v>
      </c>
      <c r="O279" s="214">
        <f t="shared" ref="O279:O287" si="226">+G279-N279</f>
        <v>57458.64433333333</v>
      </c>
    </row>
    <row r="280" spans="1:15" s="7" customFormat="1" ht="36.75" customHeight="1" x14ac:dyDescent="0.2">
      <c r="A280" s="168">
        <v>217</v>
      </c>
      <c r="B280" s="109" t="s">
        <v>929</v>
      </c>
      <c r="C280" s="109" t="s">
        <v>312</v>
      </c>
      <c r="D280" s="109" t="s">
        <v>680</v>
      </c>
      <c r="E280" s="138" t="s">
        <v>308</v>
      </c>
      <c r="F280" s="138" t="s">
        <v>19</v>
      </c>
      <c r="G280" s="178">
        <v>80000</v>
      </c>
      <c r="H280" s="178">
        <v>0</v>
      </c>
      <c r="I280" s="178">
        <f t="shared" si="222"/>
        <v>80000</v>
      </c>
      <c r="J280" s="171">
        <f>IF(G280&gt;=Datos!$D$14,(Datos!$D$14*Datos!$C$14),IF(G280&lt;=Datos!$D$14,(G280*Datos!$C$14)))</f>
        <v>2296</v>
      </c>
      <c r="K280" s="177">
        <f>IF((G280-J280-L280)&lt;=Datos!$G$7,"0",IF((G280-J280-L280)&lt;=Datos!$G$8,((G280-J280-L280)-Datos!$F$8)*Datos!$I$6,IF((G280-J280-L280)&lt;=Datos!$G$9,Datos!$I$8+((G280-J280-L280)-Datos!$F$9)*Datos!$J$6,IF((G280-J280-L280)&gt;=Datos!$F$10,(Datos!$I$8+Datos!$J$8)+((G280-J280-L280)-Datos!$F$10)*Datos!$K$6))))</f>
        <v>7400.8606666666674</v>
      </c>
      <c r="L280" s="171">
        <f>IF(G280&gt;=Datos!$D$15,(Datos!$D$15*Datos!$C$15),IF(G280&lt;=Datos!$D$15,(G280*Datos!$C$15)))</f>
        <v>2432</v>
      </c>
      <c r="M280" s="178">
        <v>25</v>
      </c>
      <c r="N280" s="178">
        <f t="shared" si="225"/>
        <v>12153.860666666667</v>
      </c>
      <c r="O280" s="214">
        <f t="shared" si="226"/>
        <v>67846.139333333325</v>
      </c>
    </row>
    <row r="281" spans="1:15" s="7" customFormat="1" ht="36.75" customHeight="1" x14ac:dyDescent="0.2">
      <c r="A281" s="168">
        <v>218</v>
      </c>
      <c r="B281" s="109" t="s">
        <v>220</v>
      </c>
      <c r="C281" s="109" t="s">
        <v>312</v>
      </c>
      <c r="D281" s="109" t="s">
        <v>680</v>
      </c>
      <c r="E281" s="138" t="s">
        <v>308</v>
      </c>
      <c r="F281" s="138" t="s">
        <v>19</v>
      </c>
      <c r="G281" s="178">
        <v>80000</v>
      </c>
      <c r="H281" s="178">
        <v>0</v>
      </c>
      <c r="I281" s="178">
        <f t="shared" si="222"/>
        <v>80000</v>
      </c>
      <c r="J281" s="171">
        <f>IF(G281&gt;=Datos!$D$14,(Datos!$D$14*Datos!$C$14),IF(G281&lt;=Datos!$D$14,(G281*Datos!$C$14)))</f>
        <v>2296</v>
      </c>
      <c r="K281" s="177">
        <v>6972</v>
      </c>
      <c r="L281" s="171">
        <f>IF(G281&gt;=Datos!$D$15,(Datos!$D$15*Datos!$C$15),IF(G281&lt;=Datos!$D$15,(G281*Datos!$C$15)))</f>
        <v>2432</v>
      </c>
      <c r="M281" s="178">
        <v>1740.46</v>
      </c>
      <c r="N281" s="178">
        <f t="shared" si="225"/>
        <v>13440.46</v>
      </c>
      <c r="O281" s="214">
        <f t="shared" si="226"/>
        <v>66559.540000000008</v>
      </c>
    </row>
    <row r="282" spans="1:15" s="7" customFormat="1" ht="36.75" customHeight="1" x14ac:dyDescent="0.2">
      <c r="A282" s="168">
        <v>219</v>
      </c>
      <c r="B282" s="187" t="s">
        <v>551</v>
      </c>
      <c r="C282" s="109" t="s">
        <v>312</v>
      </c>
      <c r="D282" s="187" t="s">
        <v>241</v>
      </c>
      <c r="E282" s="138" t="s">
        <v>308</v>
      </c>
      <c r="F282" s="138" t="s">
        <v>19</v>
      </c>
      <c r="G282" s="132">
        <v>71500</v>
      </c>
      <c r="H282" s="178">
        <v>0</v>
      </c>
      <c r="I282" s="178">
        <f t="shared" si="222"/>
        <v>71500</v>
      </c>
      <c r="J282" s="171">
        <f>IF(G282&gt;=Datos!$D$14,(Datos!$D$14*Datos!$C$14),IF(G282&lt;=Datos!$D$14,(G282*Datos!$C$14)))</f>
        <v>2052.0500000000002</v>
      </c>
      <c r="K282" s="177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5650.745666666664</v>
      </c>
      <c r="L282" s="171">
        <f>IF(G282&gt;=Datos!$D$15,(Datos!$D$15*Datos!$C$15),IF(G282&lt;=Datos!$D$15,(G282*Datos!$C$15)))</f>
        <v>2173.6</v>
      </c>
      <c r="M282" s="178">
        <v>25</v>
      </c>
      <c r="N282" s="178">
        <f t="shared" si="225"/>
        <v>9901.3956666666636</v>
      </c>
      <c r="O282" s="214">
        <f t="shared" si="226"/>
        <v>61598.604333333336</v>
      </c>
    </row>
    <row r="283" spans="1:15" s="7" customFormat="1" ht="36.75" customHeight="1" x14ac:dyDescent="0.2">
      <c r="A283" s="168">
        <v>220</v>
      </c>
      <c r="B283" s="109" t="s">
        <v>930</v>
      </c>
      <c r="C283" s="109" t="s">
        <v>312</v>
      </c>
      <c r="D283" s="109" t="s">
        <v>247</v>
      </c>
      <c r="E283" s="138" t="s">
        <v>308</v>
      </c>
      <c r="F283" s="138" t="s">
        <v>19</v>
      </c>
      <c r="G283" s="178">
        <v>66000</v>
      </c>
      <c r="H283" s="178">
        <v>0</v>
      </c>
      <c r="I283" s="178">
        <f t="shared" si="222"/>
        <v>66000</v>
      </c>
      <c r="J283" s="171">
        <f>IF(G283&gt;=Datos!$D$14,(Datos!$D$14*Datos!$C$14),IF(G283&lt;=Datos!$D$14,(G283*Datos!$C$14)))</f>
        <v>1894.2</v>
      </c>
      <c r="K283" s="177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4615.755666666666</v>
      </c>
      <c r="L283" s="171">
        <f>IF(G283&gt;=Datos!$D$15,(Datos!$D$15*Datos!$C$15),IF(G283&lt;=Datos!$D$15,(G283*Datos!$C$15)))</f>
        <v>2006.4</v>
      </c>
      <c r="M283" s="178">
        <v>25</v>
      </c>
      <c r="N283" s="178">
        <f t="shared" si="225"/>
        <v>8541.3556666666664</v>
      </c>
      <c r="O283" s="214">
        <f t="shared" si="226"/>
        <v>57458.64433333333</v>
      </c>
    </row>
    <row r="284" spans="1:15" s="7" customFormat="1" ht="36.75" customHeight="1" x14ac:dyDescent="0.2">
      <c r="A284" s="168">
        <v>221</v>
      </c>
      <c r="B284" s="109" t="s">
        <v>147</v>
      </c>
      <c r="C284" s="109" t="s">
        <v>312</v>
      </c>
      <c r="D284" s="109" t="s">
        <v>260</v>
      </c>
      <c r="E284" s="138" t="s">
        <v>308</v>
      </c>
      <c r="F284" s="138" t="s">
        <v>309</v>
      </c>
      <c r="G284" s="178">
        <v>35000</v>
      </c>
      <c r="H284" s="178">
        <v>0</v>
      </c>
      <c r="I284" s="178">
        <f t="shared" si="222"/>
        <v>35000</v>
      </c>
      <c r="J284" s="171">
        <f>IF(G284&gt;=Datos!$D$14,(Datos!$D$14*Datos!$C$14),IF(G284&lt;=Datos!$D$14,(G284*Datos!$C$14)))</f>
        <v>1004.5</v>
      </c>
      <c r="K284" s="177" t="str">
        <f>IF((G284-J284-L284)&lt;=Datos!$G$7,"0",IF((G284-J284-L284)&lt;=Datos!$G$8,((G284-J284-L284)-Datos!$F$8)*Datos!$I$6,IF((G284-J284-L284)&lt;=Datos!$G$9,Datos!$I$8+((G284-J284-L284)-Datos!$F$9)*Datos!$J$6,IF((G284-J284-L284)&gt;=Datos!$F$10,(Datos!$I$8+Datos!$J$8)+((G284-J284-L284)-Datos!$F$10)*Datos!$K$6))))</f>
        <v>0</v>
      </c>
      <c r="L284" s="171">
        <f>IF(G284&gt;=Datos!$D$15,(Datos!$D$15*Datos!$C$15),IF(G284&lt;=Datos!$D$15,(G284*Datos!$C$15)))</f>
        <v>1064</v>
      </c>
      <c r="M284" s="178">
        <v>25</v>
      </c>
      <c r="N284" s="178">
        <f t="shared" si="225"/>
        <v>2093.5</v>
      </c>
      <c r="O284" s="214">
        <f t="shared" si="226"/>
        <v>32906.5</v>
      </c>
    </row>
    <row r="285" spans="1:15" s="7" customFormat="1" ht="36.75" customHeight="1" x14ac:dyDescent="0.2">
      <c r="A285" s="168">
        <v>222</v>
      </c>
      <c r="B285" s="109" t="s">
        <v>205</v>
      </c>
      <c r="C285" s="109" t="s">
        <v>312</v>
      </c>
      <c r="D285" s="109" t="s">
        <v>241</v>
      </c>
      <c r="E285" s="138" t="s">
        <v>308</v>
      </c>
      <c r="F285" s="138" t="s">
        <v>19</v>
      </c>
      <c r="G285" s="178">
        <v>78828.75</v>
      </c>
      <c r="H285" s="178">
        <v>0</v>
      </c>
      <c r="I285" s="178">
        <f t="shared" si="222"/>
        <v>78828.75</v>
      </c>
      <c r="J285" s="171">
        <f>IF(G285&gt;=Datos!$D$14,(Datos!$D$14*Datos!$C$14),IF(G285&lt;=Datos!$D$14,(G285*Datos!$C$14)))</f>
        <v>2262.3851249999998</v>
      </c>
      <c r="K285" s="177">
        <f>IF((G285-J285-L285)&lt;=Datos!$G$7,"0",IF((G285-J285-L285)&lt;=Datos!$G$8,((G285-J285-L285)-Datos!$F$8)*Datos!$I$6,IF((G285-J285-L285)&lt;=Datos!$G$9,Datos!$I$8+((G285-J285-L285)-Datos!$F$9)*Datos!$J$6,IF((G285-J285-L285)&gt;=Datos!$F$10,(Datos!$I$8+Datos!$J$8)+((G285-J285-L285)-Datos!$F$10)*Datos!$K$6))))</f>
        <v>7125.3533854166672</v>
      </c>
      <c r="L285" s="171">
        <f>IF(G285&gt;=Datos!$D$15,(Datos!$D$15*Datos!$C$15),IF(G285&lt;=Datos!$D$15,(G285*Datos!$C$15)))</f>
        <v>2396.3939999999998</v>
      </c>
      <c r="M285" s="178">
        <v>25</v>
      </c>
      <c r="N285" s="178">
        <f t="shared" si="225"/>
        <v>11809.132510416668</v>
      </c>
      <c r="O285" s="214">
        <f t="shared" si="226"/>
        <v>67019.617489583325</v>
      </c>
    </row>
    <row r="286" spans="1:15" s="7" customFormat="1" ht="36.75" customHeight="1" x14ac:dyDescent="0.2">
      <c r="A286" s="168">
        <v>223</v>
      </c>
      <c r="B286" s="109" t="s">
        <v>222</v>
      </c>
      <c r="C286" s="109" t="s">
        <v>312</v>
      </c>
      <c r="D286" s="109" t="s">
        <v>242</v>
      </c>
      <c r="E286" s="138" t="s">
        <v>308</v>
      </c>
      <c r="F286" s="138" t="s">
        <v>19</v>
      </c>
      <c r="G286" s="178">
        <v>78040.820000000007</v>
      </c>
      <c r="H286" s="178">
        <v>0</v>
      </c>
      <c r="I286" s="178">
        <f t="shared" si="222"/>
        <v>78040.820000000007</v>
      </c>
      <c r="J286" s="171">
        <f>IF(G286&gt;=Datos!$D$14,(Datos!$D$14*Datos!$C$14),IF(G286&lt;=Datos!$D$14,(G286*Datos!$C$14)))</f>
        <v>2239.771534</v>
      </c>
      <c r="K286" s="177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6940.0125511666702</v>
      </c>
      <c r="L286" s="171">
        <f>IF(G286&gt;=Datos!$D$15,(Datos!$D$15*Datos!$C$15),IF(G286&lt;=Datos!$D$15,(G286*Datos!$C$15)))</f>
        <v>2372.440928</v>
      </c>
      <c r="M286" s="178">
        <v>25</v>
      </c>
      <c r="N286" s="178">
        <f t="shared" si="225"/>
        <v>11577.22501316667</v>
      </c>
      <c r="O286" s="214">
        <f t="shared" si="226"/>
        <v>66463.594986833341</v>
      </c>
    </row>
    <row r="287" spans="1:15" s="7" customFormat="1" ht="36.75" customHeight="1" x14ac:dyDescent="0.2">
      <c r="A287" s="168">
        <v>224</v>
      </c>
      <c r="B287" s="109" t="s">
        <v>315</v>
      </c>
      <c r="C287" s="109" t="s">
        <v>312</v>
      </c>
      <c r="D287" s="109" t="s">
        <v>250</v>
      </c>
      <c r="E287" s="138" t="s">
        <v>308</v>
      </c>
      <c r="F287" s="138" t="s">
        <v>19</v>
      </c>
      <c r="G287" s="178">
        <v>36764.230000000003</v>
      </c>
      <c r="H287" s="178">
        <v>0</v>
      </c>
      <c r="I287" s="178">
        <f t="shared" si="222"/>
        <v>36764.230000000003</v>
      </c>
      <c r="J287" s="171">
        <f>IF(G287&gt;=Datos!$D$14,(Datos!$D$14*Datos!$C$14),IF(G287&lt;=Datos!$D$14,(G287*Datos!$C$14)))</f>
        <v>1055.133401</v>
      </c>
      <c r="K287" s="177" t="str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0</v>
      </c>
      <c r="L287" s="171">
        <f>IF(G287&gt;=Datos!$D$15,(Datos!$D$15*Datos!$C$15),IF(G287&lt;=Datos!$D$15,(G287*Datos!$C$15)))</f>
        <v>1117.6325920000002</v>
      </c>
      <c r="M287" s="178">
        <v>25</v>
      </c>
      <c r="N287" s="178">
        <f t="shared" si="225"/>
        <v>2197.765993</v>
      </c>
      <c r="O287" s="214">
        <f t="shared" si="226"/>
        <v>34566.464007000002</v>
      </c>
    </row>
    <row r="288" spans="1:15" s="7" customFormat="1" ht="36.75" customHeight="1" x14ac:dyDescent="0.2">
      <c r="A288" s="168">
        <v>225</v>
      </c>
      <c r="B288" s="109" t="s">
        <v>931</v>
      </c>
      <c r="C288" s="109" t="s">
        <v>312</v>
      </c>
      <c r="D288" s="109" t="s">
        <v>260</v>
      </c>
      <c r="E288" s="138" t="s">
        <v>308</v>
      </c>
      <c r="F288" s="138" t="s">
        <v>19</v>
      </c>
      <c r="G288" s="178">
        <v>35000</v>
      </c>
      <c r="H288" s="178">
        <v>0</v>
      </c>
      <c r="I288" s="178">
        <f t="shared" si="222"/>
        <v>35000</v>
      </c>
      <c r="J288" s="171">
        <f>IF(G288&gt;=Datos!$D$14,(Datos!$D$14*Datos!$C$14),IF(G288&lt;=Datos!$D$14,(G288*Datos!$C$14)))</f>
        <v>1004.5</v>
      </c>
      <c r="K288" s="177" t="str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0</v>
      </c>
      <c r="L288" s="171">
        <f>IF(G288&gt;=Datos!$D$15,(Datos!$D$15*Datos!$C$15),IF(G288&lt;=Datos!$D$15,(G288*Datos!$C$15)))</f>
        <v>1064</v>
      </c>
      <c r="M288" s="178">
        <v>25</v>
      </c>
      <c r="N288" s="178">
        <f t="shared" ref="N288:N289" si="227">SUM(J288:M288)</f>
        <v>2093.5</v>
      </c>
      <c r="O288" s="214">
        <f t="shared" ref="O288:O289" si="228">+G288-N288</f>
        <v>32906.5</v>
      </c>
    </row>
    <row r="289" spans="1:16" s="7" customFormat="1" ht="36.75" customHeight="1" x14ac:dyDescent="0.2">
      <c r="A289" s="168">
        <v>226</v>
      </c>
      <c r="B289" s="109" t="s">
        <v>83</v>
      </c>
      <c r="C289" s="109" t="s">
        <v>312</v>
      </c>
      <c r="D289" s="109" t="s">
        <v>260</v>
      </c>
      <c r="E289" s="138" t="s">
        <v>308</v>
      </c>
      <c r="F289" s="138" t="s">
        <v>19</v>
      </c>
      <c r="G289" s="178">
        <v>35000</v>
      </c>
      <c r="H289" s="178">
        <v>0</v>
      </c>
      <c r="I289" s="178">
        <f t="shared" si="222"/>
        <v>35000</v>
      </c>
      <c r="J289" s="171">
        <f>IF(G289&gt;=Datos!$D$14,(Datos!$D$14*Datos!$C$14),IF(G289&lt;=Datos!$D$14,(G289*Datos!$C$14)))</f>
        <v>1004.5</v>
      </c>
      <c r="K289" s="177" t="str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0</v>
      </c>
      <c r="L289" s="171">
        <f>IF(G289&gt;=Datos!$D$15,(Datos!$D$15*Datos!$C$15),IF(G289&lt;=Datos!$D$15,(G289*Datos!$C$15)))</f>
        <v>1064</v>
      </c>
      <c r="M289" s="178">
        <v>25</v>
      </c>
      <c r="N289" s="178">
        <f t="shared" si="227"/>
        <v>2093.5</v>
      </c>
      <c r="O289" s="214">
        <f t="shared" si="228"/>
        <v>32906.5</v>
      </c>
    </row>
    <row r="290" spans="1:16" s="7" customFormat="1" ht="36.75" customHeight="1" x14ac:dyDescent="0.2">
      <c r="A290" s="168">
        <v>227</v>
      </c>
      <c r="B290" s="109" t="s">
        <v>235</v>
      </c>
      <c r="C290" s="109" t="s">
        <v>312</v>
      </c>
      <c r="D290" s="109" t="s">
        <v>680</v>
      </c>
      <c r="E290" s="138" t="s">
        <v>308</v>
      </c>
      <c r="F290" s="138" t="s">
        <v>19</v>
      </c>
      <c r="G290" s="178">
        <v>80000</v>
      </c>
      <c r="H290" s="178">
        <v>0</v>
      </c>
      <c r="I290" s="178">
        <f t="shared" si="222"/>
        <v>80000</v>
      </c>
      <c r="J290" s="171">
        <f>IF(G290&gt;=Datos!$D$14,(Datos!$D$14*Datos!$C$14),IF(G290&lt;=Datos!$D$14,(G290*Datos!$C$14)))</f>
        <v>2296</v>
      </c>
      <c r="K290" s="177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7400.8606666666674</v>
      </c>
      <c r="L290" s="171">
        <f>IF(G290&gt;=Datos!$D$15,(Datos!$D$15*Datos!$C$15),IF(G290&lt;=Datos!$D$15,(G290*Datos!$C$15)))</f>
        <v>2432</v>
      </c>
      <c r="M290" s="178">
        <v>25</v>
      </c>
      <c r="N290" s="178">
        <f t="shared" si="223"/>
        <v>12153.860666666667</v>
      </c>
      <c r="O290" s="214">
        <f t="shared" si="224"/>
        <v>67846.139333333325</v>
      </c>
    </row>
    <row r="291" spans="1:16" s="7" customFormat="1" ht="36.75" customHeight="1" x14ac:dyDescent="0.2">
      <c r="A291" s="168">
        <v>228</v>
      </c>
      <c r="B291" s="109" t="s">
        <v>932</v>
      </c>
      <c r="C291" s="109" t="s">
        <v>312</v>
      </c>
      <c r="D291" s="109" t="s">
        <v>662</v>
      </c>
      <c r="E291" s="138" t="s">
        <v>308</v>
      </c>
      <c r="F291" s="138" t="s">
        <v>19</v>
      </c>
      <c r="G291" s="178">
        <v>60500</v>
      </c>
      <c r="H291" s="178">
        <v>0</v>
      </c>
      <c r="I291" s="178">
        <f t="shared" si="222"/>
        <v>60500</v>
      </c>
      <c r="J291" s="171">
        <f>IF(G291&gt;=Datos!$D$14,(Datos!$D$14*Datos!$C$14),IF(G291&lt;=Datos!$D$14,(G291*Datos!$C$14)))</f>
        <v>1736.35</v>
      </c>
      <c r="K291" s="177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3580.7656666666671</v>
      </c>
      <c r="L291" s="171">
        <f>IF(G291&gt;=Datos!$D$15,(Datos!$D$15*Datos!$C$15),IF(G291&lt;=Datos!$D$15,(G291*Datos!$C$15)))</f>
        <v>1839.2</v>
      </c>
      <c r="M291" s="178">
        <v>25</v>
      </c>
      <c r="N291" s="178">
        <f t="shared" si="223"/>
        <v>7181.3156666666664</v>
      </c>
      <c r="O291" s="214">
        <f t="shared" si="224"/>
        <v>53318.684333333331</v>
      </c>
    </row>
    <row r="292" spans="1:16" s="7" customFormat="1" ht="36.75" customHeight="1" x14ac:dyDescent="0.2">
      <c r="A292" s="168">
        <v>229</v>
      </c>
      <c r="B292" s="187" t="s">
        <v>449</v>
      </c>
      <c r="C292" s="109" t="s">
        <v>312</v>
      </c>
      <c r="D292" s="187" t="s">
        <v>392</v>
      </c>
      <c r="E292" s="138" t="s">
        <v>308</v>
      </c>
      <c r="F292" s="138" t="s">
        <v>309</v>
      </c>
      <c r="G292" s="132">
        <v>71520.27</v>
      </c>
      <c r="H292" s="178">
        <v>0</v>
      </c>
      <c r="I292" s="178">
        <f t="shared" si="222"/>
        <v>71520.27</v>
      </c>
      <c r="J292" s="171">
        <f>IF(G292&gt;=Datos!$D$14,(Datos!$D$14*Datos!$C$14),IF(G292&lt;=Datos!$D$14,(G292*Datos!$C$14)))</f>
        <v>2052.6317490000001</v>
      </c>
      <c r="K292" s="177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5654.560075266666</v>
      </c>
      <c r="L292" s="171">
        <f>IF(G292&gt;=Datos!$D$15,(Datos!$D$15*Datos!$C$15),IF(G292&lt;=Datos!$D$15,(G292*Datos!$C$15)))</f>
        <v>2174.2162080000003</v>
      </c>
      <c r="M292" s="178">
        <v>25</v>
      </c>
      <c r="N292" s="178">
        <f t="shared" si="223"/>
        <v>9906.4080322666669</v>
      </c>
      <c r="O292" s="214">
        <f t="shared" si="224"/>
        <v>61613.861967733334</v>
      </c>
    </row>
    <row r="293" spans="1:16" s="87" customFormat="1" ht="36.75" customHeight="1" x14ac:dyDescent="0.2">
      <c r="A293" s="274" t="s">
        <v>494</v>
      </c>
      <c r="B293" s="275"/>
      <c r="C293" s="118">
        <v>15</v>
      </c>
      <c r="D293" s="118"/>
      <c r="E293" s="213"/>
      <c r="F293" s="135"/>
      <c r="G293" s="122">
        <f t="shared" ref="G293:O293" si="229">SUM(G278:G292)</f>
        <v>940154.07000000007</v>
      </c>
      <c r="H293" s="122">
        <f t="shared" si="229"/>
        <v>0</v>
      </c>
      <c r="I293" s="122">
        <f t="shared" si="229"/>
        <v>940154.07000000007</v>
      </c>
      <c r="J293" s="122">
        <f t="shared" si="229"/>
        <v>26982.421808999999</v>
      </c>
      <c r="K293" s="189">
        <f t="shared" si="229"/>
        <v>63886.240011849994</v>
      </c>
      <c r="L293" s="122">
        <f t="shared" si="229"/>
        <v>28580.683728000004</v>
      </c>
      <c r="M293" s="122">
        <f t="shared" si="229"/>
        <v>5521.38</v>
      </c>
      <c r="N293" s="122">
        <f t="shared" si="229"/>
        <v>124970.72554884998</v>
      </c>
      <c r="O293" s="122">
        <f t="shared" si="229"/>
        <v>815183.34445114993</v>
      </c>
    </row>
    <row r="294" spans="1:16" s="7" customFormat="1" ht="36.75" customHeight="1" x14ac:dyDescent="0.2">
      <c r="A294" s="274" t="s">
        <v>506</v>
      </c>
      <c r="B294" s="275"/>
      <c r="C294" s="275"/>
      <c r="D294" s="275"/>
      <c r="E294" s="275"/>
      <c r="F294" s="275"/>
      <c r="G294" s="275"/>
      <c r="H294" s="275"/>
      <c r="I294" s="275"/>
      <c r="J294" s="275"/>
      <c r="K294" s="275"/>
      <c r="L294" s="275"/>
      <c r="M294" s="275"/>
      <c r="N294" s="275"/>
      <c r="O294" s="217"/>
    </row>
    <row r="295" spans="1:16" s="7" customFormat="1" ht="36.75" customHeight="1" x14ac:dyDescent="0.2">
      <c r="A295" s="168">
        <v>230</v>
      </c>
      <c r="B295" s="109" t="s">
        <v>199</v>
      </c>
      <c r="C295" s="109" t="s">
        <v>312</v>
      </c>
      <c r="D295" s="109" t="s">
        <v>706</v>
      </c>
      <c r="E295" s="138" t="s">
        <v>308</v>
      </c>
      <c r="F295" s="138" t="s">
        <v>19</v>
      </c>
      <c r="G295" s="178">
        <v>78828.75</v>
      </c>
      <c r="H295" s="178">
        <v>0</v>
      </c>
      <c r="I295" s="178">
        <f t="shared" ref="I295:I301" si="230">SUM(G295:H295)</f>
        <v>78828.75</v>
      </c>
      <c r="J295" s="171">
        <f>IF(G295&gt;=Datos!$D$14,(Datos!$D$14*Datos!$C$14),IF(G295&lt;=Datos!$D$14,(G295*Datos!$C$14)))</f>
        <v>2262.3851249999998</v>
      </c>
      <c r="K295" s="177">
        <f>IF((G295-J295-L295)&lt;=Datos!$G$7,"0",IF((G295-J295-L295)&lt;=Datos!$G$8,((G295-J295-L295)-Datos!$F$8)*Datos!$I$6,IF((G295-J295-L295)&lt;=Datos!$G$9,Datos!$I$8+((G295-J295-L295)-Datos!$F$9)*Datos!$J$6,IF((G295-J295-L295)&gt;=Datos!$F$10,(Datos!$I$8+Datos!$J$8)+((G295-J295-L295)-Datos!$F$10)*Datos!$K$6))))</f>
        <v>7125.3533854166672</v>
      </c>
      <c r="L295" s="171">
        <f>IF(G295&gt;=Datos!$D$15,(Datos!$D$15*Datos!$C$15),IF(G295&lt;=Datos!$D$15,(G295*Datos!$C$15)))</f>
        <v>2396.3939999999998</v>
      </c>
      <c r="M295" s="178">
        <v>25</v>
      </c>
      <c r="N295" s="178">
        <f t="shared" ref="N295:N299" si="231">SUM(J295:M295)</f>
        <v>11809.132510416668</v>
      </c>
      <c r="O295" s="214">
        <f t="shared" ref="O295:O299" si="232">+G295-N295</f>
        <v>67019.617489583325</v>
      </c>
    </row>
    <row r="296" spans="1:16" s="7" customFormat="1" ht="36.75" customHeight="1" x14ac:dyDescent="0.2">
      <c r="A296" s="168">
        <v>231</v>
      </c>
      <c r="B296" s="109" t="s">
        <v>186</v>
      </c>
      <c r="C296" s="109" t="s">
        <v>312</v>
      </c>
      <c r="D296" s="109" t="s">
        <v>706</v>
      </c>
      <c r="E296" s="138" t="s">
        <v>308</v>
      </c>
      <c r="F296" s="138" t="s">
        <v>19</v>
      </c>
      <c r="G296" s="178">
        <v>82500</v>
      </c>
      <c r="H296" s="178">
        <v>0</v>
      </c>
      <c r="I296" s="178">
        <f t="shared" si="230"/>
        <v>82500</v>
      </c>
      <c r="J296" s="171">
        <f>IF(G296&gt;=Datos!$D$14,(Datos!$D$14*Datos!$C$14),IF(G296&lt;=Datos!$D$14,(G296*Datos!$C$14)))</f>
        <v>2367.75</v>
      </c>
      <c r="K296" s="177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7988.9231666666674</v>
      </c>
      <c r="L296" s="171">
        <f>IF(G296&gt;=Datos!$D$15,(Datos!$D$15*Datos!$C$15),IF(G296&lt;=Datos!$D$15,(G296*Datos!$C$15)))</f>
        <v>2508</v>
      </c>
      <c r="M296" s="178">
        <v>25</v>
      </c>
      <c r="N296" s="178">
        <f t="shared" si="231"/>
        <v>12889.673166666667</v>
      </c>
      <c r="O296" s="214">
        <f t="shared" si="232"/>
        <v>69610.326833333325</v>
      </c>
    </row>
    <row r="297" spans="1:16" s="7" customFormat="1" ht="36.75" customHeight="1" x14ac:dyDescent="0.2">
      <c r="A297" s="168">
        <v>232</v>
      </c>
      <c r="B297" s="109" t="s">
        <v>302</v>
      </c>
      <c r="C297" s="109" t="s">
        <v>312</v>
      </c>
      <c r="D297" s="109" t="s">
        <v>706</v>
      </c>
      <c r="E297" s="138" t="s">
        <v>308</v>
      </c>
      <c r="F297" s="138" t="s">
        <v>19</v>
      </c>
      <c r="G297" s="178">
        <v>66000</v>
      </c>
      <c r="H297" s="178">
        <v>0</v>
      </c>
      <c r="I297" s="178">
        <f t="shared" si="230"/>
        <v>66000</v>
      </c>
      <c r="J297" s="171">
        <f>IF(G297&gt;=Datos!$D$14,(Datos!$D$14*Datos!$C$14),IF(G297&lt;=Datos!$D$14,(G297*Datos!$C$14)))</f>
        <v>1894.2</v>
      </c>
      <c r="K297" s="177">
        <v>4272.66</v>
      </c>
      <c r="L297" s="171">
        <f>IF(G297&gt;=Datos!$D$15,(Datos!$D$15*Datos!$C$15),IF(G297&lt;=Datos!$D$15,(G297*Datos!$C$15)))</f>
        <v>2006.4</v>
      </c>
      <c r="M297" s="178">
        <v>1740.46</v>
      </c>
      <c r="N297" s="178">
        <f t="shared" si="231"/>
        <v>9913.7200000000012</v>
      </c>
      <c r="O297" s="214">
        <f t="shared" si="232"/>
        <v>56086.28</v>
      </c>
    </row>
    <row r="298" spans="1:16" s="7" customFormat="1" ht="36.75" customHeight="1" x14ac:dyDescent="0.2">
      <c r="A298" s="168">
        <v>233</v>
      </c>
      <c r="B298" s="187" t="s">
        <v>32</v>
      </c>
      <c r="C298" s="109" t="s">
        <v>312</v>
      </c>
      <c r="D298" s="187" t="s">
        <v>681</v>
      </c>
      <c r="E298" s="138" t="s">
        <v>308</v>
      </c>
      <c r="F298" s="138" t="s">
        <v>19</v>
      </c>
      <c r="G298" s="132">
        <v>120000</v>
      </c>
      <c r="H298" s="178">
        <v>0</v>
      </c>
      <c r="I298" s="178">
        <f t="shared" si="230"/>
        <v>120000</v>
      </c>
      <c r="J298" s="171">
        <f>IF(G298&gt;=Datos!$D$14,(Datos!$D$14*Datos!$C$14),IF(G298&lt;=Datos!$D$14,(G298*Datos!$C$14)))</f>
        <v>3444</v>
      </c>
      <c r="K298" s="177">
        <f>IF((G298-J298-L298)&lt;=Datos!$G$7,"0",IF((G298-J298-L298)&lt;=Datos!$G$8,((G298-J298-L298)-Datos!$F$8)*Datos!$I$6,IF((G298-J298-L298)&lt;=Datos!$G$9,Datos!$I$8+((G298-J298-L298)-Datos!$F$9)*Datos!$J$6,IF((G298-J298-L298)&gt;=Datos!$F$10,(Datos!$I$8+Datos!$J$8)+((G298-J298-L298)-Datos!$F$10)*Datos!$K$6))))</f>
        <v>16809.860666666667</v>
      </c>
      <c r="L298" s="171">
        <f>IF(G298&gt;=Datos!$D$15,(Datos!$D$15*Datos!$C$15),IF(G298&lt;=Datos!$D$15,(G298*Datos!$C$15)))</f>
        <v>3648</v>
      </c>
      <c r="M298" s="178">
        <v>25</v>
      </c>
      <c r="N298" s="178">
        <f t="shared" ref="N298" si="233">SUM(J298:M298)</f>
        <v>23926.860666666667</v>
      </c>
      <c r="O298" s="214">
        <f t="shared" ref="O298" si="234">+G298-N298</f>
        <v>96073.139333333325</v>
      </c>
      <c r="P298" s="17"/>
    </row>
    <row r="299" spans="1:16" s="7" customFormat="1" ht="36.75" customHeight="1" x14ac:dyDescent="0.2">
      <c r="A299" s="168">
        <v>234</v>
      </c>
      <c r="B299" s="109" t="s">
        <v>230</v>
      </c>
      <c r="C299" s="109" t="s">
        <v>312</v>
      </c>
      <c r="D299" s="109" t="s">
        <v>706</v>
      </c>
      <c r="E299" s="138" t="s">
        <v>308</v>
      </c>
      <c r="F299" s="138" t="s">
        <v>19</v>
      </c>
      <c r="G299" s="178">
        <v>78828.75</v>
      </c>
      <c r="H299" s="178">
        <v>0</v>
      </c>
      <c r="I299" s="178">
        <f t="shared" si="230"/>
        <v>78828.75</v>
      </c>
      <c r="J299" s="171">
        <f>IF(G299&gt;=Datos!$D$14,(Datos!$D$14*Datos!$C$14),IF(G299&lt;=Datos!$D$14,(G299*Datos!$C$14)))</f>
        <v>2262.3851249999998</v>
      </c>
      <c r="K299" s="177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7125.3533854166672</v>
      </c>
      <c r="L299" s="171">
        <f>IF(G299&gt;=Datos!$D$15,(Datos!$D$15*Datos!$C$15),IF(G299&lt;=Datos!$D$15,(G299*Datos!$C$15)))</f>
        <v>2396.3939999999998</v>
      </c>
      <c r="M299" s="178">
        <v>25</v>
      </c>
      <c r="N299" s="178">
        <f t="shared" si="231"/>
        <v>11809.132510416668</v>
      </c>
      <c r="O299" s="214">
        <f t="shared" si="232"/>
        <v>67019.617489583325</v>
      </c>
    </row>
    <row r="300" spans="1:16" s="7" customFormat="1" ht="36.75" customHeight="1" x14ac:dyDescent="0.2">
      <c r="A300" s="168">
        <v>235</v>
      </c>
      <c r="B300" s="109" t="s">
        <v>136</v>
      </c>
      <c r="C300" s="109" t="s">
        <v>312</v>
      </c>
      <c r="D300" s="109" t="s">
        <v>248</v>
      </c>
      <c r="E300" s="138" t="s">
        <v>308</v>
      </c>
      <c r="F300" s="138" t="s">
        <v>19</v>
      </c>
      <c r="G300" s="178">
        <v>35000</v>
      </c>
      <c r="H300" s="178">
        <v>0</v>
      </c>
      <c r="I300" s="178">
        <f t="shared" si="230"/>
        <v>35000</v>
      </c>
      <c r="J300" s="171">
        <f>IF(G300&gt;=Datos!$D$14,(Datos!$D$14*Datos!$C$14),IF(G300&lt;=Datos!$D$14,(G300*Datos!$C$14)))</f>
        <v>1004.5</v>
      </c>
      <c r="K300" s="177" t="str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0</v>
      </c>
      <c r="L300" s="171">
        <f>IF(G300&gt;=Datos!$D$15,(Datos!$D$15*Datos!$C$15),IF(G300&lt;=Datos!$D$15,(G300*Datos!$C$15)))</f>
        <v>1064</v>
      </c>
      <c r="M300" s="178">
        <v>2525</v>
      </c>
      <c r="N300" s="178">
        <f t="shared" ref="N300:N301" si="235">SUM(J300:M300)</f>
        <v>4593.5</v>
      </c>
      <c r="O300" s="214">
        <f t="shared" ref="O300:O301" si="236">+G300-N300</f>
        <v>30406.5</v>
      </c>
    </row>
    <row r="301" spans="1:16" s="7" customFormat="1" ht="36.75" customHeight="1" x14ac:dyDescent="0.2">
      <c r="A301" s="168">
        <v>236</v>
      </c>
      <c r="B301" s="109" t="s">
        <v>162</v>
      </c>
      <c r="C301" s="109" t="s">
        <v>312</v>
      </c>
      <c r="D301" s="109" t="s">
        <v>706</v>
      </c>
      <c r="E301" s="138" t="s">
        <v>308</v>
      </c>
      <c r="F301" s="138" t="s">
        <v>19</v>
      </c>
      <c r="G301" s="178">
        <v>66000</v>
      </c>
      <c r="H301" s="178">
        <v>0</v>
      </c>
      <c r="I301" s="178">
        <f t="shared" si="230"/>
        <v>66000</v>
      </c>
      <c r="J301" s="171">
        <f>IF(G301&gt;=Datos!$D$14,(Datos!$D$14*Datos!$C$14),IF(G301&lt;=Datos!$D$14,(G301*Datos!$C$14)))</f>
        <v>1894.2</v>
      </c>
      <c r="K301" s="177">
        <f>IF((G301-J301-L301)&lt;=Datos!$G$7,"0",IF((G301-J301-L301)&lt;=Datos!$G$8,((G301-J301-L301)-Datos!$F$8)*Datos!$I$6,IF((G301-J301-L301)&lt;=Datos!$G$9,Datos!$I$8+((G301-J301-L301)-Datos!$F$9)*Datos!$J$6,IF((G301-J301-L301)&gt;=Datos!$F$10,(Datos!$I$8+Datos!$J$8)+((G301-J301-L301)-Datos!$F$10)*Datos!$K$6))))</f>
        <v>4615.755666666666</v>
      </c>
      <c r="L301" s="171">
        <f>IF(G301&gt;=Datos!$D$15,(Datos!$D$15*Datos!$C$15),IF(G301&lt;=Datos!$D$15,(G301*Datos!$C$15)))</f>
        <v>2006.4</v>
      </c>
      <c r="M301" s="178">
        <v>25</v>
      </c>
      <c r="N301" s="178">
        <f t="shared" si="235"/>
        <v>8541.3556666666664</v>
      </c>
      <c r="O301" s="214">
        <f t="shared" si="236"/>
        <v>57458.64433333333</v>
      </c>
    </row>
    <row r="302" spans="1:16" s="87" customFormat="1" ht="36.75" customHeight="1" x14ac:dyDescent="0.2">
      <c r="A302" s="274" t="s">
        <v>494</v>
      </c>
      <c r="B302" s="275"/>
      <c r="C302" s="118">
        <v>7</v>
      </c>
      <c r="D302" s="118"/>
      <c r="E302" s="213"/>
      <c r="F302" s="135"/>
      <c r="G302" s="122">
        <f t="shared" ref="G302:O302" si="237">SUM(G295:G301)</f>
        <v>527157.5</v>
      </c>
      <c r="H302" s="122">
        <f t="shared" si="237"/>
        <v>0</v>
      </c>
      <c r="I302" s="122">
        <f t="shared" si="237"/>
        <v>527157.5</v>
      </c>
      <c r="J302" s="122">
        <f t="shared" si="237"/>
        <v>15129.420249999999</v>
      </c>
      <c r="K302" s="189">
        <f t="shared" si="237"/>
        <v>47937.906270833329</v>
      </c>
      <c r="L302" s="122">
        <f t="shared" si="237"/>
        <v>16025.588</v>
      </c>
      <c r="M302" s="122">
        <f t="shared" si="237"/>
        <v>4390.46</v>
      </c>
      <c r="N302" s="122">
        <f t="shared" si="237"/>
        <v>83483.374520833342</v>
      </c>
      <c r="O302" s="122">
        <f t="shared" si="237"/>
        <v>443674.12547916663</v>
      </c>
    </row>
    <row r="303" spans="1:16" s="7" customFormat="1" ht="36.75" customHeight="1" x14ac:dyDescent="0.2">
      <c r="A303" s="274" t="s">
        <v>507</v>
      </c>
      <c r="B303" s="275"/>
      <c r="C303" s="275"/>
      <c r="D303" s="275"/>
      <c r="E303" s="275"/>
      <c r="F303" s="275"/>
      <c r="G303" s="275"/>
      <c r="H303" s="275"/>
      <c r="I303" s="275"/>
      <c r="J303" s="275"/>
      <c r="K303" s="275"/>
      <c r="L303" s="275"/>
      <c r="M303" s="275"/>
      <c r="N303" s="275"/>
      <c r="O303" s="276"/>
    </row>
    <row r="304" spans="1:16" s="7" customFormat="1" ht="36.75" customHeight="1" x14ac:dyDescent="0.2">
      <c r="A304" s="168">
        <v>237</v>
      </c>
      <c r="B304" s="109" t="s">
        <v>58</v>
      </c>
      <c r="C304" s="109" t="s">
        <v>314</v>
      </c>
      <c r="D304" s="109" t="s">
        <v>250</v>
      </c>
      <c r="E304" s="138" t="s">
        <v>308</v>
      </c>
      <c r="F304" s="138" t="s">
        <v>19</v>
      </c>
      <c r="G304" s="178">
        <v>36764.230000000003</v>
      </c>
      <c r="H304" s="178">
        <v>0</v>
      </c>
      <c r="I304" s="178">
        <f t="shared" ref="I304:I311" si="238">SUM(G304:H304)</f>
        <v>36764.230000000003</v>
      </c>
      <c r="J304" s="171">
        <f>IF(G304&gt;=Datos!$D$14,(Datos!$D$14*Datos!$C$14),IF(G304&lt;=Datos!$D$14,(G304*Datos!$C$14)))</f>
        <v>1055.133401</v>
      </c>
      <c r="K304" s="177" t="str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0</v>
      </c>
      <c r="L304" s="171">
        <f>IF(G304&gt;=Datos!$D$15,(Datos!$D$15*Datos!$C$15),IF(G304&lt;=Datos!$D$15,(G304*Datos!$C$15)))</f>
        <v>1117.6325920000002</v>
      </c>
      <c r="M304" s="178">
        <v>5275</v>
      </c>
      <c r="N304" s="178">
        <f t="shared" ref="N304:N307" si="239">SUM(J304:M304)</f>
        <v>7447.765993</v>
      </c>
      <c r="O304" s="214">
        <f t="shared" ref="O304:O307" si="240">+G304-N304</f>
        <v>29316.464007000002</v>
      </c>
    </row>
    <row r="305" spans="1:16" s="7" customFormat="1" ht="36.75" customHeight="1" x14ac:dyDescent="0.2">
      <c r="A305" s="168">
        <v>238</v>
      </c>
      <c r="B305" s="187" t="s">
        <v>160</v>
      </c>
      <c r="C305" s="109" t="s">
        <v>314</v>
      </c>
      <c r="D305" s="187" t="s">
        <v>242</v>
      </c>
      <c r="E305" s="138" t="s">
        <v>308</v>
      </c>
      <c r="F305" s="138" t="s">
        <v>19</v>
      </c>
      <c r="G305" s="132">
        <v>75075</v>
      </c>
      <c r="H305" s="178">
        <v>0</v>
      </c>
      <c r="I305" s="178">
        <f t="shared" si="238"/>
        <v>75075</v>
      </c>
      <c r="J305" s="171">
        <f>IF(G305&gt;=Datos!$D$14,(Datos!$D$14*Datos!$C$14),IF(G305&lt;=Datos!$D$14,(G305*Datos!$C$14)))</f>
        <v>2154.6525000000001</v>
      </c>
      <c r="K305" s="177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6323.4891666666672</v>
      </c>
      <c r="L305" s="171">
        <f>IF(G305&gt;=Datos!$D$15,(Datos!$D$15*Datos!$C$15),IF(G305&lt;=Datos!$D$15,(G305*Datos!$C$15)))</f>
        <v>2282.2800000000002</v>
      </c>
      <c r="M305" s="178">
        <v>25</v>
      </c>
      <c r="N305" s="178">
        <f t="shared" si="239"/>
        <v>10785.421666666667</v>
      </c>
      <c r="O305" s="214">
        <f t="shared" si="240"/>
        <v>64289.578333333331</v>
      </c>
      <c r="P305" s="17"/>
    </row>
    <row r="306" spans="1:16" s="7" customFormat="1" ht="36.75" customHeight="1" x14ac:dyDescent="0.2">
      <c r="A306" s="168">
        <v>239</v>
      </c>
      <c r="B306" s="109" t="s">
        <v>54</v>
      </c>
      <c r="C306" s="109" t="s">
        <v>314</v>
      </c>
      <c r="D306" s="109" t="s">
        <v>662</v>
      </c>
      <c r="E306" s="138" t="s">
        <v>308</v>
      </c>
      <c r="F306" s="138" t="s">
        <v>19</v>
      </c>
      <c r="G306" s="178">
        <v>78828.75</v>
      </c>
      <c r="H306" s="178">
        <v>0</v>
      </c>
      <c r="I306" s="178">
        <f t="shared" si="238"/>
        <v>78828.75</v>
      </c>
      <c r="J306" s="171">
        <f>IF(G306&gt;=Datos!$D$14,(Datos!$D$14*Datos!$C$14),IF(G306&lt;=Datos!$D$14,(G306*Datos!$C$14)))</f>
        <v>2262.3851249999998</v>
      </c>
      <c r="K306" s="177">
        <f>IF((G306-J306-L306)&lt;=Datos!$G$7,"0",IF((G306-J306-L306)&lt;=Datos!$G$8,((G306-J306-L306)-Datos!$F$8)*Datos!$I$6,IF((G306-J306-L306)&lt;=Datos!$G$9,Datos!$I$8+((G306-J306-L306)-Datos!$F$9)*Datos!$J$6,IF((G306-J306-L306)&gt;=Datos!$F$10,(Datos!$I$8+Datos!$J$8)+((G306-J306-L306)-Datos!$F$10)*Datos!$K$6))))</f>
        <v>7125.3533854166672</v>
      </c>
      <c r="L306" s="171">
        <f>IF(G306&gt;=Datos!$D$15,(Datos!$D$15*Datos!$C$15),IF(G306&lt;=Datos!$D$15,(G306*Datos!$C$15)))</f>
        <v>2396.3939999999998</v>
      </c>
      <c r="M306" s="178">
        <v>25</v>
      </c>
      <c r="N306" s="178">
        <f t="shared" si="239"/>
        <v>11809.132510416668</v>
      </c>
      <c r="O306" s="214">
        <f t="shared" si="240"/>
        <v>67019.617489583325</v>
      </c>
    </row>
    <row r="307" spans="1:16" s="7" customFormat="1" ht="36.75" customHeight="1" x14ac:dyDescent="0.2">
      <c r="A307" s="168">
        <v>240</v>
      </c>
      <c r="B307" s="109" t="s">
        <v>204</v>
      </c>
      <c r="C307" s="109" t="s">
        <v>314</v>
      </c>
      <c r="D307" s="109" t="s">
        <v>260</v>
      </c>
      <c r="E307" s="138" t="s">
        <v>308</v>
      </c>
      <c r="F307" s="138" t="s">
        <v>309</v>
      </c>
      <c r="G307" s="178">
        <v>35000</v>
      </c>
      <c r="H307" s="178">
        <v>0</v>
      </c>
      <c r="I307" s="178">
        <f t="shared" si="238"/>
        <v>35000</v>
      </c>
      <c r="J307" s="171">
        <f>IF(G307&gt;=Datos!$D$14,(Datos!$D$14*Datos!$C$14),IF(G307&lt;=Datos!$D$14,(G307*Datos!$C$14)))</f>
        <v>1004.5</v>
      </c>
      <c r="K307" s="177" t="str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0</v>
      </c>
      <c r="L307" s="171">
        <f>IF(G307&gt;=Datos!$D$15,(Datos!$D$15*Datos!$C$15),IF(G307&lt;=Datos!$D$15,(G307*Datos!$C$15)))</f>
        <v>1064</v>
      </c>
      <c r="M307" s="178">
        <v>3525</v>
      </c>
      <c r="N307" s="178">
        <f t="shared" si="239"/>
        <v>5593.5</v>
      </c>
      <c r="O307" s="214">
        <f t="shared" si="240"/>
        <v>29406.5</v>
      </c>
    </row>
    <row r="308" spans="1:16" s="7" customFormat="1" ht="36.75" customHeight="1" x14ac:dyDescent="0.2">
      <c r="A308" s="168">
        <v>241</v>
      </c>
      <c r="B308" s="109" t="s">
        <v>111</v>
      </c>
      <c r="C308" s="109" t="s">
        <v>314</v>
      </c>
      <c r="D308" s="109" t="s">
        <v>250</v>
      </c>
      <c r="E308" s="138" t="s">
        <v>308</v>
      </c>
      <c r="F308" s="138" t="s">
        <v>309</v>
      </c>
      <c r="G308" s="178">
        <v>36764.230000000003</v>
      </c>
      <c r="H308" s="178">
        <v>0</v>
      </c>
      <c r="I308" s="178">
        <f t="shared" si="238"/>
        <v>36764.230000000003</v>
      </c>
      <c r="J308" s="171">
        <f>IF(G308&gt;=Datos!$D$14,(Datos!$D$14*Datos!$C$14),IF(G308&lt;=Datos!$D$14,(G308*Datos!$C$14)))</f>
        <v>1055.133401</v>
      </c>
      <c r="K308" s="177" t="str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0</v>
      </c>
      <c r="L308" s="171">
        <f>IF(G308&gt;=Datos!$D$15,(Datos!$D$15*Datos!$C$15),IF(G308&lt;=Datos!$D$15,(G308*Datos!$C$15)))</f>
        <v>1117.6325920000002</v>
      </c>
      <c r="M308" s="178">
        <v>2538.0500000000002</v>
      </c>
      <c r="N308" s="178">
        <f t="shared" ref="N308" si="241">SUM(J308:M308)</f>
        <v>4710.8159930000002</v>
      </c>
      <c r="O308" s="214">
        <f t="shared" ref="O308" si="242">+G308-N308</f>
        <v>32053.414007000003</v>
      </c>
    </row>
    <row r="309" spans="1:16" s="7" customFormat="1" ht="36.75" customHeight="1" x14ac:dyDescent="0.2">
      <c r="A309" s="168">
        <v>242</v>
      </c>
      <c r="B309" s="109" t="s">
        <v>231</v>
      </c>
      <c r="C309" s="109" t="s">
        <v>314</v>
      </c>
      <c r="D309" s="109" t="s">
        <v>261</v>
      </c>
      <c r="E309" s="138" t="s">
        <v>308</v>
      </c>
      <c r="F309" s="138" t="s">
        <v>19</v>
      </c>
      <c r="G309" s="178">
        <v>78828.75</v>
      </c>
      <c r="H309" s="178">
        <v>0</v>
      </c>
      <c r="I309" s="178">
        <f t="shared" si="238"/>
        <v>78828.75</v>
      </c>
      <c r="J309" s="171">
        <f>IF(G309&gt;=Datos!$D$14,(Datos!$D$14*Datos!$C$14),IF(G309&lt;=Datos!$D$14,(G309*Datos!$C$14)))</f>
        <v>2262.3851249999998</v>
      </c>
      <c r="K309" s="177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7125.3533854166672</v>
      </c>
      <c r="L309" s="171">
        <f>IF(G309&gt;=Datos!$D$15,(Datos!$D$15*Datos!$C$15),IF(G309&lt;=Datos!$D$15,(G309*Datos!$C$15)))</f>
        <v>2396.3939999999998</v>
      </c>
      <c r="M309" s="178">
        <v>25</v>
      </c>
      <c r="N309" s="178">
        <f t="shared" ref="N309:N311" si="243">SUM(J309:M309)</f>
        <v>11809.132510416668</v>
      </c>
      <c r="O309" s="214">
        <f t="shared" ref="O309:O311" si="244">+G309-N309</f>
        <v>67019.617489583325</v>
      </c>
    </row>
    <row r="310" spans="1:16" s="7" customFormat="1" ht="36.75" customHeight="1" x14ac:dyDescent="0.2">
      <c r="A310" s="168">
        <v>243</v>
      </c>
      <c r="B310" s="109" t="s">
        <v>621</v>
      </c>
      <c r="C310" s="109" t="s">
        <v>314</v>
      </c>
      <c r="D310" s="109" t="s">
        <v>242</v>
      </c>
      <c r="E310" s="138" t="s">
        <v>308</v>
      </c>
      <c r="F310" s="138" t="s">
        <v>19</v>
      </c>
      <c r="G310" s="178">
        <v>75075</v>
      </c>
      <c r="H310" s="178">
        <v>0</v>
      </c>
      <c r="I310" s="178">
        <f t="shared" si="238"/>
        <v>75075</v>
      </c>
      <c r="J310" s="171">
        <f>IF(G310&gt;=Datos!$D$14,(Datos!$D$14*Datos!$C$14),IF(G310&lt;=Datos!$D$14,(G310*Datos!$C$14)))</f>
        <v>2154.6525000000001</v>
      </c>
      <c r="K310" s="177">
        <v>5980.4</v>
      </c>
      <c r="L310" s="171">
        <f>IF(G310&gt;=Datos!$D$15,(Datos!$D$15*Datos!$C$15),IF(G310&lt;=Datos!$D$15,(G310*Datos!$C$15)))</f>
        <v>2282.2800000000002</v>
      </c>
      <c r="M310" s="178">
        <v>1740.46</v>
      </c>
      <c r="N310" s="178">
        <f t="shared" si="243"/>
        <v>12157.7925</v>
      </c>
      <c r="O310" s="214">
        <f t="shared" si="244"/>
        <v>62917.207500000004</v>
      </c>
    </row>
    <row r="311" spans="1:16" s="7" customFormat="1" ht="36.75" customHeight="1" x14ac:dyDescent="0.2">
      <c r="A311" s="168">
        <v>244</v>
      </c>
      <c r="B311" s="109" t="s">
        <v>215</v>
      </c>
      <c r="C311" s="109" t="s">
        <v>314</v>
      </c>
      <c r="D311" s="109" t="s">
        <v>241</v>
      </c>
      <c r="E311" s="138" t="s">
        <v>308</v>
      </c>
      <c r="F311" s="138" t="s">
        <v>19</v>
      </c>
      <c r="G311" s="178">
        <v>75075</v>
      </c>
      <c r="H311" s="178">
        <v>0</v>
      </c>
      <c r="I311" s="178">
        <f t="shared" si="238"/>
        <v>75075</v>
      </c>
      <c r="J311" s="171">
        <f>IF(G311&gt;=Datos!$D$14,(Datos!$D$14*Datos!$C$14),IF(G311&lt;=Datos!$D$14,(G311*Datos!$C$14)))</f>
        <v>2154.6525000000001</v>
      </c>
      <c r="K311" s="177">
        <v>5980.4</v>
      </c>
      <c r="L311" s="171">
        <f>IF(G311&gt;=Datos!$D$15,(Datos!$D$15*Datos!$C$15),IF(G311&lt;=Datos!$D$15,(G311*Datos!$C$15)))</f>
        <v>2282.2800000000002</v>
      </c>
      <c r="M311" s="178">
        <v>1740.46</v>
      </c>
      <c r="N311" s="178">
        <f t="shared" si="243"/>
        <v>12157.7925</v>
      </c>
      <c r="O311" s="214">
        <f t="shared" si="244"/>
        <v>62917.207500000004</v>
      </c>
    </row>
    <row r="312" spans="1:16" s="87" customFormat="1" ht="36.75" customHeight="1" x14ac:dyDescent="0.2">
      <c r="A312" s="274" t="s">
        <v>494</v>
      </c>
      <c r="B312" s="275"/>
      <c r="C312" s="118">
        <v>8</v>
      </c>
      <c r="D312" s="118"/>
      <c r="E312" s="213"/>
      <c r="F312" s="135"/>
      <c r="G312" s="122">
        <f>SUM(G304:G311)</f>
        <v>491410.96</v>
      </c>
      <c r="H312" s="122">
        <f t="shared" ref="H312:O312" si="245">SUM(H304:H311)</f>
        <v>0</v>
      </c>
      <c r="I312" s="122">
        <f t="shared" si="245"/>
        <v>491410.96</v>
      </c>
      <c r="J312" s="122">
        <f t="shared" si="245"/>
        <v>14103.494552</v>
      </c>
      <c r="K312" s="189">
        <f t="shared" si="245"/>
        <v>32534.995937500003</v>
      </c>
      <c r="L312" s="122">
        <f t="shared" si="245"/>
        <v>14938.893184000002</v>
      </c>
      <c r="M312" s="122">
        <f t="shared" si="245"/>
        <v>14893.969999999998</v>
      </c>
      <c r="N312" s="122">
        <f t="shared" si="245"/>
        <v>76471.353673499994</v>
      </c>
      <c r="O312" s="122">
        <f t="shared" si="245"/>
        <v>414939.60632650007</v>
      </c>
    </row>
    <row r="313" spans="1:16" s="7" customFormat="1" ht="36.75" customHeight="1" x14ac:dyDescent="0.2">
      <c r="A313" s="274" t="s">
        <v>553</v>
      </c>
      <c r="B313" s="275"/>
      <c r="C313" s="275"/>
      <c r="D313" s="275"/>
      <c r="E313" s="275"/>
      <c r="F313" s="275"/>
      <c r="G313" s="275"/>
      <c r="H313" s="275"/>
      <c r="I313" s="275"/>
      <c r="J313" s="275"/>
      <c r="K313" s="275"/>
      <c r="L313" s="275"/>
      <c r="M313" s="275"/>
      <c r="N313" s="275"/>
      <c r="O313" s="276"/>
    </row>
    <row r="314" spans="1:16" s="7" customFormat="1" ht="36.75" customHeight="1" x14ac:dyDescent="0.2">
      <c r="A314" s="168">
        <v>245</v>
      </c>
      <c r="B314" s="109" t="s">
        <v>42</v>
      </c>
      <c r="C314" s="109" t="s">
        <v>314</v>
      </c>
      <c r="D314" s="109" t="s">
        <v>706</v>
      </c>
      <c r="E314" s="138" t="s">
        <v>308</v>
      </c>
      <c r="F314" s="138" t="s">
        <v>19</v>
      </c>
      <c r="G314" s="178">
        <v>66000</v>
      </c>
      <c r="H314" s="178">
        <v>0</v>
      </c>
      <c r="I314" s="178">
        <f t="shared" ref="I314:I317" si="246">SUM(G314:H314)</f>
        <v>66000</v>
      </c>
      <c r="J314" s="171">
        <f>IF(G314&gt;=Datos!$D$14,(Datos!$D$14*Datos!$C$14),IF(G314&lt;=Datos!$D$14,(G314*Datos!$C$14)))</f>
        <v>1894.2</v>
      </c>
      <c r="K314" s="177">
        <f>IF((G314-J314-L314)&lt;=Datos!$G$7,"0",IF((G314-J314-L314)&lt;=Datos!$G$8,((G314-J314-L314)-Datos!$F$8)*Datos!$I$6,IF((G314-J314-L314)&lt;=Datos!$G$9,Datos!$I$8+((G314-J314-L314)-Datos!$F$9)*Datos!$J$6,IF((G314-J314-L314)&gt;=Datos!$F$10,(Datos!$I$8+Datos!$J$8)+((G314-J314-L314)-Datos!$F$10)*Datos!$K$6))))</f>
        <v>4615.755666666666</v>
      </c>
      <c r="L314" s="171">
        <f>IF(G314&gt;=Datos!$D$15,(Datos!$D$15*Datos!$C$15),IF(G314&lt;=Datos!$D$15,(G314*Datos!$C$15)))</f>
        <v>2006.4</v>
      </c>
      <c r="M314" s="178">
        <v>7209.24</v>
      </c>
      <c r="N314" s="178">
        <f t="shared" ref="N314:N315" si="247">SUM(J314:M314)</f>
        <v>15725.595666666666</v>
      </c>
      <c r="O314" s="214">
        <f t="shared" ref="O314:O315" si="248">+G314-N314</f>
        <v>50274.404333333332</v>
      </c>
    </row>
    <row r="315" spans="1:16" s="7" customFormat="1" ht="36.75" customHeight="1" x14ac:dyDescent="0.2">
      <c r="A315" s="168">
        <v>246</v>
      </c>
      <c r="B315" s="109" t="s">
        <v>166</v>
      </c>
      <c r="C315" s="109" t="s">
        <v>314</v>
      </c>
      <c r="D315" s="109" t="s">
        <v>706</v>
      </c>
      <c r="E315" s="138" t="s">
        <v>308</v>
      </c>
      <c r="F315" s="138" t="s">
        <v>19</v>
      </c>
      <c r="G315" s="178">
        <v>66000</v>
      </c>
      <c r="H315" s="178">
        <v>0</v>
      </c>
      <c r="I315" s="178">
        <f t="shared" si="246"/>
        <v>66000</v>
      </c>
      <c r="J315" s="171">
        <f>IF(G315&gt;=Datos!$D$14,(Datos!$D$14*Datos!$C$14),IF(G315&lt;=Datos!$D$14,(G315*Datos!$C$14)))</f>
        <v>1894.2</v>
      </c>
      <c r="K315" s="177">
        <f>IF((G315-J315-L315)&lt;=Datos!$G$7,"0",IF((G315-J315-L315)&lt;=Datos!$G$8,((G315-J315-L315)-Datos!$F$8)*Datos!$I$6,IF((G315-J315-L315)&lt;=Datos!$G$9,Datos!$I$8+((G315-J315-L315)-Datos!$F$9)*Datos!$J$6,IF((G315-J315-L315)&gt;=Datos!$F$10,(Datos!$I$8+Datos!$J$8)+((G315-J315-L315)-Datos!$F$10)*Datos!$K$6))))</f>
        <v>4615.755666666666</v>
      </c>
      <c r="L315" s="171">
        <f>IF(G315&gt;=Datos!$D$15,(Datos!$D$15*Datos!$C$15),IF(G315&lt;=Datos!$D$15,(G315*Datos!$C$15)))</f>
        <v>2006.4</v>
      </c>
      <c r="M315" s="178">
        <v>2025</v>
      </c>
      <c r="N315" s="178">
        <f t="shared" si="247"/>
        <v>10541.355666666666</v>
      </c>
      <c r="O315" s="214">
        <f t="shared" si="248"/>
        <v>55458.64433333333</v>
      </c>
    </row>
    <row r="316" spans="1:16" s="7" customFormat="1" ht="36.75" customHeight="1" x14ac:dyDescent="0.2">
      <c r="A316" s="168">
        <v>247</v>
      </c>
      <c r="B316" s="109" t="s">
        <v>38</v>
      </c>
      <c r="C316" s="109" t="s">
        <v>314</v>
      </c>
      <c r="D316" s="109" t="s">
        <v>681</v>
      </c>
      <c r="E316" s="138" t="s">
        <v>308</v>
      </c>
      <c r="F316" s="138" t="s">
        <v>19</v>
      </c>
      <c r="G316" s="178">
        <v>90000</v>
      </c>
      <c r="H316" s="178">
        <v>0</v>
      </c>
      <c r="I316" s="178">
        <f t="shared" si="246"/>
        <v>90000</v>
      </c>
      <c r="J316" s="171">
        <f>IF(G316&gt;=Datos!$D$14,(Datos!$D$14*Datos!$C$14),IF(G316&lt;=Datos!$D$14,(G316*Datos!$C$14)))</f>
        <v>2583</v>
      </c>
      <c r="K316" s="177">
        <v>9753.1200000000008</v>
      </c>
      <c r="L316" s="171">
        <f>IF(G316&gt;=Datos!$D$15,(Datos!$D$15*Datos!$C$15),IF(G316&lt;=Datos!$D$15,(G316*Datos!$C$15)))</f>
        <v>2736</v>
      </c>
      <c r="M316" s="178">
        <v>25</v>
      </c>
      <c r="N316" s="178">
        <f>SUM(J316:M316)</f>
        <v>15097.12</v>
      </c>
      <c r="O316" s="214">
        <f>+G316-N316</f>
        <v>74902.880000000005</v>
      </c>
    </row>
    <row r="317" spans="1:16" s="7" customFormat="1" ht="36.75" customHeight="1" x14ac:dyDescent="0.2">
      <c r="A317" s="168">
        <v>248</v>
      </c>
      <c r="B317" s="109" t="s">
        <v>86</v>
      </c>
      <c r="C317" s="109" t="s">
        <v>314</v>
      </c>
      <c r="D317" s="109" t="s">
        <v>706</v>
      </c>
      <c r="E317" s="138" t="s">
        <v>308</v>
      </c>
      <c r="F317" s="138" t="s">
        <v>309</v>
      </c>
      <c r="G317" s="178">
        <v>66000</v>
      </c>
      <c r="H317" s="178">
        <v>0</v>
      </c>
      <c r="I317" s="178">
        <f t="shared" si="246"/>
        <v>66000</v>
      </c>
      <c r="J317" s="171">
        <f>IF(G317&gt;=Datos!$D$14,(Datos!$D$14*Datos!$C$14),IF(G317&lt;=Datos!$D$14,(G317*Datos!$C$14)))</f>
        <v>1894.2</v>
      </c>
      <c r="K317" s="177">
        <f>IF((G317-J317-L317)&lt;=Datos!$G$7,"0",IF((G317-J317-L317)&lt;=Datos!$G$8,((G317-J317-L317)-Datos!$F$8)*Datos!$I$6,IF((G317-J317-L317)&lt;=Datos!$G$9,Datos!$I$8+((G317-J317-L317)-Datos!$F$9)*Datos!$J$6,IF((G317-J317-L317)&gt;=Datos!$F$10,(Datos!$I$8+Datos!$J$8)+((G317-J317-L317)-Datos!$F$10)*Datos!$K$6))))</f>
        <v>4615.755666666666</v>
      </c>
      <c r="L317" s="171">
        <f>IF(G317&gt;=Datos!$D$15,(Datos!$D$15*Datos!$C$15),IF(G317&lt;=Datos!$D$15,(G317*Datos!$C$15)))</f>
        <v>2006.4</v>
      </c>
      <c r="M317" s="178">
        <v>2262.6799999999998</v>
      </c>
      <c r="N317" s="178">
        <f t="shared" ref="N317" si="249">SUM(J317:M317)</f>
        <v>10779.035666666667</v>
      </c>
      <c r="O317" s="214">
        <f t="shared" ref="O317" si="250">+G317-N317</f>
        <v>55220.964333333337</v>
      </c>
    </row>
    <row r="318" spans="1:16" s="87" customFormat="1" ht="36.75" customHeight="1" x14ac:dyDescent="0.2">
      <c r="A318" s="274" t="s">
        <v>494</v>
      </c>
      <c r="B318" s="275"/>
      <c r="C318" s="118">
        <v>4</v>
      </c>
      <c r="D318" s="118"/>
      <c r="E318" s="213"/>
      <c r="F318" s="135"/>
      <c r="G318" s="122">
        <f>SUM(G314:G317)</f>
        <v>288000</v>
      </c>
      <c r="H318" s="122">
        <f t="shared" ref="H318:O318" si="251">SUM(H314:H317)</f>
        <v>0</v>
      </c>
      <c r="I318" s="122">
        <f t="shared" si="251"/>
        <v>288000</v>
      </c>
      <c r="J318" s="122">
        <f t="shared" si="251"/>
        <v>8265.6</v>
      </c>
      <c r="K318" s="189">
        <f t="shared" si="251"/>
        <v>23600.386999999995</v>
      </c>
      <c r="L318" s="122">
        <f t="shared" si="251"/>
        <v>8755.2000000000007</v>
      </c>
      <c r="M318" s="122">
        <f t="shared" si="251"/>
        <v>11521.92</v>
      </c>
      <c r="N318" s="122">
        <f t="shared" si="251"/>
        <v>52143.107000000004</v>
      </c>
      <c r="O318" s="122">
        <f t="shared" si="251"/>
        <v>235856.89300000001</v>
      </c>
    </row>
    <row r="319" spans="1:16" s="7" customFormat="1" ht="36.75" customHeight="1" x14ac:dyDescent="0.2">
      <c r="A319" s="274" t="s">
        <v>508</v>
      </c>
      <c r="B319" s="275"/>
      <c r="C319" s="275"/>
      <c r="D319" s="275"/>
      <c r="E319" s="275"/>
      <c r="F319" s="275"/>
      <c r="G319" s="275"/>
      <c r="H319" s="275"/>
      <c r="I319" s="275"/>
      <c r="J319" s="275"/>
      <c r="K319" s="275"/>
      <c r="L319" s="275"/>
      <c r="M319" s="275"/>
      <c r="N319" s="275"/>
      <c r="O319" s="276"/>
    </row>
    <row r="320" spans="1:16" s="7" customFormat="1" ht="36.75" customHeight="1" x14ac:dyDescent="0.2">
      <c r="A320" s="168">
        <v>249</v>
      </c>
      <c r="B320" s="109" t="s">
        <v>67</v>
      </c>
      <c r="C320" s="109" t="s">
        <v>313</v>
      </c>
      <c r="D320" s="126" t="s">
        <v>490</v>
      </c>
      <c r="E320" s="138" t="s">
        <v>308</v>
      </c>
      <c r="F320" s="138" t="s">
        <v>19</v>
      </c>
      <c r="G320" s="178">
        <v>135000</v>
      </c>
      <c r="H320" s="178">
        <v>0</v>
      </c>
      <c r="I320" s="178">
        <f t="shared" ref="I320" si="252">SUM(G320:H320)</f>
        <v>135000</v>
      </c>
      <c r="J320" s="171">
        <f>IF(G320&gt;=Datos!$D$14,(Datos!$D$14*Datos!$C$14),IF(G320&lt;=Datos!$D$14,(G320*Datos!$C$14)))</f>
        <v>3874.5</v>
      </c>
      <c r="K320" s="177">
        <f>IF((G320-J320-L320)&lt;=Datos!$G$7,"0",IF((G320-J320-L320)&lt;=Datos!$G$8,((G320-J320-L320)-Datos!$F$8)*Datos!$I$6,IF((G320-J320-L320)&lt;=Datos!$G$9,Datos!$I$8+((G320-J320-L320)-Datos!$F$9)*Datos!$J$6,IF((G320-J320-L320)&gt;=Datos!$F$10,(Datos!$I$8+Datos!$J$8)+((G320-J320-L320)-Datos!$F$10)*Datos!$K$6))))</f>
        <v>20338.235666666667</v>
      </c>
      <c r="L320" s="171">
        <f>IF(G320&gt;=Datos!$D$15,(Datos!$D$15*Datos!$C$15),IF(G320&lt;=Datos!$D$15,(G320*Datos!$C$15)))</f>
        <v>4104</v>
      </c>
      <c r="M320" s="178">
        <v>25</v>
      </c>
      <c r="N320" s="178">
        <f t="shared" ref="N320" si="253">SUM(J320:M320)</f>
        <v>28341.735666666667</v>
      </c>
      <c r="O320" s="214">
        <f t="shared" ref="O320" si="254">+G320-N320</f>
        <v>106658.26433333333</v>
      </c>
    </row>
    <row r="321" spans="1:15" s="87" customFormat="1" ht="36.75" customHeight="1" x14ac:dyDescent="0.2">
      <c r="A321" s="274" t="s">
        <v>494</v>
      </c>
      <c r="B321" s="275"/>
      <c r="C321" s="118">
        <v>1</v>
      </c>
      <c r="D321" s="118"/>
      <c r="E321" s="213"/>
      <c r="F321" s="135"/>
      <c r="G321" s="122">
        <f>SUM(G320)</f>
        <v>135000</v>
      </c>
      <c r="H321" s="122">
        <f t="shared" ref="H321:O321" si="255">SUM(H320)</f>
        <v>0</v>
      </c>
      <c r="I321" s="122">
        <f t="shared" si="255"/>
        <v>135000</v>
      </c>
      <c r="J321" s="122">
        <f t="shared" si="255"/>
        <v>3874.5</v>
      </c>
      <c r="K321" s="189">
        <f t="shared" si="255"/>
        <v>20338.235666666667</v>
      </c>
      <c r="L321" s="122">
        <f t="shared" si="255"/>
        <v>4104</v>
      </c>
      <c r="M321" s="122">
        <f t="shared" si="255"/>
        <v>25</v>
      </c>
      <c r="N321" s="122">
        <f t="shared" si="255"/>
        <v>28341.735666666667</v>
      </c>
      <c r="O321" s="208">
        <f t="shared" si="255"/>
        <v>106658.26433333333</v>
      </c>
    </row>
    <row r="322" spans="1:15" s="7" customFormat="1" ht="36.75" customHeight="1" x14ac:dyDescent="0.2">
      <c r="A322" s="274" t="s">
        <v>554</v>
      </c>
      <c r="B322" s="275"/>
      <c r="C322" s="275"/>
      <c r="D322" s="275"/>
      <c r="E322" s="275"/>
      <c r="F322" s="275"/>
      <c r="G322" s="275"/>
      <c r="H322" s="275"/>
      <c r="I322" s="275"/>
      <c r="J322" s="275"/>
      <c r="K322" s="275"/>
      <c r="L322" s="275"/>
      <c r="M322" s="275"/>
      <c r="N322" s="275"/>
      <c r="O322" s="276"/>
    </row>
    <row r="323" spans="1:15" s="7" customFormat="1" ht="36.75" customHeight="1" x14ac:dyDescent="0.2">
      <c r="A323" s="168">
        <v>250</v>
      </c>
      <c r="B323" s="109" t="s">
        <v>31</v>
      </c>
      <c r="C323" s="109" t="s">
        <v>313</v>
      </c>
      <c r="D323" s="109" t="s">
        <v>242</v>
      </c>
      <c r="E323" s="138" t="s">
        <v>308</v>
      </c>
      <c r="F323" s="138" t="s">
        <v>19</v>
      </c>
      <c r="G323" s="178">
        <v>73931</v>
      </c>
      <c r="H323" s="178">
        <v>0</v>
      </c>
      <c r="I323" s="178">
        <f t="shared" ref="I323:I330" si="256">SUM(G323:H323)</f>
        <v>73931</v>
      </c>
      <c r="J323" s="171">
        <f>IF(G323&gt;=Datos!$D$14,(Datos!$D$14*Datos!$C$14),IF(G323&lt;=Datos!$D$14,(G323*Datos!$C$14)))</f>
        <v>2121.8197</v>
      </c>
      <c r="K323" s="177">
        <v>5422.03</v>
      </c>
      <c r="L323" s="171">
        <f>IF(G323&gt;=Datos!$D$15,(Datos!$D$15*Datos!$C$15),IF(G323&lt;=Datos!$D$15,(G323*Datos!$C$15)))</f>
        <v>2247.5023999999999</v>
      </c>
      <c r="M323" s="178">
        <v>3455.92</v>
      </c>
      <c r="N323" s="178">
        <f t="shared" ref="N323:N327" si="257">SUM(J323:M323)</f>
        <v>13247.2721</v>
      </c>
      <c r="O323" s="214">
        <f t="shared" ref="O323:O327" si="258">+G323-N323</f>
        <v>60683.727899999998</v>
      </c>
    </row>
    <row r="324" spans="1:15" s="7" customFormat="1" ht="36.75" customHeight="1" x14ac:dyDescent="0.2">
      <c r="A324" s="168">
        <v>251</v>
      </c>
      <c r="B324" s="109" t="s">
        <v>129</v>
      </c>
      <c r="C324" s="109" t="s">
        <v>313</v>
      </c>
      <c r="D324" s="109" t="s">
        <v>662</v>
      </c>
      <c r="E324" s="138" t="s">
        <v>308</v>
      </c>
      <c r="F324" s="138" t="s">
        <v>19</v>
      </c>
      <c r="G324" s="178">
        <v>78828.75</v>
      </c>
      <c r="H324" s="178">
        <v>0</v>
      </c>
      <c r="I324" s="178">
        <f t="shared" si="256"/>
        <v>78828.75</v>
      </c>
      <c r="J324" s="171">
        <f>IF(G324&gt;=Datos!$D$14,(Datos!$D$14*Datos!$C$14),IF(G324&lt;=Datos!$D$14,(G324*Datos!$C$14)))</f>
        <v>2262.3851249999998</v>
      </c>
      <c r="K324" s="177">
        <f>IF((G324-J324-L324)&lt;=Datos!$G$7,"0",IF((G324-J324-L324)&lt;=Datos!$G$8,((G324-J324-L324)-Datos!$F$8)*Datos!$I$6,IF((G324-J324-L324)&lt;=Datos!$G$9,Datos!$I$8+((G324-J324-L324)-Datos!$F$9)*Datos!$J$6,IF((G324-J324-L324)&gt;=Datos!$F$10,(Datos!$I$8+Datos!$J$8)+((G324-J324-L324)-Datos!$F$10)*Datos!$K$6))))</f>
        <v>7125.3533854166672</v>
      </c>
      <c r="L324" s="171">
        <f>IF(G324&gt;=Datos!$D$15,(Datos!$D$15*Datos!$C$15),IF(G324&lt;=Datos!$D$15,(G324*Datos!$C$15)))</f>
        <v>2396.3939999999998</v>
      </c>
      <c r="M324" s="178">
        <v>25</v>
      </c>
      <c r="N324" s="178">
        <f t="shared" si="257"/>
        <v>11809.132510416668</v>
      </c>
      <c r="O324" s="214">
        <f t="shared" si="258"/>
        <v>67019.617489583325</v>
      </c>
    </row>
    <row r="325" spans="1:15" s="7" customFormat="1" ht="36.75" customHeight="1" x14ac:dyDescent="0.2">
      <c r="A325" s="168">
        <v>252</v>
      </c>
      <c r="B325" s="109" t="s">
        <v>197</v>
      </c>
      <c r="C325" s="109" t="s">
        <v>313</v>
      </c>
      <c r="D325" s="109" t="s">
        <v>247</v>
      </c>
      <c r="E325" s="138" t="s">
        <v>308</v>
      </c>
      <c r="F325" s="138" t="s">
        <v>309</v>
      </c>
      <c r="G325" s="178">
        <v>71500</v>
      </c>
      <c r="H325" s="178">
        <v>0</v>
      </c>
      <c r="I325" s="178">
        <f t="shared" si="256"/>
        <v>71500</v>
      </c>
      <c r="J325" s="171">
        <f>IF(G325&gt;=Datos!$D$14,(Datos!$D$14*Datos!$C$14),IF(G325&lt;=Datos!$D$14,(G325*Datos!$C$14)))</f>
        <v>2052.0500000000002</v>
      </c>
      <c r="K325" s="177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5650.745666666664</v>
      </c>
      <c r="L325" s="171">
        <f>IF(G325&gt;=Datos!$D$15,(Datos!$D$15*Datos!$C$15),IF(G325&lt;=Datos!$D$15,(G325*Datos!$C$15)))</f>
        <v>2173.6</v>
      </c>
      <c r="M325" s="178">
        <v>25</v>
      </c>
      <c r="N325" s="178">
        <f t="shared" si="257"/>
        <v>9901.3956666666636</v>
      </c>
      <c r="O325" s="214">
        <f t="shared" si="258"/>
        <v>61598.604333333336</v>
      </c>
    </row>
    <row r="326" spans="1:15" ht="36.75" customHeight="1" x14ac:dyDescent="0.2">
      <c r="A326" s="168">
        <v>253</v>
      </c>
      <c r="B326" s="126" t="s">
        <v>39</v>
      </c>
      <c r="C326" s="173" t="s">
        <v>313</v>
      </c>
      <c r="D326" s="173" t="s">
        <v>247</v>
      </c>
      <c r="E326" s="174" t="s">
        <v>308</v>
      </c>
      <c r="F326" s="138" t="s">
        <v>19</v>
      </c>
      <c r="G326" s="175">
        <v>71500</v>
      </c>
      <c r="H326" s="175">
        <v>0</v>
      </c>
      <c r="I326" s="178">
        <f t="shared" si="256"/>
        <v>71500</v>
      </c>
      <c r="J326" s="171">
        <f>IF(G326&gt;=Datos!$D$14,(Datos!$D$14*Datos!$C$14),IF(G326&lt;=Datos!$D$14,(G326*Datos!$C$14)))</f>
        <v>2052.0500000000002</v>
      </c>
      <c r="K326" s="177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5650.745666666664</v>
      </c>
      <c r="L326" s="171">
        <f>IF(G326&gt;=Datos!$D$15,(Datos!$D$15*Datos!$C$15),IF(G326&lt;=Datos!$D$15,(G326*Datos!$C$15)))</f>
        <v>2173.6</v>
      </c>
      <c r="M326" s="175">
        <v>25</v>
      </c>
      <c r="N326" s="178">
        <f t="shared" si="257"/>
        <v>9901.3956666666636</v>
      </c>
      <c r="O326" s="214">
        <f t="shared" si="258"/>
        <v>61598.604333333336</v>
      </c>
    </row>
    <row r="327" spans="1:15" s="7" customFormat="1" ht="36.75" customHeight="1" x14ac:dyDescent="0.2">
      <c r="A327" s="168">
        <v>254</v>
      </c>
      <c r="B327" s="109" t="s">
        <v>27</v>
      </c>
      <c r="C327" s="109" t="s">
        <v>313</v>
      </c>
      <c r="D327" s="109" t="s">
        <v>662</v>
      </c>
      <c r="E327" s="138" t="s">
        <v>308</v>
      </c>
      <c r="F327" s="138" t="s">
        <v>19</v>
      </c>
      <c r="G327" s="178">
        <v>73931</v>
      </c>
      <c r="H327" s="178">
        <v>0</v>
      </c>
      <c r="I327" s="178">
        <f t="shared" si="256"/>
        <v>73931</v>
      </c>
      <c r="J327" s="171">
        <f>IF(G327&gt;=Datos!$D$14,(Datos!$D$14*Datos!$C$14),IF(G327&lt;=Datos!$D$14,(G327*Datos!$C$14)))</f>
        <v>2121.8197</v>
      </c>
      <c r="K327" s="177">
        <v>5765.12</v>
      </c>
      <c r="L327" s="171">
        <f>IF(G327&gt;=Datos!$D$15,(Datos!$D$15*Datos!$C$15),IF(G327&lt;=Datos!$D$15,(G327*Datos!$C$15)))</f>
        <v>2247.5023999999999</v>
      </c>
      <c r="M327" s="178">
        <v>1740.46</v>
      </c>
      <c r="N327" s="178">
        <f t="shared" si="257"/>
        <v>11874.902099999999</v>
      </c>
      <c r="O327" s="214">
        <f t="shared" si="258"/>
        <v>62056.097900000001</v>
      </c>
    </row>
    <row r="328" spans="1:15" s="7" customFormat="1" ht="36.75" customHeight="1" x14ac:dyDescent="0.2">
      <c r="A328" s="168">
        <v>255</v>
      </c>
      <c r="B328" s="109" t="s">
        <v>182</v>
      </c>
      <c r="C328" s="109" t="s">
        <v>313</v>
      </c>
      <c r="D328" s="109" t="s">
        <v>260</v>
      </c>
      <c r="E328" s="138" t="s">
        <v>308</v>
      </c>
      <c r="F328" s="138" t="s">
        <v>19</v>
      </c>
      <c r="G328" s="178">
        <v>35000</v>
      </c>
      <c r="H328" s="178">
        <v>0</v>
      </c>
      <c r="I328" s="178">
        <f t="shared" si="256"/>
        <v>35000</v>
      </c>
      <c r="J328" s="171">
        <f>IF(G328&gt;=Datos!$D$14,(Datos!$D$14*Datos!$C$14),IF(G328&lt;=Datos!$D$14,(G328*Datos!$C$14)))</f>
        <v>1004.5</v>
      </c>
      <c r="K328" s="177" t="str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0</v>
      </c>
      <c r="L328" s="171">
        <f>IF(G328&gt;=Datos!$D$15,(Datos!$D$15*Datos!$C$15),IF(G328&lt;=Datos!$D$15,(G328*Datos!$C$15)))</f>
        <v>1064</v>
      </c>
      <c r="M328" s="178">
        <v>25</v>
      </c>
      <c r="N328" s="178">
        <f t="shared" ref="N328:N329" si="259">SUM(J328:M328)</f>
        <v>2093.5</v>
      </c>
      <c r="O328" s="214">
        <f t="shared" ref="O328:O329" si="260">+G328-N328</f>
        <v>32906.5</v>
      </c>
    </row>
    <row r="329" spans="1:15" s="7" customFormat="1" ht="36.75" customHeight="1" x14ac:dyDescent="0.2">
      <c r="A329" s="168">
        <v>256</v>
      </c>
      <c r="B329" s="109" t="s">
        <v>933</v>
      </c>
      <c r="C329" s="109" t="s">
        <v>313</v>
      </c>
      <c r="D329" s="126" t="s">
        <v>242</v>
      </c>
      <c r="E329" s="138" t="s">
        <v>308</v>
      </c>
      <c r="F329" s="138" t="s">
        <v>19</v>
      </c>
      <c r="G329" s="178">
        <v>71500</v>
      </c>
      <c r="H329" s="178">
        <v>0</v>
      </c>
      <c r="I329" s="178">
        <f t="shared" si="256"/>
        <v>71500</v>
      </c>
      <c r="J329" s="171">
        <f>IF(G329&gt;=Datos!$D$14,(Datos!$D$14*Datos!$C$14),IF(G329&lt;=Datos!$D$14,(G329*Datos!$C$14)))</f>
        <v>2052.0500000000002</v>
      </c>
      <c r="K329" s="177">
        <v>5650.75</v>
      </c>
      <c r="L329" s="171">
        <f>IF(G329&gt;=Datos!$D$15,(Datos!$D$15*Datos!$C$15),IF(G329&lt;=Datos!$D$15,(G329*Datos!$C$15)))</f>
        <v>2173.6</v>
      </c>
      <c r="M329" s="178">
        <v>25</v>
      </c>
      <c r="N329" s="178">
        <f t="shared" si="259"/>
        <v>9901.4</v>
      </c>
      <c r="O329" s="214">
        <f t="shared" si="260"/>
        <v>61598.6</v>
      </c>
    </row>
    <row r="330" spans="1:15" s="7" customFormat="1" ht="36.75" customHeight="1" x14ac:dyDescent="0.2">
      <c r="A330" s="168">
        <v>257</v>
      </c>
      <c r="B330" s="109" t="s">
        <v>934</v>
      </c>
      <c r="C330" s="109" t="s">
        <v>313</v>
      </c>
      <c r="D330" s="109" t="s">
        <v>241</v>
      </c>
      <c r="E330" s="138" t="s">
        <v>308</v>
      </c>
      <c r="F330" s="138" t="s">
        <v>19</v>
      </c>
      <c r="G330" s="178">
        <v>78828.75</v>
      </c>
      <c r="H330" s="178">
        <v>0</v>
      </c>
      <c r="I330" s="178">
        <f t="shared" si="256"/>
        <v>78828.75</v>
      </c>
      <c r="J330" s="171">
        <f>IF(G330&gt;=Datos!$D$14,(Datos!$D$14*Datos!$C$14),IF(G330&lt;=Datos!$D$14,(G330*Datos!$C$14)))</f>
        <v>2262.3851249999998</v>
      </c>
      <c r="K330" s="177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7125.3533854166672</v>
      </c>
      <c r="L330" s="171">
        <f>IF(G330&gt;=Datos!$D$15,(Datos!$D$15*Datos!$C$15),IF(G330&lt;=Datos!$D$15,(G330*Datos!$C$15)))</f>
        <v>2396.3939999999998</v>
      </c>
      <c r="M330" s="178">
        <v>25</v>
      </c>
      <c r="N330" s="178">
        <f t="shared" ref="N330" si="261">SUM(J330:M330)</f>
        <v>11809.132510416668</v>
      </c>
      <c r="O330" s="214">
        <f t="shared" ref="O330" si="262">+G330-N330</f>
        <v>67019.617489583325</v>
      </c>
    </row>
    <row r="331" spans="1:15" s="87" customFormat="1" ht="36.75" customHeight="1" x14ac:dyDescent="0.2">
      <c r="A331" s="274" t="s">
        <v>494</v>
      </c>
      <c r="B331" s="275"/>
      <c r="C331" s="118">
        <v>8</v>
      </c>
      <c r="D331" s="118"/>
      <c r="E331" s="213"/>
      <c r="F331" s="135"/>
      <c r="G331" s="122">
        <f t="shared" ref="G331:O331" si="263">SUM(G323:G330)</f>
        <v>555019.5</v>
      </c>
      <c r="H331" s="122">
        <f t="shared" si="263"/>
        <v>0</v>
      </c>
      <c r="I331" s="122">
        <f t="shared" si="263"/>
        <v>555019.5</v>
      </c>
      <c r="J331" s="122">
        <f t="shared" si="263"/>
        <v>15929.059649999999</v>
      </c>
      <c r="K331" s="189">
        <f t="shared" si="263"/>
        <v>42390.09810416666</v>
      </c>
      <c r="L331" s="122">
        <f t="shared" si="263"/>
        <v>16872.592799999999</v>
      </c>
      <c r="M331" s="122">
        <f t="shared" si="263"/>
        <v>5346.38</v>
      </c>
      <c r="N331" s="122">
        <f t="shared" si="263"/>
        <v>80538.130554166652</v>
      </c>
      <c r="O331" s="122">
        <f t="shared" si="263"/>
        <v>474481.36944583326</v>
      </c>
    </row>
    <row r="332" spans="1:15" s="7" customFormat="1" ht="36.75" customHeight="1" x14ac:dyDescent="0.2">
      <c r="A332" s="274" t="s">
        <v>555</v>
      </c>
      <c r="B332" s="275"/>
      <c r="C332" s="275"/>
      <c r="D332" s="275"/>
      <c r="E332" s="275"/>
      <c r="F332" s="275"/>
      <c r="G332" s="275"/>
      <c r="H332" s="275"/>
      <c r="I332" s="275"/>
      <c r="J332" s="275"/>
      <c r="K332" s="275"/>
      <c r="L332" s="275"/>
      <c r="M332" s="275"/>
      <c r="N332" s="275"/>
      <c r="O332" s="276"/>
    </row>
    <row r="333" spans="1:15" s="7" customFormat="1" ht="36.75" customHeight="1" x14ac:dyDescent="0.2">
      <c r="A333" s="168">
        <v>258</v>
      </c>
      <c r="B333" s="130" t="s">
        <v>300</v>
      </c>
      <c r="C333" s="109" t="s">
        <v>313</v>
      </c>
      <c r="D333" s="187" t="s">
        <v>706</v>
      </c>
      <c r="E333" s="138" t="s">
        <v>308</v>
      </c>
      <c r="F333" s="138" t="s">
        <v>19</v>
      </c>
      <c r="G333" s="132">
        <v>63500</v>
      </c>
      <c r="H333" s="178">
        <v>0</v>
      </c>
      <c r="I333" s="132">
        <v>63500</v>
      </c>
      <c r="J333" s="171">
        <f>IF(G333&gt;=Datos!$D$14,(Datos!$D$14*Datos!$C$14),IF(G333&lt;=Datos!$D$14,(G333*Datos!$C$14)))</f>
        <v>1822.45</v>
      </c>
      <c r="K333" s="177">
        <v>3802.21</v>
      </c>
      <c r="L333" s="171">
        <f>IF(G333&gt;=Datos!$D$15,(Datos!$D$15*Datos!$C$15),IF(G333&lt;=Datos!$D$15,(G333*Datos!$C$15)))</f>
        <v>1930.4</v>
      </c>
      <c r="M333" s="178">
        <v>1740.46</v>
      </c>
      <c r="N333" s="178">
        <f t="shared" ref="N333:N338" si="264">SUM(J333:M333)</f>
        <v>9295.52</v>
      </c>
      <c r="O333" s="214">
        <f t="shared" ref="O333" si="265">+G333-N333</f>
        <v>54204.479999999996</v>
      </c>
    </row>
    <row r="334" spans="1:15" s="7" customFormat="1" ht="36.75" customHeight="1" x14ac:dyDescent="0.2">
      <c r="A334" s="168">
        <v>259</v>
      </c>
      <c r="B334" s="130" t="s">
        <v>937</v>
      </c>
      <c r="C334" s="109" t="s">
        <v>313</v>
      </c>
      <c r="D334" s="131" t="s">
        <v>706</v>
      </c>
      <c r="E334" s="138" t="s">
        <v>308</v>
      </c>
      <c r="F334" s="138" t="s">
        <v>19</v>
      </c>
      <c r="G334" s="132">
        <v>71500</v>
      </c>
      <c r="H334" s="178">
        <v>0</v>
      </c>
      <c r="I334" s="132">
        <f t="shared" ref="I334:I338" si="266">SUM(G334:H334)</f>
        <v>71500</v>
      </c>
      <c r="J334" s="171">
        <f>IF(G334&gt;=Datos!$D$14,(Datos!$D$14*Datos!$C$14),IF(G334&lt;=Datos!$D$14,(G334*Datos!$C$14)))</f>
        <v>2052.0500000000002</v>
      </c>
      <c r="K334" s="177">
        <v>5307.65</v>
      </c>
      <c r="L334" s="171">
        <f>IF(G334&gt;=Datos!$D$15,(Datos!$D$15*Datos!$C$15),IF(G334&lt;=Datos!$D$15,(G334*Datos!$C$15)))</f>
        <v>2173.6</v>
      </c>
      <c r="M334" s="178">
        <v>1740.46</v>
      </c>
      <c r="N334" s="178">
        <f t="shared" si="264"/>
        <v>11273.759999999998</v>
      </c>
      <c r="O334" s="214">
        <f t="shared" ref="O334:O336" si="267">+G334-N334</f>
        <v>60226.240000000005</v>
      </c>
    </row>
    <row r="335" spans="1:15" s="7" customFormat="1" ht="36.75" customHeight="1" x14ac:dyDescent="0.2">
      <c r="A335" s="168">
        <v>260</v>
      </c>
      <c r="B335" s="187" t="s">
        <v>936</v>
      </c>
      <c r="C335" s="109" t="s">
        <v>313</v>
      </c>
      <c r="D335" s="187" t="s">
        <v>491</v>
      </c>
      <c r="E335" s="138" t="s">
        <v>308</v>
      </c>
      <c r="F335" s="138" t="s">
        <v>19</v>
      </c>
      <c r="G335" s="132">
        <v>45000</v>
      </c>
      <c r="H335" s="178">
        <v>0</v>
      </c>
      <c r="I335" s="132">
        <f t="shared" si="266"/>
        <v>45000</v>
      </c>
      <c r="J335" s="171">
        <f>IF(G335&gt;=Datos!$D$14,(Datos!$D$14*Datos!$C$14),IF(G335&lt;=Datos!$D$14,(G335*Datos!$C$14)))</f>
        <v>1291.5</v>
      </c>
      <c r="K335" s="177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1148.3234999999997</v>
      </c>
      <c r="L335" s="171">
        <f>IF(G335&gt;=Datos!$D$15,(Datos!$D$15*Datos!$C$15),IF(G335&lt;=Datos!$D$15,(G335*Datos!$C$15)))</f>
        <v>1368</v>
      </c>
      <c r="M335" s="178">
        <v>25</v>
      </c>
      <c r="N335" s="178">
        <f t="shared" si="264"/>
        <v>3832.8234999999995</v>
      </c>
      <c r="O335" s="214">
        <f t="shared" ref="O335" si="268">+G335-N335</f>
        <v>41167.176500000001</v>
      </c>
    </row>
    <row r="336" spans="1:15" s="7" customFormat="1" ht="36.75" customHeight="1" x14ac:dyDescent="0.2">
      <c r="A336" s="168">
        <v>261</v>
      </c>
      <c r="B336" s="109" t="s">
        <v>935</v>
      </c>
      <c r="C336" s="109" t="s">
        <v>313</v>
      </c>
      <c r="D336" s="109" t="s">
        <v>706</v>
      </c>
      <c r="E336" s="138" t="s">
        <v>308</v>
      </c>
      <c r="F336" s="138" t="s">
        <v>19</v>
      </c>
      <c r="G336" s="178">
        <v>66000</v>
      </c>
      <c r="H336" s="178">
        <v>0</v>
      </c>
      <c r="I336" s="132">
        <f t="shared" si="266"/>
        <v>66000</v>
      </c>
      <c r="J336" s="171">
        <f>IF(G336&gt;=Datos!$D$14,(Datos!$D$14*Datos!$C$14),IF(G336&lt;=Datos!$D$14,(G336*Datos!$C$14)))</f>
        <v>1894.2</v>
      </c>
      <c r="K336" s="177">
        <f>IF((G336-J336-L336)&lt;=Datos!$G$7,"0",IF((G336-J336-L336)&lt;=Datos!$G$8,((G336-J336-L336)-Datos!$F$8)*Datos!$I$6,IF((G336-J336-L336)&lt;=Datos!$G$9,Datos!$I$8+((G336-J336-L336)-Datos!$F$9)*Datos!$J$6,IF((G336-J336-L336)&gt;=Datos!$F$10,(Datos!$I$8+Datos!$J$8)+((G336-J336-L336)-Datos!$F$10)*Datos!$K$6))))</f>
        <v>4615.755666666666</v>
      </c>
      <c r="L336" s="171">
        <f>IF(G336&gt;=Datos!$D$15,(Datos!$D$15*Datos!$C$15),IF(G336&lt;=Datos!$D$15,(G336*Datos!$C$15)))</f>
        <v>2006.4</v>
      </c>
      <c r="M336" s="178">
        <v>25</v>
      </c>
      <c r="N336" s="178">
        <f t="shared" si="264"/>
        <v>8541.3556666666664</v>
      </c>
      <c r="O336" s="214">
        <f t="shared" si="267"/>
        <v>57458.64433333333</v>
      </c>
    </row>
    <row r="337" spans="1:16" s="7" customFormat="1" ht="36.75" customHeight="1" x14ac:dyDescent="0.2">
      <c r="A337" s="168">
        <v>262</v>
      </c>
      <c r="B337" s="173" t="s">
        <v>238</v>
      </c>
      <c r="C337" s="109" t="s">
        <v>313</v>
      </c>
      <c r="D337" s="109" t="s">
        <v>706</v>
      </c>
      <c r="E337" s="138" t="s">
        <v>308</v>
      </c>
      <c r="F337" s="138" t="s">
        <v>19</v>
      </c>
      <c r="G337" s="178">
        <v>66000</v>
      </c>
      <c r="H337" s="178">
        <v>0</v>
      </c>
      <c r="I337" s="132">
        <f t="shared" si="266"/>
        <v>66000</v>
      </c>
      <c r="J337" s="171">
        <f>IF(G337&gt;=Datos!$D$14,(Datos!$D$14*Datos!$C$14),IF(G337&lt;=Datos!$D$14,(G337*Datos!$C$14)))</f>
        <v>1894.2</v>
      </c>
      <c r="K337" s="177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4615.755666666666</v>
      </c>
      <c r="L337" s="171">
        <f>IF(G337&gt;=Datos!$D$15,(Datos!$D$15*Datos!$C$15),IF(G337&lt;=Datos!$D$15,(G337*Datos!$C$15)))</f>
        <v>2006.4</v>
      </c>
      <c r="M337" s="178">
        <v>25</v>
      </c>
      <c r="N337" s="178">
        <f t="shared" si="264"/>
        <v>8541.3556666666664</v>
      </c>
      <c r="O337" s="214">
        <f t="shared" ref="O337:O338" si="269">+G337-N337</f>
        <v>57458.64433333333</v>
      </c>
    </row>
    <row r="338" spans="1:16" s="7" customFormat="1" ht="36.75" customHeight="1" x14ac:dyDescent="0.2">
      <c r="A338" s="168">
        <v>263</v>
      </c>
      <c r="B338" s="187" t="s">
        <v>393</v>
      </c>
      <c r="C338" s="109" t="s">
        <v>313</v>
      </c>
      <c r="D338" s="187" t="s">
        <v>938</v>
      </c>
      <c r="E338" s="138" t="s">
        <v>308</v>
      </c>
      <c r="F338" s="138" t="s">
        <v>19</v>
      </c>
      <c r="G338" s="132">
        <v>120000</v>
      </c>
      <c r="H338" s="178">
        <v>0</v>
      </c>
      <c r="I338" s="132">
        <f t="shared" si="266"/>
        <v>120000</v>
      </c>
      <c r="J338" s="171">
        <f>IF(G338&gt;=Datos!$D$14,(Datos!$D$14*Datos!$C$14),IF(G338&lt;=Datos!$D$14,(G338*Datos!$C$14)))</f>
        <v>3444</v>
      </c>
      <c r="K338" s="177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16809.860666666667</v>
      </c>
      <c r="L338" s="171">
        <f>IF(G338&gt;=Datos!$D$15,(Datos!$D$15*Datos!$C$15),IF(G338&lt;=Datos!$D$15,(G338*Datos!$C$15)))</f>
        <v>3648</v>
      </c>
      <c r="M338" s="178">
        <v>25</v>
      </c>
      <c r="N338" s="178">
        <f t="shared" si="264"/>
        <v>23926.860666666667</v>
      </c>
      <c r="O338" s="214">
        <f t="shared" si="269"/>
        <v>96073.139333333325</v>
      </c>
    </row>
    <row r="339" spans="1:16" s="87" customFormat="1" ht="36.75" customHeight="1" x14ac:dyDescent="0.2">
      <c r="A339" s="274" t="s">
        <v>494</v>
      </c>
      <c r="B339" s="275"/>
      <c r="C339" s="118">
        <v>6</v>
      </c>
      <c r="D339" s="118"/>
      <c r="E339" s="213"/>
      <c r="F339" s="135"/>
      <c r="G339" s="122">
        <f>SUM(G333:G338)</f>
        <v>432000</v>
      </c>
      <c r="H339" s="122">
        <f t="shared" ref="H339:O339" si="270">SUM(H333:H338)</f>
        <v>0</v>
      </c>
      <c r="I339" s="122">
        <f t="shared" si="270"/>
        <v>432000</v>
      </c>
      <c r="J339" s="122">
        <f t="shared" si="270"/>
        <v>12398.4</v>
      </c>
      <c r="K339" s="189">
        <f t="shared" si="270"/>
        <v>36299.555500000002</v>
      </c>
      <c r="L339" s="122">
        <f t="shared" si="270"/>
        <v>13132.8</v>
      </c>
      <c r="M339" s="122">
        <f t="shared" si="270"/>
        <v>3580.92</v>
      </c>
      <c r="N339" s="122">
        <f t="shared" si="270"/>
        <v>65411.675500000005</v>
      </c>
      <c r="O339" s="122">
        <f t="shared" si="270"/>
        <v>366588.32449999999</v>
      </c>
    </row>
    <row r="340" spans="1:16" s="7" customFormat="1" ht="36.75" customHeight="1" x14ac:dyDescent="0.2">
      <c r="A340" s="274" t="s">
        <v>660</v>
      </c>
      <c r="B340" s="275"/>
      <c r="C340" s="275"/>
      <c r="D340" s="275"/>
      <c r="E340" s="275"/>
      <c r="F340" s="275"/>
      <c r="G340" s="275"/>
      <c r="H340" s="275"/>
      <c r="I340" s="275"/>
      <c r="J340" s="275"/>
      <c r="K340" s="275"/>
      <c r="L340" s="275"/>
      <c r="M340" s="275"/>
      <c r="N340" s="275"/>
      <c r="O340" s="276"/>
    </row>
    <row r="341" spans="1:16" s="7" customFormat="1" ht="36.75" customHeight="1" x14ac:dyDescent="0.2">
      <c r="A341" s="168">
        <v>264</v>
      </c>
      <c r="B341" s="109" t="s">
        <v>850</v>
      </c>
      <c r="C341" s="109" t="s">
        <v>365</v>
      </c>
      <c r="D341" s="109" t="s">
        <v>242</v>
      </c>
      <c r="E341" s="138" t="s">
        <v>308</v>
      </c>
      <c r="F341" s="138" t="s">
        <v>19</v>
      </c>
      <c r="G341" s="178">
        <v>75075</v>
      </c>
      <c r="H341" s="178">
        <v>0</v>
      </c>
      <c r="I341" s="178">
        <f t="shared" ref="I341:I347" si="271">SUM(G341:H341)</f>
        <v>75075</v>
      </c>
      <c r="J341" s="171">
        <f>IF(G341&gt;=Datos!$D$14,(Datos!$D$14*Datos!$C$14),IF(G341&lt;=Datos!$D$14,(G341*Datos!$C$14)))</f>
        <v>2154.6525000000001</v>
      </c>
      <c r="K341" s="177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6323.4891666666672</v>
      </c>
      <c r="L341" s="171">
        <f>IF(G341&gt;=Datos!$D$15,(Datos!$D$15*Datos!$C$15),IF(G341&lt;=Datos!$D$15,(G341*Datos!$C$15)))</f>
        <v>2282.2800000000002</v>
      </c>
      <c r="M341" s="178">
        <v>25</v>
      </c>
      <c r="N341" s="178">
        <f t="shared" ref="N341" si="272">SUM(J341:M341)</f>
        <v>10785.421666666667</v>
      </c>
      <c r="O341" s="214">
        <f t="shared" ref="O341" si="273">+G341-N341</f>
        <v>64289.578333333331</v>
      </c>
    </row>
    <row r="342" spans="1:16" s="7" customFormat="1" ht="36.75" customHeight="1" x14ac:dyDescent="0.2">
      <c r="A342" s="168">
        <v>265</v>
      </c>
      <c r="B342" s="109" t="s">
        <v>939</v>
      </c>
      <c r="C342" s="109" t="s">
        <v>365</v>
      </c>
      <c r="D342" s="109" t="s">
        <v>250</v>
      </c>
      <c r="E342" s="138" t="s">
        <v>308</v>
      </c>
      <c r="F342" s="138" t="s">
        <v>19</v>
      </c>
      <c r="G342" s="178">
        <v>36764.230000000003</v>
      </c>
      <c r="H342" s="178">
        <v>0</v>
      </c>
      <c r="I342" s="178">
        <f t="shared" si="271"/>
        <v>36764.230000000003</v>
      </c>
      <c r="J342" s="171">
        <f>IF(G342&gt;=Datos!$D$14,(Datos!$D$14*Datos!$C$14),IF(G342&lt;=Datos!$D$14,(G342*Datos!$C$14)))</f>
        <v>1055.133401</v>
      </c>
      <c r="K342" s="177" t="str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0</v>
      </c>
      <c r="L342" s="171">
        <f>IF(G342&gt;=Datos!$D$15,(Datos!$D$15*Datos!$C$15),IF(G342&lt;=Datos!$D$15,(G342*Datos!$C$15)))</f>
        <v>1117.6325920000002</v>
      </c>
      <c r="M342" s="178">
        <v>25</v>
      </c>
      <c r="N342" s="178">
        <f t="shared" ref="N342" si="274">SUM(J342:M342)</f>
        <v>2197.765993</v>
      </c>
      <c r="O342" s="214">
        <f t="shared" ref="O342" si="275">+G342-N342</f>
        <v>34566.464007000002</v>
      </c>
    </row>
    <row r="343" spans="1:16" s="7" customFormat="1" ht="36.75" customHeight="1" x14ac:dyDescent="0.2">
      <c r="A343" s="168">
        <v>266</v>
      </c>
      <c r="B343" s="109" t="s">
        <v>566</v>
      </c>
      <c r="C343" s="109" t="s">
        <v>365</v>
      </c>
      <c r="D343" s="109" t="s">
        <v>242</v>
      </c>
      <c r="E343" s="138" t="s">
        <v>308</v>
      </c>
      <c r="F343" s="138" t="s">
        <v>19</v>
      </c>
      <c r="G343" s="178">
        <v>75075</v>
      </c>
      <c r="H343" s="178">
        <v>0</v>
      </c>
      <c r="I343" s="178">
        <f t="shared" si="271"/>
        <v>75075</v>
      </c>
      <c r="J343" s="171">
        <f>IF(G343&gt;=Datos!$D$14,(Datos!$D$14*Datos!$C$14),IF(G343&lt;=Datos!$D$14,(G343*Datos!$C$14)))</f>
        <v>2154.6525000000001</v>
      </c>
      <c r="K343" s="177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6323.4891666666672</v>
      </c>
      <c r="L343" s="171">
        <f>IF(G343&gt;=Datos!$D$15,(Datos!$D$15*Datos!$C$15),IF(G343&lt;=Datos!$D$15,(G343*Datos!$C$15)))</f>
        <v>2282.2800000000002</v>
      </c>
      <c r="M343" s="178">
        <v>25</v>
      </c>
      <c r="N343" s="178">
        <f t="shared" ref="N343:N346" si="276">SUM(J343:M343)</f>
        <v>10785.421666666667</v>
      </c>
      <c r="O343" s="214">
        <f t="shared" ref="O343:O346" si="277">+G343-N343</f>
        <v>64289.578333333331</v>
      </c>
    </row>
    <row r="344" spans="1:16" s="7" customFormat="1" ht="36.75" customHeight="1" x14ac:dyDescent="0.2">
      <c r="A344" s="168">
        <v>267</v>
      </c>
      <c r="B344" s="109" t="s">
        <v>940</v>
      </c>
      <c r="C344" s="109" t="s">
        <v>365</v>
      </c>
      <c r="D344" s="109" t="s">
        <v>242</v>
      </c>
      <c r="E344" s="138" t="s">
        <v>308</v>
      </c>
      <c r="F344" s="138" t="s">
        <v>309</v>
      </c>
      <c r="G344" s="178">
        <v>85800</v>
      </c>
      <c r="H344" s="178">
        <v>0</v>
      </c>
      <c r="I344" s="178">
        <f t="shared" si="271"/>
        <v>85800</v>
      </c>
      <c r="J344" s="171">
        <f>IF(G344&gt;=Datos!$D$14,(Datos!$D$14*Datos!$C$14),IF(G344&lt;=Datos!$D$14,(G344*Datos!$C$14)))</f>
        <v>2462.46</v>
      </c>
      <c r="K344" s="177">
        <f>IF((G344-J344-L344)&lt;=Datos!$G$7,"0",IF((G344-J344-L344)&lt;=Datos!$G$8,((G344-J344-L344)-Datos!$F$8)*Datos!$I$6,IF((G344-J344-L344)&lt;=Datos!$G$9,Datos!$I$8+((G344-J344-L344)-Datos!$F$9)*Datos!$J$6,IF((G344-J344-L344)&gt;=Datos!$F$10,(Datos!$I$8+Datos!$J$8)+((G344-J344-L344)-Datos!$F$10)*Datos!$K$6))))</f>
        <v>8765.165666666664</v>
      </c>
      <c r="L344" s="171">
        <f>IF(G344&gt;=Datos!$D$15,(Datos!$D$15*Datos!$C$15),IF(G344&lt;=Datos!$D$15,(G344*Datos!$C$15)))</f>
        <v>2608.3200000000002</v>
      </c>
      <c r="M344" s="178">
        <v>25</v>
      </c>
      <c r="N344" s="178">
        <f t="shared" si="276"/>
        <v>13860.945666666663</v>
      </c>
      <c r="O344" s="214">
        <f t="shared" si="277"/>
        <v>71939.054333333333</v>
      </c>
    </row>
    <row r="345" spans="1:16" s="7" customFormat="1" ht="36.75" customHeight="1" x14ac:dyDescent="0.2">
      <c r="A345" s="168">
        <v>268</v>
      </c>
      <c r="B345" s="187" t="s">
        <v>384</v>
      </c>
      <c r="C345" s="109" t="s">
        <v>365</v>
      </c>
      <c r="D345" s="187" t="s">
        <v>662</v>
      </c>
      <c r="E345" s="138" t="s">
        <v>308</v>
      </c>
      <c r="F345" s="138" t="s">
        <v>19</v>
      </c>
      <c r="G345" s="132">
        <v>60500</v>
      </c>
      <c r="H345" s="178">
        <v>0</v>
      </c>
      <c r="I345" s="178">
        <f t="shared" si="271"/>
        <v>60500</v>
      </c>
      <c r="J345" s="171">
        <f>IF(G345&gt;=Datos!$D$14,(Datos!$D$14*Datos!$C$14),IF(G345&lt;=Datos!$D$14,(G345*Datos!$C$14)))</f>
        <v>1736.35</v>
      </c>
      <c r="K345" s="177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3580.7656666666671</v>
      </c>
      <c r="L345" s="171">
        <f>IF(G345&gt;=Datos!$D$15,(Datos!$D$15*Datos!$C$15),IF(G345&lt;=Datos!$D$15,(G345*Datos!$C$15)))</f>
        <v>1839.2</v>
      </c>
      <c r="M345" s="178">
        <v>25</v>
      </c>
      <c r="N345" s="178">
        <f t="shared" si="276"/>
        <v>7181.3156666666664</v>
      </c>
      <c r="O345" s="214">
        <f t="shared" si="277"/>
        <v>53318.684333333331</v>
      </c>
    </row>
    <row r="346" spans="1:16" s="7" customFormat="1" ht="36.75" customHeight="1" x14ac:dyDescent="0.2">
      <c r="A346" s="168">
        <v>269</v>
      </c>
      <c r="B346" s="109" t="s">
        <v>941</v>
      </c>
      <c r="C346" s="109" t="s">
        <v>365</v>
      </c>
      <c r="D346" s="109" t="s">
        <v>662</v>
      </c>
      <c r="E346" s="138" t="s">
        <v>308</v>
      </c>
      <c r="F346" s="138" t="s">
        <v>19</v>
      </c>
      <c r="G346" s="178">
        <v>60500</v>
      </c>
      <c r="H346" s="178">
        <v>0</v>
      </c>
      <c r="I346" s="178">
        <f t="shared" si="271"/>
        <v>60500</v>
      </c>
      <c r="J346" s="171">
        <f>IF(G346&gt;=Datos!$D$14,(Datos!$D$14*Datos!$C$14),IF(G346&lt;=Datos!$D$14,(G346*Datos!$C$14)))</f>
        <v>1736.35</v>
      </c>
      <c r="K346" s="177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3580.7656666666671</v>
      </c>
      <c r="L346" s="171">
        <f>IF(G346&gt;=Datos!$D$15,(Datos!$D$15*Datos!$C$15),IF(G346&lt;=Datos!$D$15,(G346*Datos!$C$15)))</f>
        <v>1839.2</v>
      </c>
      <c r="M346" s="178">
        <v>25</v>
      </c>
      <c r="N346" s="178">
        <f t="shared" si="276"/>
        <v>7181.3156666666664</v>
      </c>
      <c r="O346" s="214">
        <f t="shared" si="277"/>
        <v>53318.684333333331</v>
      </c>
    </row>
    <row r="347" spans="1:16" s="7" customFormat="1" ht="36.75" customHeight="1" x14ac:dyDescent="0.2">
      <c r="A347" s="168">
        <v>270</v>
      </c>
      <c r="B347" s="187" t="s">
        <v>942</v>
      </c>
      <c r="C347" s="109" t="s">
        <v>365</v>
      </c>
      <c r="D347" s="187" t="s">
        <v>260</v>
      </c>
      <c r="E347" s="138" t="s">
        <v>308</v>
      </c>
      <c r="F347" s="138" t="s">
        <v>19</v>
      </c>
      <c r="G347" s="132">
        <v>35000</v>
      </c>
      <c r="H347" s="178">
        <v>0</v>
      </c>
      <c r="I347" s="178">
        <f t="shared" si="271"/>
        <v>35000</v>
      </c>
      <c r="J347" s="171">
        <f>IF(G347&gt;=Datos!$D$14,(Datos!$D$14*Datos!$C$14),IF(G347&lt;=Datos!$D$14,(G347*Datos!$C$14)))</f>
        <v>1004.5</v>
      </c>
      <c r="K347" s="177" t="str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0</v>
      </c>
      <c r="L347" s="171">
        <f>IF(G347&gt;=Datos!$D$15,(Datos!$D$15*Datos!$C$15),IF(G347&lt;=Datos!$D$15,(G347*Datos!$C$15)))</f>
        <v>1064</v>
      </c>
      <c r="M347" s="178">
        <v>25</v>
      </c>
      <c r="N347" s="178">
        <f t="shared" ref="N347" si="278">SUM(J347:M347)</f>
        <v>2093.5</v>
      </c>
      <c r="O347" s="214">
        <f t="shared" ref="O347" si="279">+G347-N347</f>
        <v>32906.5</v>
      </c>
    </row>
    <row r="348" spans="1:16" s="87" customFormat="1" ht="36.75" customHeight="1" x14ac:dyDescent="0.2">
      <c r="A348" s="274" t="s">
        <v>494</v>
      </c>
      <c r="B348" s="275"/>
      <c r="C348" s="118">
        <v>7</v>
      </c>
      <c r="D348" s="118"/>
      <c r="E348" s="213"/>
      <c r="F348" s="135"/>
      <c r="G348" s="122">
        <f t="shared" ref="G348:O348" si="280">SUM(G341:G347)</f>
        <v>428714.23</v>
      </c>
      <c r="H348" s="122">
        <f t="shared" si="280"/>
        <v>0</v>
      </c>
      <c r="I348" s="122">
        <f t="shared" si="280"/>
        <v>428714.23</v>
      </c>
      <c r="J348" s="122">
        <f t="shared" si="280"/>
        <v>12304.098401000001</v>
      </c>
      <c r="K348" s="189">
        <f t="shared" si="280"/>
        <v>28573.675333333333</v>
      </c>
      <c r="L348" s="122">
        <f t="shared" si="280"/>
        <v>13032.912592000002</v>
      </c>
      <c r="M348" s="122">
        <f t="shared" si="280"/>
        <v>175</v>
      </c>
      <c r="N348" s="122">
        <f t="shared" si="280"/>
        <v>54085.686326333336</v>
      </c>
      <c r="O348" s="122">
        <f t="shared" si="280"/>
        <v>374628.54367366666</v>
      </c>
    </row>
    <row r="349" spans="1:16" s="7" customFormat="1" ht="36.75" customHeight="1" x14ac:dyDescent="0.2">
      <c r="A349" s="274" t="s">
        <v>661</v>
      </c>
      <c r="B349" s="275"/>
      <c r="C349" s="275"/>
      <c r="D349" s="275"/>
      <c r="E349" s="275"/>
      <c r="F349" s="275"/>
      <c r="G349" s="275"/>
      <c r="H349" s="275"/>
      <c r="I349" s="275"/>
      <c r="J349" s="275"/>
      <c r="K349" s="275"/>
      <c r="L349" s="275"/>
      <c r="M349" s="275"/>
      <c r="N349" s="275"/>
      <c r="O349" s="276"/>
      <c r="P349" s="87"/>
    </row>
    <row r="350" spans="1:16" s="7" customFormat="1" ht="36.75" customHeight="1" x14ac:dyDescent="0.2">
      <c r="A350" s="168">
        <v>271</v>
      </c>
      <c r="B350" s="109" t="s">
        <v>368</v>
      </c>
      <c r="C350" s="109" t="s">
        <v>365</v>
      </c>
      <c r="D350" s="109" t="s">
        <v>706</v>
      </c>
      <c r="E350" s="138" t="s">
        <v>308</v>
      </c>
      <c r="F350" s="138" t="s">
        <v>19</v>
      </c>
      <c r="G350" s="178">
        <v>66000</v>
      </c>
      <c r="H350" s="178">
        <v>0</v>
      </c>
      <c r="I350" s="178">
        <f>SUM(G350:H350)</f>
        <v>66000</v>
      </c>
      <c r="J350" s="171">
        <f>IF(G350&gt;=Datos!$D$14,(Datos!$D$14*Datos!$C$14),IF(G350&lt;=Datos!$D$14,(G350*Datos!$C$14)))</f>
        <v>1894.2</v>
      </c>
      <c r="K350" s="177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4615.755666666666</v>
      </c>
      <c r="L350" s="171">
        <f>IF(G350&gt;=Datos!$D$15,(Datos!$D$15*Datos!$C$15),IF(G350&lt;=Datos!$D$15,(G350*Datos!$C$15)))</f>
        <v>2006.4</v>
      </c>
      <c r="M350" s="178">
        <v>25</v>
      </c>
      <c r="N350" s="178">
        <f t="shared" ref="N350:N352" si="281">SUM(J350:M350)</f>
        <v>8541.3556666666664</v>
      </c>
      <c r="O350" s="214">
        <f t="shared" ref="O350:O352" si="282">+G350-N350</f>
        <v>57458.64433333333</v>
      </c>
    </row>
    <row r="351" spans="1:16" s="7" customFormat="1" ht="36.75" customHeight="1" x14ac:dyDescent="0.2">
      <c r="A351" s="168">
        <v>272</v>
      </c>
      <c r="B351" s="187" t="s">
        <v>51</v>
      </c>
      <c r="C351" s="109" t="s">
        <v>365</v>
      </c>
      <c r="D351" s="187" t="s">
        <v>491</v>
      </c>
      <c r="E351" s="138" t="s">
        <v>308</v>
      </c>
      <c r="F351" s="138" t="s">
        <v>19</v>
      </c>
      <c r="G351" s="132">
        <v>55000</v>
      </c>
      <c r="H351" s="178">
        <v>0</v>
      </c>
      <c r="I351" s="178">
        <f t="shared" ref="I351:I353" si="283">SUM(G351:H351)</f>
        <v>55000</v>
      </c>
      <c r="J351" s="171">
        <f>IF(G351&gt;=Datos!$D$14,(Datos!$D$14*Datos!$C$14),IF(G351&lt;=Datos!$D$14,(G351*Datos!$C$14)))</f>
        <v>1578.5</v>
      </c>
      <c r="K351" s="177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2559.6734999999994</v>
      </c>
      <c r="L351" s="171">
        <f>IF(G351&gt;=Datos!$D$15,(Datos!$D$15*Datos!$C$15),IF(G351&lt;=Datos!$D$15,(G351*Datos!$C$15)))</f>
        <v>1672</v>
      </c>
      <c r="M351" s="178">
        <v>14050.83</v>
      </c>
      <c r="N351" s="178">
        <f t="shared" si="281"/>
        <v>19861.003499999999</v>
      </c>
      <c r="O351" s="214">
        <f t="shared" si="282"/>
        <v>35138.996500000001</v>
      </c>
    </row>
    <row r="352" spans="1:16" s="7" customFormat="1" ht="36.75" customHeight="1" x14ac:dyDescent="0.2">
      <c r="A352" s="168">
        <v>273</v>
      </c>
      <c r="B352" s="109" t="s">
        <v>943</v>
      </c>
      <c r="C352" s="109" t="s">
        <v>365</v>
      </c>
      <c r="D352" s="109" t="s">
        <v>706</v>
      </c>
      <c r="E352" s="138" t="s">
        <v>308</v>
      </c>
      <c r="F352" s="138" t="s">
        <v>19</v>
      </c>
      <c r="G352" s="178">
        <v>66000</v>
      </c>
      <c r="H352" s="178">
        <v>0</v>
      </c>
      <c r="I352" s="178">
        <f t="shared" si="283"/>
        <v>66000</v>
      </c>
      <c r="J352" s="171">
        <f>IF(G352&gt;=Datos!$D$14,(Datos!$D$14*Datos!$C$14),IF(G352&lt;=Datos!$D$14,(G352*Datos!$C$14)))</f>
        <v>1894.2</v>
      </c>
      <c r="K352" s="177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4615.755666666666</v>
      </c>
      <c r="L352" s="171">
        <f>IF(G352&gt;=Datos!$D$15,(Datos!$D$15*Datos!$C$15),IF(G352&lt;=Datos!$D$15,(G352*Datos!$C$15)))</f>
        <v>2006.4</v>
      </c>
      <c r="M352" s="178">
        <v>25</v>
      </c>
      <c r="N352" s="178">
        <f t="shared" si="281"/>
        <v>8541.3556666666664</v>
      </c>
      <c r="O352" s="214">
        <f t="shared" si="282"/>
        <v>57458.64433333333</v>
      </c>
    </row>
    <row r="353" spans="1:15" s="7" customFormat="1" ht="36.75" customHeight="1" x14ac:dyDescent="0.2">
      <c r="A353" s="168">
        <v>274</v>
      </c>
      <c r="B353" s="109" t="s">
        <v>118</v>
      </c>
      <c r="C353" s="109" t="s">
        <v>365</v>
      </c>
      <c r="D353" s="109" t="s">
        <v>680</v>
      </c>
      <c r="E353" s="138" t="s">
        <v>308</v>
      </c>
      <c r="F353" s="138" t="s">
        <v>309</v>
      </c>
      <c r="G353" s="178">
        <v>90000</v>
      </c>
      <c r="H353" s="178">
        <v>0</v>
      </c>
      <c r="I353" s="178">
        <f t="shared" si="283"/>
        <v>90000</v>
      </c>
      <c r="J353" s="171">
        <f>IF(G353&gt;=Datos!$D$14,(Datos!$D$14*Datos!$C$14),IF(G353&lt;=Datos!$D$14,(G353*Datos!$C$14)))</f>
        <v>2583</v>
      </c>
      <c r="K353" s="177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9753.1106666666674</v>
      </c>
      <c r="L353" s="171">
        <f>IF(G353&gt;=Datos!$D$15,(Datos!$D$15*Datos!$C$15),IF(G353&lt;=Datos!$D$15,(G353*Datos!$C$15)))</f>
        <v>2736</v>
      </c>
      <c r="M353" s="178">
        <v>25</v>
      </c>
      <c r="N353" s="178">
        <f t="shared" ref="N353" si="284">SUM(J353:M353)</f>
        <v>15097.110666666667</v>
      </c>
      <c r="O353" s="214">
        <f t="shared" ref="O353" si="285">+G353-N353</f>
        <v>74902.889333333325</v>
      </c>
    </row>
    <row r="354" spans="1:15" s="87" customFormat="1" ht="36.75" customHeight="1" x14ac:dyDescent="0.2">
      <c r="A354" s="274" t="s">
        <v>494</v>
      </c>
      <c r="B354" s="275"/>
      <c r="C354" s="118">
        <v>4</v>
      </c>
      <c r="D354" s="118"/>
      <c r="E354" s="213"/>
      <c r="F354" s="135"/>
      <c r="G354" s="122">
        <f>SUM(G350:G353)</f>
        <v>277000</v>
      </c>
      <c r="H354" s="122">
        <f t="shared" ref="H354:O354" si="286">SUM(H350:H353)</f>
        <v>0</v>
      </c>
      <c r="I354" s="122">
        <f t="shared" si="286"/>
        <v>277000</v>
      </c>
      <c r="J354" s="122">
        <f t="shared" si="286"/>
        <v>7949.9</v>
      </c>
      <c r="K354" s="189">
        <f t="shared" si="286"/>
        <v>21544.2955</v>
      </c>
      <c r="L354" s="122">
        <f t="shared" si="286"/>
        <v>8420.7999999999993</v>
      </c>
      <c r="M354" s="122">
        <f t="shared" si="286"/>
        <v>14125.83</v>
      </c>
      <c r="N354" s="122">
        <f t="shared" si="286"/>
        <v>52040.825499999999</v>
      </c>
      <c r="O354" s="122">
        <f t="shared" si="286"/>
        <v>224959.17449999999</v>
      </c>
    </row>
    <row r="355" spans="1:15" ht="36.75" customHeight="1" x14ac:dyDescent="0.2">
      <c r="A355" s="299" t="s">
        <v>557</v>
      </c>
      <c r="B355" s="300"/>
      <c r="C355" s="300"/>
      <c r="D355" s="300"/>
      <c r="E355" s="300"/>
      <c r="F355" s="300"/>
      <c r="G355" s="300"/>
      <c r="H355" s="300"/>
      <c r="I355" s="300"/>
      <c r="J355" s="300"/>
      <c r="K355" s="300"/>
      <c r="L355" s="300"/>
      <c r="M355" s="300"/>
      <c r="N355" s="300"/>
      <c r="O355" s="301"/>
    </row>
    <row r="356" spans="1:15" s="7" customFormat="1" ht="36.75" customHeight="1" x14ac:dyDescent="0.2">
      <c r="A356" s="168">
        <v>275</v>
      </c>
      <c r="B356" s="109" t="s">
        <v>556</v>
      </c>
      <c r="C356" s="109" t="s">
        <v>312</v>
      </c>
      <c r="D356" s="126" t="s">
        <v>663</v>
      </c>
      <c r="E356" s="138" t="s">
        <v>308</v>
      </c>
      <c r="F356" s="138" t="s">
        <v>19</v>
      </c>
      <c r="G356" s="178">
        <v>135000</v>
      </c>
      <c r="H356" s="178">
        <v>0</v>
      </c>
      <c r="I356" s="178">
        <f t="shared" ref="I356" si="287">SUM(G356:H356)</f>
        <v>135000</v>
      </c>
      <c r="J356" s="171">
        <f>IF(G356&gt;=Datos!$D$14,(Datos!$D$14*Datos!$C$14),IF(G356&lt;=Datos!$D$14,(G356*Datos!$C$14)))</f>
        <v>3874.5</v>
      </c>
      <c r="K356" s="177">
        <v>19480.509999999998</v>
      </c>
      <c r="L356" s="171">
        <f>IF(G356&gt;=Datos!$D$15,(Datos!$D$15*Datos!$C$15),IF(G356&lt;=Datos!$D$15,(G356*Datos!$C$15)))</f>
        <v>4104</v>
      </c>
      <c r="M356" s="178">
        <v>3455.92</v>
      </c>
      <c r="N356" s="178">
        <f t="shared" ref="N356" si="288">SUM(J356:M356)</f>
        <v>30914.93</v>
      </c>
      <c r="O356" s="214">
        <f t="shared" ref="O356" si="289">+G356-N356</f>
        <v>104085.07</v>
      </c>
    </row>
    <row r="357" spans="1:15" s="87" customFormat="1" ht="36.75" customHeight="1" x14ac:dyDescent="0.2">
      <c r="A357" s="274" t="s">
        <v>494</v>
      </c>
      <c r="B357" s="275"/>
      <c r="C357" s="118">
        <v>1</v>
      </c>
      <c r="D357" s="118"/>
      <c r="E357" s="213"/>
      <c r="F357" s="135"/>
      <c r="G357" s="122">
        <f>SUM(G356)</f>
        <v>135000</v>
      </c>
      <c r="H357" s="122">
        <f t="shared" ref="H357:O357" si="290">SUM(H356)</f>
        <v>0</v>
      </c>
      <c r="I357" s="122">
        <f t="shared" si="290"/>
        <v>135000</v>
      </c>
      <c r="J357" s="122">
        <f t="shared" si="290"/>
        <v>3874.5</v>
      </c>
      <c r="K357" s="189">
        <f t="shared" si="290"/>
        <v>19480.509999999998</v>
      </c>
      <c r="L357" s="122">
        <f t="shared" si="290"/>
        <v>4104</v>
      </c>
      <c r="M357" s="122">
        <f t="shared" si="290"/>
        <v>3455.92</v>
      </c>
      <c r="N357" s="122">
        <f t="shared" si="290"/>
        <v>30914.93</v>
      </c>
      <c r="O357" s="208">
        <f t="shared" si="290"/>
        <v>104085.07</v>
      </c>
    </row>
    <row r="358" spans="1:15" s="7" customFormat="1" ht="36.75" customHeight="1" x14ac:dyDescent="0.2">
      <c r="A358" s="274" t="s">
        <v>743</v>
      </c>
      <c r="B358" s="275"/>
      <c r="C358" s="275"/>
      <c r="D358" s="275"/>
      <c r="E358" s="275"/>
      <c r="F358" s="275"/>
      <c r="G358" s="275"/>
      <c r="H358" s="275"/>
      <c r="I358" s="275"/>
      <c r="J358" s="275"/>
      <c r="K358" s="275"/>
      <c r="L358" s="275"/>
      <c r="M358" s="275"/>
      <c r="N358" s="275"/>
      <c r="O358" s="276"/>
    </row>
    <row r="359" spans="1:15" s="7" customFormat="1" ht="36.75" customHeight="1" x14ac:dyDescent="0.2">
      <c r="A359" s="168">
        <v>276</v>
      </c>
      <c r="B359" s="109" t="s">
        <v>744</v>
      </c>
      <c r="C359" s="109" t="s">
        <v>727</v>
      </c>
      <c r="D359" s="126" t="s">
        <v>746</v>
      </c>
      <c r="E359" s="138" t="s">
        <v>308</v>
      </c>
      <c r="F359" s="138" t="s">
        <v>19</v>
      </c>
      <c r="G359" s="178">
        <v>55000</v>
      </c>
      <c r="H359" s="178">
        <v>0</v>
      </c>
      <c r="I359" s="178">
        <f t="shared" ref="I359:I361" si="291">SUM(G359:H359)</f>
        <v>55000</v>
      </c>
      <c r="J359" s="171">
        <f>IF(G359&gt;=Datos!$D$14,(Datos!$D$14*Datos!$C$14),IF(G359&lt;=Datos!$D$14,(G359*Datos!$C$14)))</f>
        <v>1578.5</v>
      </c>
      <c r="K359" s="177">
        <f>IF((G359-J359-L359)&lt;=Datos!$G$7,"0",IF((G359-J359-L359)&lt;=Datos!$G$8,((G359-J359-L359)-Datos!$F$8)*Datos!$I$6,IF((G359-J359-L359)&lt;=Datos!$G$9,Datos!$I$8+((G359-J359-L359)-Datos!$F$9)*Datos!$J$6,IF((G359-J359-L359)&gt;=Datos!$F$10,(Datos!$I$8+Datos!$J$8)+((G359-J359-L359)-Datos!$F$10)*Datos!$K$6))))</f>
        <v>2559.6734999999994</v>
      </c>
      <c r="L359" s="171">
        <f>IF(G359&gt;=Datos!$D$15,(Datos!$D$15*Datos!$C$15),IF(G359&lt;=Datos!$D$15,(G359*Datos!$C$15)))</f>
        <v>1672</v>
      </c>
      <c r="M359" s="178">
        <v>25</v>
      </c>
      <c r="N359" s="178">
        <f t="shared" ref="N359" si="292">SUM(J359:M359)</f>
        <v>5835.173499999999</v>
      </c>
      <c r="O359" s="214">
        <f t="shared" ref="O359" si="293">+G359-N359</f>
        <v>49164.826500000003</v>
      </c>
    </row>
    <row r="360" spans="1:15" s="7" customFormat="1" ht="36.75" customHeight="1" x14ac:dyDescent="0.2">
      <c r="A360" s="168">
        <v>277</v>
      </c>
      <c r="B360" s="109" t="s">
        <v>745</v>
      </c>
      <c r="C360" s="109" t="s">
        <v>727</v>
      </c>
      <c r="D360" s="126" t="s">
        <v>746</v>
      </c>
      <c r="E360" s="138" t="s">
        <v>308</v>
      </c>
      <c r="F360" s="138" t="s">
        <v>19</v>
      </c>
      <c r="G360" s="178">
        <v>55000</v>
      </c>
      <c r="H360" s="178">
        <v>0</v>
      </c>
      <c r="I360" s="178">
        <f t="shared" si="291"/>
        <v>55000</v>
      </c>
      <c r="J360" s="171">
        <f>IF(G360&gt;=Datos!$D$14,(Datos!$D$14*Datos!$C$14),IF(G360&lt;=Datos!$D$14,(G360*Datos!$C$14)))</f>
        <v>1578.5</v>
      </c>
      <c r="K360" s="177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2559.6734999999994</v>
      </c>
      <c r="L360" s="171">
        <f>IF(G360&gt;=Datos!$D$15,(Datos!$D$15*Datos!$C$15),IF(G360&lt;=Datos!$D$15,(G360*Datos!$C$15)))</f>
        <v>1672</v>
      </c>
      <c r="M360" s="178">
        <v>25</v>
      </c>
      <c r="N360" s="178">
        <f t="shared" ref="N360" si="294">SUM(J360:M360)</f>
        <v>5835.173499999999</v>
      </c>
      <c r="O360" s="214">
        <f t="shared" ref="O360" si="295">+G360-N360</f>
        <v>49164.826500000003</v>
      </c>
    </row>
    <row r="361" spans="1:15" s="7" customFormat="1" ht="36.75" customHeight="1" x14ac:dyDescent="0.2">
      <c r="A361" s="168">
        <v>278</v>
      </c>
      <c r="B361" s="109" t="s">
        <v>759</v>
      </c>
      <c r="C361" s="109" t="s">
        <v>727</v>
      </c>
      <c r="D361" s="126" t="s">
        <v>248</v>
      </c>
      <c r="E361" s="138" t="s">
        <v>308</v>
      </c>
      <c r="F361" s="138" t="s">
        <v>19</v>
      </c>
      <c r="G361" s="178">
        <v>33000</v>
      </c>
      <c r="H361" s="178">
        <v>0</v>
      </c>
      <c r="I361" s="178">
        <f t="shared" si="291"/>
        <v>33000</v>
      </c>
      <c r="J361" s="171">
        <f>IF(G361&gt;=Datos!$D$14,(Datos!$D$14*Datos!$C$14),IF(G361&lt;=Datos!$D$14,(G361*Datos!$C$14)))</f>
        <v>947.1</v>
      </c>
      <c r="K361" s="177" t="str">
        <f>IF((G361-J361-L361)&lt;=Datos!$G$7,"0",IF((G361-J361-L361)&lt;=Datos!$G$8,((G361-J361-L361)-Datos!$F$8)*Datos!$I$6,IF((G361-J361-L361)&lt;=Datos!$G$9,Datos!$I$8+((G361-J361-L361)-Datos!$F$9)*Datos!$J$6,IF((G361-J361-L361)&gt;=Datos!$F$10,(Datos!$I$8+Datos!$J$8)+((G361-J361-L361)-Datos!$F$10)*Datos!$K$6))))</f>
        <v>0</v>
      </c>
      <c r="L361" s="171">
        <f>IF(G361&gt;=Datos!$D$15,(Datos!$D$15*Datos!$C$15),IF(G361&lt;=Datos!$D$15,(G361*Datos!$C$15)))</f>
        <v>1003.2</v>
      </c>
      <c r="M361" s="178">
        <v>25</v>
      </c>
      <c r="N361" s="178">
        <f t="shared" ref="N361" si="296">SUM(J361:M361)</f>
        <v>1975.3000000000002</v>
      </c>
      <c r="O361" s="214">
        <f t="shared" ref="O361" si="297">+G361-N361</f>
        <v>31024.7</v>
      </c>
    </row>
    <row r="362" spans="1:15" s="87" customFormat="1" ht="36.75" customHeight="1" x14ac:dyDescent="0.2">
      <c r="A362" s="274" t="s">
        <v>494</v>
      </c>
      <c r="B362" s="275"/>
      <c r="C362" s="118">
        <v>3</v>
      </c>
      <c r="D362" s="118"/>
      <c r="E362" s="213"/>
      <c r="F362" s="135"/>
      <c r="G362" s="122">
        <f>SUM(G359:G361)</f>
        <v>143000</v>
      </c>
      <c r="H362" s="122">
        <f t="shared" ref="H362:O362" si="298">SUM(H359:H361)</f>
        <v>0</v>
      </c>
      <c r="I362" s="122">
        <f t="shared" si="298"/>
        <v>143000</v>
      </c>
      <c r="J362" s="122">
        <f t="shared" si="298"/>
        <v>4104.1000000000004</v>
      </c>
      <c r="K362" s="189">
        <f t="shared" si="298"/>
        <v>5119.3469999999988</v>
      </c>
      <c r="L362" s="122">
        <f t="shared" si="298"/>
        <v>4347.2</v>
      </c>
      <c r="M362" s="122">
        <f t="shared" si="298"/>
        <v>75</v>
      </c>
      <c r="N362" s="122">
        <f t="shared" si="298"/>
        <v>13645.646999999997</v>
      </c>
      <c r="O362" s="122">
        <f t="shared" si="298"/>
        <v>129354.353</v>
      </c>
    </row>
    <row r="363" spans="1:15" s="7" customFormat="1" ht="36.75" customHeight="1" x14ac:dyDescent="0.2">
      <c r="A363" s="274" t="s">
        <v>664</v>
      </c>
      <c r="B363" s="275"/>
      <c r="C363" s="275"/>
      <c r="D363" s="275"/>
      <c r="E363" s="275"/>
      <c r="F363" s="275"/>
      <c r="G363" s="275"/>
      <c r="H363" s="275"/>
      <c r="I363" s="275"/>
      <c r="J363" s="275"/>
      <c r="K363" s="275"/>
      <c r="L363" s="275"/>
      <c r="M363" s="275"/>
      <c r="N363" s="275"/>
      <c r="O363" s="276"/>
    </row>
    <row r="364" spans="1:15" s="7" customFormat="1" ht="36.75" customHeight="1" x14ac:dyDescent="0.2">
      <c r="A364" s="168">
        <v>279</v>
      </c>
      <c r="B364" s="109" t="s">
        <v>665</v>
      </c>
      <c r="C364" s="109" t="s">
        <v>312</v>
      </c>
      <c r="D364" s="126" t="s">
        <v>339</v>
      </c>
      <c r="E364" s="138" t="s">
        <v>308</v>
      </c>
      <c r="F364" s="138" t="s">
        <v>19</v>
      </c>
      <c r="G364" s="178">
        <v>66000</v>
      </c>
      <c r="H364" s="178">
        <v>0</v>
      </c>
      <c r="I364" s="178">
        <f t="shared" ref="I364:I379" si="299">SUM(G364:H364)</f>
        <v>66000</v>
      </c>
      <c r="J364" s="171">
        <f>IF(G364&gt;=Datos!$D$14,(Datos!$D$14*Datos!$C$14),IF(G364&lt;=Datos!$D$14,(G364*Datos!$C$14)))</f>
        <v>1894.2</v>
      </c>
      <c r="K364" s="177">
        <f>IF((G364-J364-L364)&lt;=Datos!$G$7,"0",IF((G364-J364-L364)&lt;=Datos!$G$8,((G364-J364-L364)-Datos!$F$8)*Datos!$I$6,IF((G364-J364-L364)&lt;=Datos!$G$9,Datos!$I$8+((G364-J364-L364)-Datos!$F$9)*Datos!$J$6,IF((G364-J364-L364)&gt;=Datos!$F$10,(Datos!$I$8+Datos!$J$8)+((G364-J364-L364)-Datos!$F$10)*Datos!$K$6))))</f>
        <v>4615.755666666666</v>
      </c>
      <c r="L364" s="171">
        <f>IF(G364&gt;=Datos!$D$15,(Datos!$D$15*Datos!$C$15),IF(G364&lt;=Datos!$D$15,(G364*Datos!$C$15)))</f>
        <v>2006.4</v>
      </c>
      <c r="M364" s="178">
        <v>25</v>
      </c>
      <c r="N364" s="178">
        <f t="shared" ref="N364:N371" si="300">SUM(J364:M364)</f>
        <v>8541.3556666666664</v>
      </c>
      <c r="O364" s="214">
        <f t="shared" ref="O364:O371" si="301">+G364-N364</f>
        <v>57458.64433333333</v>
      </c>
    </row>
    <row r="365" spans="1:15" s="7" customFormat="1" ht="36.75" customHeight="1" x14ac:dyDescent="0.2">
      <c r="A365" s="168">
        <v>280</v>
      </c>
      <c r="B365" s="109" t="s">
        <v>760</v>
      </c>
      <c r="C365" s="109" t="s">
        <v>312</v>
      </c>
      <c r="D365" s="126" t="s">
        <v>688</v>
      </c>
      <c r="E365" s="138" t="s">
        <v>308</v>
      </c>
      <c r="F365" s="138" t="s">
        <v>19</v>
      </c>
      <c r="G365" s="178">
        <v>66000</v>
      </c>
      <c r="H365" s="178">
        <v>0</v>
      </c>
      <c r="I365" s="178">
        <f t="shared" si="299"/>
        <v>66000</v>
      </c>
      <c r="J365" s="171">
        <f>IF(G365&gt;=Datos!$D$14,(Datos!$D$14*Datos!$C$14),IF(G365&lt;=Datos!$D$14,(G365*Datos!$C$14)))</f>
        <v>1894.2</v>
      </c>
      <c r="K365" s="177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4615.755666666666</v>
      </c>
      <c r="L365" s="171">
        <f>IF(G365&gt;=Datos!$D$15,(Datos!$D$15*Datos!$C$15),IF(G365&lt;=Datos!$D$15,(G365*Datos!$C$15)))</f>
        <v>2006.4</v>
      </c>
      <c r="M365" s="178">
        <v>25</v>
      </c>
      <c r="N365" s="178">
        <f t="shared" ref="N365:N366" si="302">SUM(J365:M365)</f>
        <v>8541.3556666666664</v>
      </c>
      <c r="O365" s="214">
        <f t="shared" ref="O365:O366" si="303">+G365-N365</f>
        <v>57458.64433333333</v>
      </c>
    </row>
    <row r="366" spans="1:15" s="7" customFormat="1" ht="36.75" customHeight="1" x14ac:dyDescent="0.2">
      <c r="A366" s="168">
        <v>281</v>
      </c>
      <c r="B366" s="109" t="s">
        <v>761</v>
      </c>
      <c r="C366" s="109" t="s">
        <v>312</v>
      </c>
      <c r="D366" s="126" t="s">
        <v>491</v>
      </c>
      <c r="E366" s="138" t="s">
        <v>308</v>
      </c>
      <c r="F366" s="138" t="s">
        <v>19</v>
      </c>
      <c r="G366" s="178">
        <v>35000</v>
      </c>
      <c r="H366" s="178">
        <v>0</v>
      </c>
      <c r="I366" s="178">
        <f t="shared" si="299"/>
        <v>35000</v>
      </c>
      <c r="J366" s="171">
        <f>IF(G366&gt;=Datos!$D$14,(Datos!$D$14*Datos!$C$14),IF(G366&lt;=Datos!$D$14,(G366*Datos!$C$14)))</f>
        <v>1004.5</v>
      </c>
      <c r="K366" s="177" t="str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0</v>
      </c>
      <c r="L366" s="171">
        <f>IF(G366&gt;=Datos!$D$15,(Datos!$D$15*Datos!$C$15),IF(G366&lt;=Datos!$D$15,(G366*Datos!$C$15)))</f>
        <v>1064</v>
      </c>
      <c r="M366" s="178">
        <v>25</v>
      </c>
      <c r="N366" s="178">
        <f t="shared" si="302"/>
        <v>2093.5</v>
      </c>
      <c r="O366" s="214">
        <f t="shared" si="303"/>
        <v>32906.5</v>
      </c>
    </row>
    <row r="367" spans="1:15" s="7" customFormat="1" ht="36.75" customHeight="1" x14ac:dyDescent="0.2">
      <c r="A367" s="168">
        <v>282</v>
      </c>
      <c r="B367" s="109" t="s">
        <v>1047</v>
      </c>
      <c r="C367" s="109" t="s">
        <v>312</v>
      </c>
      <c r="D367" s="126" t="s">
        <v>688</v>
      </c>
      <c r="E367" s="138" t="s">
        <v>308</v>
      </c>
      <c r="F367" s="138" t="s">
        <v>19</v>
      </c>
      <c r="G367" s="178">
        <v>60000</v>
      </c>
      <c r="H367" s="178">
        <v>0</v>
      </c>
      <c r="I367" s="178">
        <f t="shared" ref="I367" si="304">SUM(G367:H367)</f>
        <v>60000</v>
      </c>
      <c r="J367" s="171">
        <f>IF(G367&gt;=Datos!$D$14,(Datos!$D$14*Datos!$C$14),IF(G367&lt;=Datos!$D$14,(G367*Datos!$C$14)))</f>
        <v>1722</v>
      </c>
      <c r="K367" s="177">
        <f>IF((G367-J367-L367)&lt;=Datos!$G$7,"0",IF((G367-J367-L367)&lt;=Datos!$G$8,((G367-J367-L367)-Datos!$F$8)*Datos!$I$6,IF((G367-J367-L367)&lt;=Datos!$G$9,Datos!$I$8+((G367-J367-L367)-Datos!$F$9)*Datos!$J$6,IF((G367-J367-L367)&gt;=Datos!$F$10,(Datos!$I$8+Datos!$J$8)+((G367-J367-L367)-Datos!$F$10)*Datos!$K$6))))</f>
        <v>3486.6756666666661</v>
      </c>
      <c r="L367" s="171">
        <f>IF(G367&gt;=Datos!$D$15,(Datos!$D$15*Datos!$C$15),IF(G367&lt;=Datos!$D$15,(G367*Datos!$C$15)))</f>
        <v>1824</v>
      </c>
      <c r="M367" s="178">
        <v>25</v>
      </c>
      <c r="N367" s="178">
        <f t="shared" ref="N367" si="305">SUM(J367:M367)</f>
        <v>7057.6756666666661</v>
      </c>
      <c r="O367" s="214">
        <f t="shared" ref="O367" si="306">+G367-N367</f>
        <v>52942.324333333338</v>
      </c>
    </row>
    <row r="368" spans="1:15" s="7" customFormat="1" ht="36.75" customHeight="1" x14ac:dyDescent="0.2">
      <c r="A368" s="168">
        <v>283</v>
      </c>
      <c r="B368" s="109" t="s">
        <v>85</v>
      </c>
      <c r="C368" s="109" t="s">
        <v>312</v>
      </c>
      <c r="D368" s="126" t="s">
        <v>688</v>
      </c>
      <c r="E368" s="138" t="s">
        <v>308</v>
      </c>
      <c r="F368" s="138" t="s">
        <v>19</v>
      </c>
      <c r="G368" s="178">
        <v>78828.75</v>
      </c>
      <c r="H368" s="178">
        <v>0</v>
      </c>
      <c r="I368" s="178">
        <f t="shared" si="299"/>
        <v>78828.75</v>
      </c>
      <c r="J368" s="171">
        <f>IF(G368&gt;=Datos!$D$14,(Datos!$D$14*Datos!$C$14),IF(G368&lt;=Datos!$D$14,(G368*Datos!$C$14)))</f>
        <v>2262.3851249999998</v>
      </c>
      <c r="K368" s="177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7125.3533854166672</v>
      </c>
      <c r="L368" s="171">
        <f>IF(G368&gt;=Datos!$D$15,(Datos!$D$15*Datos!$C$15),IF(G368&lt;=Datos!$D$15,(G368*Datos!$C$15)))</f>
        <v>2396.3939999999998</v>
      </c>
      <c r="M368" s="178">
        <v>25</v>
      </c>
      <c r="N368" s="178">
        <f t="shared" si="300"/>
        <v>11809.132510416668</v>
      </c>
      <c r="O368" s="214">
        <f t="shared" si="301"/>
        <v>67019.617489583325</v>
      </c>
    </row>
    <row r="369" spans="1:15" s="7" customFormat="1" ht="36.75" customHeight="1" x14ac:dyDescent="0.2">
      <c r="A369" s="168">
        <v>284</v>
      </c>
      <c r="B369" s="109" t="s">
        <v>944</v>
      </c>
      <c r="C369" s="109" t="s">
        <v>312</v>
      </c>
      <c r="D369" s="126" t="s">
        <v>688</v>
      </c>
      <c r="E369" s="138" t="s">
        <v>308</v>
      </c>
      <c r="F369" s="138" t="s">
        <v>19</v>
      </c>
      <c r="G369" s="178">
        <v>71500</v>
      </c>
      <c r="H369" s="178">
        <v>0</v>
      </c>
      <c r="I369" s="178">
        <f t="shared" si="299"/>
        <v>71500</v>
      </c>
      <c r="J369" s="171">
        <f>IF(G369&gt;=Datos!$D$14,(Datos!$D$14*Datos!$C$14),IF(G369&lt;=Datos!$D$14,(G369*Datos!$C$14)))</f>
        <v>2052.0500000000002</v>
      </c>
      <c r="K369" s="177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5650.745666666664</v>
      </c>
      <c r="L369" s="171">
        <f>IF(G369&gt;=Datos!$D$15,(Datos!$D$15*Datos!$C$15),IF(G369&lt;=Datos!$D$15,(G369*Datos!$C$15)))</f>
        <v>2173.6</v>
      </c>
      <c r="M369" s="178">
        <v>25</v>
      </c>
      <c r="N369" s="178">
        <f t="shared" ref="N369:N370" si="307">SUM(J369:M369)</f>
        <v>9901.3956666666636</v>
      </c>
      <c r="O369" s="214">
        <f t="shared" ref="O369:O370" si="308">+G369-N369</f>
        <v>61598.604333333336</v>
      </c>
    </row>
    <row r="370" spans="1:15" s="7" customFormat="1" ht="36.75" customHeight="1" x14ac:dyDescent="0.2">
      <c r="A370" s="168">
        <v>285</v>
      </c>
      <c r="B370" s="109" t="s">
        <v>225</v>
      </c>
      <c r="C370" s="109" t="s">
        <v>312</v>
      </c>
      <c r="D370" s="126" t="s">
        <v>680</v>
      </c>
      <c r="E370" s="138" t="s">
        <v>308</v>
      </c>
      <c r="F370" s="138" t="s">
        <v>19</v>
      </c>
      <c r="G370" s="178">
        <v>80000</v>
      </c>
      <c r="H370" s="178">
        <v>0</v>
      </c>
      <c r="I370" s="178">
        <f t="shared" si="299"/>
        <v>80000</v>
      </c>
      <c r="J370" s="171">
        <f>IF(G370&gt;=Datos!$D$14,(Datos!$D$14*Datos!$C$14),IF(G370&lt;=Datos!$D$14,(G370*Datos!$C$14)))</f>
        <v>2296</v>
      </c>
      <c r="K370" s="177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7400.8606666666674</v>
      </c>
      <c r="L370" s="171">
        <f>IF(G370&gt;=Datos!$D$15,(Datos!$D$15*Datos!$C$15),IF(G370&lt;=Datos!$D$15,(G370*Datos!$C$15)))</f>
        <v>2432</v>
      </c>
      <c r="M370" s="178">
        <v>25</v>
      </c>
      <c r="N370" s="178">
        <f t="shared" si="307"/>
        <v>12153.860666666667</v>
      </c>
      <c r="O370" s="214">
        <f t="shared" si="308"/>
        <v>67846.139333333325</v>
      </c>
    </row>
    <row r="371" spans="1:15" s="7" customFormat="1" ht="36.75" customHeight="1" x14ac:dyDescent="0.2">
      <c r="A371" s="168">
        <v>286</v>
      </c>
      <c r="B371" s="187" t="s">
        <v>236</v>
      </c>
      <c r="C371" s="109" t="s">
        <v>312</v>
      </c>
      <c r="D371" s="126" t="s">
        <v>688</v>
      </c>
      <c r="E371" s="138" t="s">
        <v>308</v>
      </c>
      <c r="F371" s="138" t="s">
        <v>19</v>
      </c>
      <c r="G371" s="132">
        <v>71500</v>
      </c>
      <c r="H371" s="178">
        <v>0</v>
      </c>
      <c r="I371" s="178">
        <f t="shared" si="299"/>
        <v>71500</v>
      </c>
      <c r="J371" s="171">
        <f>IF(G371&gt;=Datos!$D$14,(Datos!$D$14*Datos!$C$14),IF(G371&lt;=Datos!$D$14,(G371*Datos!$C$14)))</f>
        <v>2052.0500000000002</v>
      </c>
      <c r="K371" s="177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5650.745666666664</v>
      </c>
      <c r="L371" s="171">
        <f>IF(G371&gt;=Datos!$D$15,(Datos!$D$15*Datos!$C$15),IF(G371&lt;=Datos!$D$15,(G371*Datos!$C$15)))</f>
        <v>2173.6</v>
      </c>
      <c r="M371" s="178">
        <v>25</v>
      </c>
      <c r="N371" s="178">
        <f t="shared" si="300"/>
        <v>9901.3956666666636</v>
      </c>
      <c r="O371" s="214">
        <f t="shared" si="301"/>
        <v>61598.604333333336</v>
      </c>
    </row>
    <row r="372" spans="1:15" s="7" customFormat="1" ht="36.75" customHeight="1" x14ac:dyDescent="0.2">
      <c r="A372" s="168">
        <v>287</v>
      </c>
      <c r="B372" s="109" t="s">
        <v>98</v>
      </c>
      <c r="C372" s="109" t="s">
        <v>312</v>
      </c>
      <c r="D372" s="126" t="s">
        <v>339</v>
      </c>
      <c r="E372" s="138" t="s">
        <v>308</v>
      </c>
      <c r="F372" s="138" t="s">
        <v>19</v>
      </c>
      <c r="G372" s="178">
        <v>66000</v>
      </c>
      <c r="H372" s="178">
        <v>0</v>
      </c>
      <c r="I372" s="178">
        <f t="shared" si="299"/>
        <v>66000</v>
      </c>
      <c r="J372" s="171">
        <f>IF(G372&gt;=Datos!$D$14,(Datos!$D$14*Datos!$C$14),IF(G372&lt;=Datos!$D$14,(G372*Datos!$C$14)))</f>
        <v>1894.2</v>
      </c>
      <c r="K372" s="177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4615.755666666666</v>
      </c>
      <c r="L372" s="171">
        <f>IF(G372&gt;=Datos!$D$15,(Datos!$D$15*Datos!$C$15),IF(G372&lt;=Datos!$D$15,(G372*Datos!$C$15)))</f>
        <v>2006.4</v>
      </c>
      <c r="M372" s="178">
        <v>25</v>
      </c>
      <c r="N372" s="178">
        <f t="shared" ref="N372" si="309">SUM(J372:M372)</f>
        <v>8541.3556666666664</v>
      </c>
      <c r="O372" s="214">
        <f t="shared" ref="O372" si="310">+G372-N372</f>
        <v>57458.64433333333</v>
      </c>
    </row>
    <row r="373" spans="1:15" s="7" customFormat="1" ht="36.75" customHeight="1" x14ac:dyDescent="0.2">
      <c r="A373" s="168">
        <v>288</v>
      </c>
      <c r="B373" s="109" t="s">
        <v>163</v>
      </c>
      <c r="C373" s="109" t="s">
        <v>312</v>
      </c>
      <c r="D373" s="126" t="s">
        <v>688</v>
      </c>
      <c r="E373" s="138" t="s">
        <v>308</v>
      </c>
      <c r="F373" s="138" t="s">
        <v>19</v>
      </c>
      <c r="G373" s="178">
        <v>71500</v>
      </c>
      <c r="H373" s="178">
        <v>0</v>
      </c>
      <c r="I373" s="178">
        <f t="shared" si="299"/>
        <v>71500</v>
      </c>
      <c r="J373" s="171">
        <f>IF(G373&gt;=Datos!$D$14,(Datos!$D$14*Datos!$C$14),IF(G373&lt;=Datos!$D$14,(G373*Datos!$C$14)))</f>
        <v>2052.0500000000002</v>
      </c>
      <c r="K373" s="177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5650.745666666664</v>
      </c>
      <c r="L373" s="171">
        <f>IF(G373&gt;=Datos!$D$15,(Datos!$D$15*Datos!$C$15),IF(G373&lt;=Datos!$D$15,(G373*Datos!$C$15)))</f>
        <v>2173.6</v>
      </c>
      <c r="M373" s="178">
        <v>25</v>
      </c>
      <c r="N373" s="178">
        <f t="shared" ref="N373" si="311">SUM(J373:M373)</f>
        <v>9901.3956666666636</v>
      </c>
      <c r="O373" s="214">
        <f t="shared" ref="O373" si="312">+G373-N373</f>
        <v>61598.604333333336</v>
      </c>
    </row>
    <row r="374" spans="1:15" s="7" customFormat="1" ht="36.75" customHeight="1" x14ac:dyDescent="0.2">
      <c r="A374" s="168">
        <v>289</v>
      </c>
      <c r="B374" s="109" t="s">
        <v>666</v>
      </c>
      <c r="C374" s="109" t="s">
        <v>312</v>
      </c>
      <c r="D374" s="126" t="s">
        <v>689</v>
      </c>
      <c r="E374" s="138" t="s">
        <v>308</v>
      </c>
      <c r="F374" s="138" t="s">
        <v>19</v>
      </c>
      <c r="G374" s="178">
        <v>71500</v>
      </c>
      <c r="H374" s="178">
        <v>0</v>
      </c>
      <c r="I374" s="178">
        <f t="shared" si="299"/>
        <v>71500</v>
      </c>
      <c r="J374" s="171">
        <f>IF(G374&gt;=Datos!$D$14,(Datos!$D$14*Datos!$C$14),IF(G374&lt;=Datos!$D$14,(G374*Datos!$C$14)))</f>
        <v>2052.0500000000002</v>
      </c>
      <c r="K374" s="177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5650.745666666664</v>
      </c>
      <c r="L374" s="171">
        <f>IF(G374&gt;=Datos!$D$15,(Datos!$D$15*Datos!$C$15),IF(G374&lt;=Datos!$D$15,(G374*Datos!$C$15)))</f>
        <v>2173.6</v>
      </c>
      <c r="M374" s="178">
        <v>25</v>
      </c>
      <c r="N374" s="178">
        <f t="shared" ref="N374:N379" si="313">SUM(J374:M374)</f>
        <v>9901.3956666666636</v>
      </c>
      <c r="O374" s="214">
        <f t="shared" ref="O374:O379" si="314">+G374-N374</f>
        <v>61598.604333333336</v>
      </c>
    </row>
    <row r="375" spans="1:15" s="7" customFormat="1" ht="36.75" customHeight="1" x14ac:dyDescent="0.2">
      <c r="A375" s="168">
        <v>290</v>
      </c>
      <c r="B375" s="109" t="s">
        <v>185</v>
      </c>
      <c r="C375" s="109" t="s">
        <v>312</v>
      </c>
      <c r="D375" s="126" t="s">
        <v>680</v>
      </c>
      <c r="E375" s="138" t="s">
        <v>308</v>
      </c>
      <c r="F375" s="138" t="s">
        <v>19</v>
      </c>
      <c r="G375" s="178">
        <v>80000</v>
      </c>
      <c r="H375" s="178">
        <v>0</v>
      </c>
      <c r="I375" s="178">
        <f t="shared" si="299"/>
        <v>80000</v>
      </c>
      <c r="J375" s="171">
        <f>IF(G375&gt;=Datos!$D$14,(Datos!$D$14*Datos!$C$14),IF(G375&lt;=Datos!$D$14,(G375*Datos!$C$14)))</f>
        <v>2296</v>
      </c>
      <c r="K375" s="177">
        <v>6972</v>
      </c>
      <c r="L375" s="171">
        <f>IF(G375&gt;=Datos!$D$15,(Datos!$D$15*Datos!$C$15),IF(G375&lt;=Datos!$D$15,(G375*Datos!$C$15)))</f>
        <v>2432</v>
      </c>
      <c r="M375" s="178">
        <v>1740.46</v>
      </c>
      <c r="N375" s="178">
        <f t="shared" si="313"/>
        <v>13440.46</v>
      </c>
      <c r="O375" s="214">
        <f t="shared" si="314"/>
        <v>66559.540000000008</v>
      </c>
    </row>
    <row r="376" spans="1:15" s="7" customFormat="1" ht="36.75" customHeight="1" x14ac:dyDescent="0.2">
      <c r="A376" s="168">
        <v>291</v>
      </c>
      <c r="B376" s="109" t="s">
        <v>181</v>
      </c>
      <c r="C376" s="109" t="s">
        <v>312</v>
      </c>
      <c r="D376" s="126" t="s">
        <v>681</v>
      </c>
      <c r="E376" s="138" t="s">
        <v>308</v>
      </c>
      <c r="F376" s="138" t="s">
        <v>19</v>
      </c>
      <c r="G376" s="178">
        <v>120000</v>
      </c>
      <c r="H376" s="178">
        <v>0</v>
      </c>
      <c r="I376" s="178">
        <f t="shared" si="299"/>
        <v>120000</v>
      </c>
      <c r="J376" s="171">
        <f>IF(G376&gt;=Datos!$D$14,(Datos!$D$14*Datos!$C$14),IF(G376&lt;=Datos!$D$14,(G376*Datos!$C$14)))</f>
        <v>3444</v>
      </c>
      <c r="K376" s="177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16809.860666666667</v>
      </c>
      <c r="L376" s="171">
        <f>IF(G376&gt;=Datos!$D$15,(Datos!$D$15*Datos!$C$15),IF(G376&lt;=Datos!$D$15,(G376*Datos!$C$15)))</f>
        <v>3648</v>
      </c>
      <c r="M376" s="178">
        <v>25</v>
      </c>
      <c r="N376" s="178">
        <f t="shared" si="313"/>
        <v>23926.860666666667</v>
      </c>
      <c r="O376" s="214">
        <f t="shared" si="314"/>
        <v>96073.139333333325</v>
      </c>
    </row>
    <row r="377" spans="1:15" s="7" customFormat="1" ht="36.75" customHeight="1" x14ac:dyDescent="0.2">
      <c r="A377" s="168">
        <v>292</v>
      </c>
      <c r="B377" s="109" t="s">
        <v>66</v>
      </c>
      <c r="C377" s="109" t="s">
        <v>312</v>
      </c>
      <c r="D377" s="126" t="s">
        <v>688</v>
      </c>
      <c r="E377" s="138" t="s">
        <v>308</v>
      </c>
      <c r="F377" s="138" t="s">
        <v>19</v>
      </c>
      <c r="G377" s="178">
        <v>71500</v>
      </c>
      <c r="H377" s="178">
        <v>0</v>
      </c>
      <c r="I377" s="178">
        <f t="shared" si="299"/>
        <v>71500</v>
      </c>
      <c r="J377" s="171">
        <f>IF(G377&gt;=Datos!$D$14,(Datos!$D$14*Datos!$C$14),IF(G377&lt;=Datos!$D$14,(G377*Datos!$C$14)))</f>
        <v>2052.0500000000002</v>
      </c>
      <c r="K377" s="177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5650.745666666664</v>
      </c>
      <c r="L377" s="171">
        <f>IF(G377&gt;=Datos!$D$15,(Datos!$D$15*Datos!$C$15),IF(G377&lt;=Datos!$D$15,(G377*Datos!$C$15)))</f>
        <v>2173.6</v>
      </c>
      <c r="M377" s="178">
        <v>25</v>
      </c>
      <c r="N377" s="178">
        <f t="shared" si="313"/>
        <v>9901.3956666666636</v>
      </c>
      <c r="O377" s="214">
        <f t="shared" si="314"/>
        <v>61598.604333333336</v>
      </c>
    </row>
    <row r="378" spans="1:15" s="7" customFormat="1" ht="36.75" customHeight="1" x14ac:dyDescent="0.2">
      <c r="A378" s="168">
        <v>293</v>
      </c>
      <c r="B378" s="109" t="s">
        <v>195</v>
      </c>
      <c r="C378" s="109" t="s">
        <v>312</v>
      </c>
      <c r="D378" s="126" t="s">
        <v>680</v>
      </c>
      <c r="E378" s="138" t="s">
        <v>308</v>
      </c>
      <c r="F378" s="138" t="s">
        <v>19</v>
      </c>
      <c r="G378" s="178">
        <v>80000</v>
      </c>
      <c r="H378" s="178">
        <v>0</v>
      </c>
      <c r="I378" s="178">
        <f t="shared" si="299"/>
        <v>80000</v>
      </c>
      <c r="J378" s="171">
        <f>IF(G378&gt;=Datos!$D$14,(Datos!$D$14*Datos!$C$14),IF(G378&lt;=Datos!$D$14,(G378*Datos!$C$14)))</f>
        <v>2296</v>
      </c>
      <c r="K378" s="177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7400.8606666666674</v>
      </c>
      <c r="L378" s="171">
        <f>IF(G378&gt;=Datos!$D$15,(Datos!$D$15*Datos!$C$15),IF(G378&lt;=Datos!$D$15,(G378*Datos!$C$15)))</f>
        <v>2432</v>
      </c>
      <c r="M378" s="178">
        <v>25</v>
      </c>
      <c r="N378" s="178">
        <f t="shared" si="313"/>
        <v>12153.860666666667</v>
      </c>
      <c r="O378" s="214">
        <f t="shared" si="314"/>
        <v>67846.139333333325</v>
      </c>
    </row>
    <row r="379" spans="1:15" s="7" customFormat="1" ht="36.75" customHeight="1" x14ac:dyDescent="0.2">
      <c r="A379" s="168">
        <v>294</v>
      </c>
      <c r="B379" s="109" t="s">
        <v>112</v>
      </c>
      <c r="C379" s="109" t="s">
        <v>312</v>
      </c>
      <c r="D379" s="126" t="s">
        <v>316</v>
      </c>
      <c r="E379" s="138" t="s">
        <v>308</v>
      </c>
      <c r="F379" s="138" t="s">
        <v>19</v>
      </c>
      <c r="G379" s="178">
        <v>82769.83</v>
      </c>
      <c r="H379" s="178">
        <v>0</v>
      </c>
      <c r="I379" s="178">
        <f t="shared" si="299"/>
        <v>82769.83</v>
      </c>
      <c r="J379" s="171">
        <f>IF(G379&gt;=Datos!$D$14,(Datos!$D$14*Datos!$C$14),IF(G379&lt;=Datos!$D$14,(G379*Datos!$C$14)))</f>
        <v>2375.4941210000002</v>
      </c>
      <c r="K379" s="177">
        <f>IF((G379-J379-L379)&lt;=Datos!$G$7,"0",IF((G379-J379-L379)&lt;=Datos!$G$8,((G379-J379-L379)-Datos!$F$8)*Datos!$I$6,IF((G379-J379-L379)&lt;=Datos!$G$9,Datos!$I$8+((G379-J379-L379)-Datos!$F$9)*Datos!$J$6,IF((G379-J379-L379)&gt;=Datos!$F$10,(Datos!$I$8+Datos!$J$8)+((G379-J379-L379)-Datos!$F$10)*Datos!$K$6))))</f>
        <v>8052.39392841667</v>
      </c>
      <c r="L379" s="171">
        <f>IF(G379&gt;=Datos!$D$15,(Datos!$D$15*Datos!$C$15),IF(G379&lt;=Datos!$D$15,(G379*Datos!$C$15)))</f>
        <v>2516.2028319999999</v>
      </c>
      <c r="M379" s="178">
        <v>25</v>
      </c>
      <c r="N379" s="178">
        <f t="shared" si="313"/>
        <v>12969.090881416669</v>
      </c>
      <c r="O379" s="214">
        <f t="shared" si="314"/>
        <v>69800.739118583326</v>
      </c>
    </row>
    <row r="380" spans="1:15" s="87" customFormat="1" ht="36.75" customHeight="1" x14ac:dyDescent="0.2">
      <c r="A380" s="274" t="s">
        <v>494</v>
      </c>
      <c r="B380" s="275"/>
      <c r="C380" s="118">
        <v>16</v>
      </c>
      <c r="D380" s="118"/>
      <c r="E380" s="213"/>
      <c r="F380" s="135"/>
      <c r="G380" s="122">
        <f>SUM(G364:G379)</f>
        <v>1172098.58</v>
      </c>
      <c r="H380" s="122">
        <f t="shared" ref="H380:O380" si="315">SUM(H364:H379)</f>
        <v>0</v>
      </c>
      <c r="I380" s="122">
        <f t="shared" si="315"/>
        <v>1172098.58</v>
      </c>
      <c r="J380" s="122">
        <f t="shared" si="315"/>
        <v>33639.229245999995</v>
      </c>
      <c r="K380" s="189">
        <f t="shared" si="315"/>
        <v>99349.000313833312</v>
      </c>
      <c r="L380" s="122">
        <f t="shared" si="315"/>
        <v>35631.796832</v>
      </c>
      <c r="M380" s="122">
        <v>2115.46</v>
      </c>
      <c r="N380" s="122">
        <f t="shared" si="315"/>
        <v>170735.48639183334</v>
      </c>
      <c r="O380" s="122">
        <f t="shared" si="315"/>
        <v>1001363.0936081668</v>
      </c>
    </row>
    <row r="381" spans="1:15" s="7" customFormat="1" ht="36.75" customHeight="1" x14ac:dyDescent="0.2">
      <c r="A381" s="274" t="s">
        <v>754</v>
      </c>
      <c r="B381" s="275"/>
      <c r="C381" s="275"/>
      <c r="D381" s="275"/>
      <c r="E381" s="275"/>
      <c r="F381" s="275"/>
      <c r="G381" s="275"/>
      <c r="H381" s="275"/>
      <c r="I381" s="275"/>
      <c r="J381" s="275"/>
      <c r="K381" s="275"/>
      <c r="L381" s="275"/>
      <c r="M381" s="275"/>
      <c r="N381" s="275"/>
      <c r="O381" s="276"/>
    </row>
    <row r="382" spans="1:15" ht="36.75" customHeight="1" x14ac:dyDescent="0.2">
      <c r="A382" s="168">
        <v>295</v>
      </c>
      <c r="B382" s="173" t="s">
        <v>143</v>
      </c>
      <c r="C382" s="109" t="s">
        <v>314</v>
      </c>
      <c r="D382" s="109" t="s">
        <v>491</v>
      </c>
      <c r="E382" s="138" t="s">
        <v>308</v>
      </c>
      <c r="F382" s="174" t="s">
        <v>19</v>
      </c>
      <c r="G382" s="175">
        <v>35000</v>
      </c>
      <c r="H382" s="178">
        <v>0</v>
      </c>
      <c r="I382" s="178">
        <f t="shared" ref="I382:I398" si="316">SUM(G382:H382)</f>
        <v>35000</v>
      </c>
      <c r="J382" s="171">
        <f>IF(G382&gt;=Datos!$D$14,(Datos!$D$14*Datos!$C$14),IF(G382&lt;=Datos!$D$14,(G382*Datos!$C$14)))</f>
        <v>1004.5</v>
      </c>
      <c r="K382" s="177" t="str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0</v>
      </c>
      <c r="L382" s="171">
        <f>IF(G382&gt;=Datos!$D$15,(Datos!$D$15*Datos!$C$15),IF(G382&lt;=Datos!$D$15,(G382*Datos!$C$15)))</f>
        <v>1064</v>
      </c>
      <c r="M382" s="178">
        <v>3772.25</v>
      </c>
      <c r="N382" s="178">
        <f t="shared" ref="N382:N385" si="317">SUM(J382:M382)</f>
        <v>5840.75</v>
      </c>
      <c r="O382" s="214">
        <f t="shared" ref="O382:O385" si="318">+G382-N382</f>
        <v>29159.25</v>
      </c>
    </row>
    <row r="383" spans="1:15" s="7" customFormat="1" ht="36.75" customHeight="1" x14ac:dyDescent="0.2">
      <c r="A383" s="168">
        <v>296</v>
      </c>
      <c r="B383" s="109" t="s">
        <v>89</v>
      </c>
      <c r="C383" s="109" t="s">
        <v>314</v>
      </c>
      <c r="D383" s="109" t="s">
        <v>668</v>
      </c>
      <c r="E383" s="138" t="s">
        <v>308</v>
      </c>
      <c r="F383" s="138" t="s">
        <v>19</v>
      </c>
      <c r="G383" s="178">
        <v>66000</v>
      </c>
      <c r="H383" s="178">
        <v>0</v>
      </c>
      <c r="I383" s="178">
        <f t="shared" si="316"/>
        <v>66000</v>
      </c>
      <c r="J383" s="171">
        <f>IF(G383&gt;=Datos!$D$14,(Datos!$D$14*Datos!$C$14),IF(G383&lt;=Datos!$D$14,(G383*Datos!$C$14)))</f>
        <v>1894.2</v>
      </c>
      <c r="K383" s="177">
        <v>4272.66</v>
      </c>
      <c r="L383" s="171">
        <f>IF(G383&gt;=Datos!$D$15,(Datos!$D$15*Datos!$C$15),IF(G383&lt;=Datos!$D$15,(G383*Datos!$C$15)))</f>
        <v>2006.4</v>
      </c>
      <c r="M383" s="178">
        <v>1740.46</v>
      </c>
      <c r="N383" s="178">
        <f t="shared" si="317"/>
        <v>9913.7200000000012</v>
      </c>
      <c r="O383" s="214">
        <f t="shared" si="318"/>
        <v>56086.28</v>
      </c>
    </row>
    <row r="384" spans="1:15" s="7" customFormat="1" ht="36.75" customHeight="1" x14ac:dyDescent="0.2">
      <c r="A384" s="168">
        <v>297</v>
      </c>
      <c r="B384" s="109" t="s">
        <v>82</v>
      </c>
      <c r="C384" s="109" t="s">
        <v>314</v>
      </c>
      <c r="D384" s="109" t="s">
        <v>858</v>
      </c>
      <c r="E384" s="138" t="s">
        <v>308</v>
      </c>
      <c r="F384" s="138" t="s">
        <v>19</v>
      </c>
      <c r="G384" s="178">
        <v>66000</v>
      </c>
      <c r="H384" s="178">
        <v>0</v>
      </c>
      <c r="I384" s="178">
        <f t="shared" si="316"/>
        <v>66000</v>
      </c>
      <c r="J384" s="171">
        <f>IF(G384&gt;=Datos!$D$14,(Datos!$D$14*Datos!$C$14),IF(G384&lt;=Datos!$D$14,(G384*Datos!$C$14)))</f>
        <v>1894.2</v>
      </c>
      <c r="K384" s="177">
        <v>4272.66</v>
      </c>
      <c r="L384" s="171">
        <f>IF(G384&gt;=Datos!$D$15,(Datos!$D$15*Datos!$C$15),IF(G384&lt;=Datos!$D$15,(G384*Datos!$C$15)))</f>
        <v>2006.4</v>
      </c>
      <c r="M384" s="178">
        <v>1740.46</v>
      </c>
      <c r="N384" s="178">
        <f t="shared" si="317"/>
        <v>9913.7200000000012</v>
      </c>
      <c r="O384" s="214">
        <f t="shared" si="318"/>
        <v>56086.28</v>
      </c>
    </row>
    <row r="385" spans="1:16" s="7" customFormat="1" ht="36.75" customHeight="1" x14ac:dyDescent="0.2">
      <c r="A385" s="168">
        <v>298</v>
      </c>
      <c r="B385" s="109" t="s">
        <v>212</v>
      </c>
      <c r="C385" s="109" t="s">
        <v>314</v>
      </c>
      <c r="D385" s="109" t="s">
        <v>924</v>
      </c>
      <c r="E385" s="138" t="s">
        <v>308</v>
      </c>
      <c r="F385" s="138" t="s">
        <v>19</v>
      </c>
      <c r="G385" s="178">
        <v>66000</v>
      </c>
      <c r="H385" s="178">
        <v>0</v>
      </c>
      <c r="I385" s="178">
        <f t="shared" si="316"/>
        <v>66000</v>
      </c>
      <c r="J385" s="171">
        <f>IF(G385&gt;=Datos!$D$14,(Datos!$D$14*Datos!$C$14),IF(G385&lt;=Datos!$D$14,(G385*Datos!$C$14)))</f>
        <v>1894.2</v>
      </c>
      <c r="K385" s="177">
        <f>IF((G385-J385-L385)&lt;=Datos!$G$7,"0",IF((G385-J385-L385)&lt;=Datos!$G$8,((G385-J385-L385)-Datos!$F$8)*Datos!$I$6,IF((G385-J385-L385)&lt;=Datos!$G$9,Datos!$I$8+((G385-J385-L385)-Datos!$F$9)*Datos!$J$6,IF((G385-J385-L385)&gt;=Datos!$F$10,(Datos!$I$8+Datos!$J$8)+((G385-J385-L385)-Datos!$F$10)*Datos!$K$6))))</f>
        <v>4615.755666666666</v>
      </c>
      <c r="L385" s="171">
        <f>IF(G385&gt;=Datos!$D$15,(Datos!$D$15*Datos!$C$15),IF(G385&lt;=Datos!$D$15,(G385*Datos!$C$15)))</f>
        <v>2006.4</v>
      </c>
      <c r="M385" s="178">
        <v>25</v>
      </c>
      <c r="N385" s="178">
        <f t="shared" si="317"/>
        <v>8541.3556666666664</v>
      </c>
      <c r="O385" s="214">
        <f t="shared" si="318"/>
        <v>57458.64433333333</v>
      </c>
    </row>
    <row r="386" spans="1:16" s="7" customFormat="1" ht="36.75" customHeight="1" x14ac:dyDescent="0.2">
      <c r="A386" s="168">
        <v>299</v>
      </c>
      <c r="B386" s="109" t="s">
        <v>173</v>
      </c>
      <c r="C386" s="109" t="s">
        <v>314</v>
      </c>
      <c r="D386" s="109" t="s">
        <v>316</v>
      </c>
      <c r="E386" s="138" t="s">
        <v>308</v>
      </c>
      <c r="F386" s="138" t="s">
        <v>19</v>
      </c>
      <c r="G386" s="178">
        <v>66000</v>
      </c>
      <c r="H386" s="178">
        <v>0</v>
      </c>
      <c r="I386" s="178">
        <f t="shared" si="316"/>
        <v>66000</v>
      </c>
      <c r="J386" s="171">
        <f>IF(G386&gt;=Datos!$D$14,(Datos!$D$14*Datos!$C$14),IF(G386&lt;=Datos!$D$14,(G386*Datos!$C$14)))</f>
        <v>1894.2</v>
      </c>
      <c r="K386" s="177">
        <v>3929.57</v>
      </c>
      <c r="L386" s="171">
        <f>IF(G386&gt;=Datos!$D$15,(Datos!$D$15*Datos!$C$15),IF(G386&lt;=Datos!$D$15,(G386*Datos!$C$15)))</f>
        <v>2006.4</v>
      </c>
      <c r="M386" s="178">
        <v>3455.92</v>
      </c>
      <c r="N386" s="178">
        <f t="shared" ref="N386:N389" si="319">SUM(J386:M386)</f>
        <v>11286.09</v>
      </c>
      <c r="O386" s="214">
        <f t="shared" ref="O386:O389" si="320">+G386-N386</f>
        <v>54713.91</v>
      </c>
    </row>
    <row r="387" spans="1:16" s="7" customFormat="1" ht="36.75" customHeight="1" x14ac:dyDescent="0.2">
      <c r="A387" s="168">
        <v>300</v>
      </c>
      <c r="B387" s="109" t="s">
        <v>567</v>
      </c>
      <c r="C387" s="109" t="s">
        <v>314</v>
      </c>
      <c r="D387" s="109" t="s">
        <v>491</v>
      </c>
      <c r="E387" s="138" t="s">
        <v>308</v>
      </c>
      <c r="F387" s="138" t="s">
        <v>309</v>
      </c>
      <c r="G387" s="178">
        <v>35000</v>
      </c>
      <c r="H387" s="178">
        <v>0</v>
      </c>
      <c r="I387" s="178">
        <f t="shared" si="316"/>
        <v>35000</v>
      </c>
      <c r="J387" s="171">
        <f>IF(G387&gt;=Datos!$D$14,(Datos!$D$14*Datos!$C$14),IF(G387&lt;=Datos!$D$14,(G387*Datos!$C$14)))</f>
        <v>1004.5</v>
      </c>
      <c r="K387" s="177" t="str">
        <f>IF((G387-J387-L387)&lt;=Datos!$G$7,"0",IF((G387-J387-L387)&lt;=Datos!$G$8,((G387-J387-L387)-Datos!$F$8)*Datos!$I$6,IF((G387-J387-L387)&lt;=Datos!$G$9,Datos!$I$8+((G387-J387-L387)-Datos!$F$9)*Datos!$J$6,IF((G387-J387-L387)&gt;=Datos!$F$10,(Datos!$I$8+Datos!$J$8)+((G387-J387-L387)-Datos!$F$10)*Datos!$K$6))))</f>
        <v>0</v>
      </c>
      <c r="L387" s="171">
        <f>IF(G387&gt;=Datos!$D$15,(Datos!$D$15*Datos!$C$15),IF(G387&lt;=Datos!$D$15,(G387*Datos!$C$15)))</f>
        <v>1064</v>
      </c>
      <c r="M387" s="178">
        <v>25</v>
      </c>
      <c r="N387" s="178">
        <f t="shared" si="319"/>
        <v>2093.5</v>
      </c>
      <c r="O387" s="214">
        <f t="shared" si="320"/>
        <v>32906.5</v>
      </c>
    </row>
    <row r="388" spans="1:16" s="7" customFormat="1" ht="36.75" customHeight="1" x14ac:dyDescent="0.2">
      <c r="A388" s="168">
        <v>301</v>
      </c>
      <c r="B388" s="109" t="s">
        <v>144</v>
      </c>
      <c r="C388" s="109" t="s">
        <v>314</v>
      </c>
      <c r="D388" s="131" t="s">
        <v>858</v>
      </c>
      <c r="E388" s="138" t="s">
        <v>308</v>
      </c>
      <c r="F388" s="138" t="s">
        <v>19</v>
      </c>
      <c r="G388" s="178">
        <v>66000</v>
      </c>
      <c r="H388" s="178">
        <v>0</v>
      </c>
      <c r="I388" s="178">
        <f t="shared" si="316"/>
        <v>66000</v>
      </c>
      <c r="J388" s="171">
        <f>IF(G388&gt;=Datos!$D$14,(Datos!$D$14*Datos!$C$14),IF(G388&lt;=Datos!$D$14,(G388*Datos!$C$14)))</f>
        <v>1894.2</v>
      </c>
      <c r="K388" s="177">
        <v>4272.66</v>
      </c>
      <c r="L388" s="171">
        <f>IF(G388&gt;=Datos!$D$15,(Datos!$D$15*Datos!$C$15),IF(G388&lt;=Datos!$D$15,(G388*Datos!$C$15)))</f>
        <v>2006.4</v>
      </c>
      <c r="M388" s="178">
        <v>3740.46</v>
      </c>
      <c r="N388" s="178">
        <f t="shared" si="319"/>
        <v>11913.720000000001</v>
      </c>
      <c r="O388" s="214">
        <f t="shared" si="320"/>
        <v>54086.28</v>
      </c>
    </row>
    <row r="389" spans="1:16" s="7" customFormat="1" ht="36.75" customHeight="1" x14ac:dyDescent="0.2">
      <c r="A389" s="168">
        <v>302</v>
      </c>
      <c r="B389" s="109" t="s">
        <v>323</v>
      </c>
      <c r="C389" s="109" t="s">
        <v>314</v>
      </c>
      <c r="D389" s="126" t="s">
        <v>667</v>
      </c>
      <c r="E389" s="138" t="s">
        <v>308</v>
      </c>
      <c r="F389" s="138" t="s">
        <v>19</v>
      </c>
      <c r="G389" s="178">
        <v>66000</v>
      </c>
      <c r="H389" s="178">
        <v>0</v>
      </c>
      <c r="I389" s="178">
        <f t="shared" si="316"/>
        <v>66000</v>
      </c>
      <c r="J389" s="171">
        <f>IF(G389&gt;=Datos!$D$14,(Datos!$D$14*Datos!$C$14),IF(G389&lt;=Datos!$D$14,(G389*Datos!$C$14)))</f>
        <v>1894.2</v>
      </c>
      <c r="K389" s="177">
        <f>IF((G389-J389-L389)&lt;=Datos!$G$7,"0",IF((G389-J389-L389)&lt;=Datos!$G$8,((G389-J389-L389)-Datos!$F$8)*Datos!$I$6,IF((G389-J389-L389)&lt;=Datos!$G$9,Datos!$I$8+((G389-J389-L389)-Datos!$F$9)*Datos!$J$6,IF((G389-J389-L389)&gt;=Datos!$F$10,(Datos!$I$8+Datos!$J$8)+((G389-J389-L389)-Datos!$F$10)*Datos!$K$6))))</f>
        <v>4615.755666666666</v>
      </c>
      <c r="L389" s="171">
        <f>IF(G389&gt;=Datos!$D$15,(Datos!$D$15*Datos!$C$15),IF(G389&lt;=Datos!$D$15,(G389*Datos!$C$15)))</f>
        <v>2006.4</v>
      </c>
      <c r="M389" s="178">
        <v>9582.74</v>
      </c>
      <c r="N389" s="178">
        <f t="shared" si="319"/>
        <v>18099.095666666668</v>
      </c>
      <c r="O389" s="214">
        <f t="shared" si="320"/>
        <v>47900.904333333332</v>
      </c>
    </row>
    <row r="390" spans="1:16" s="7" customFormat="1" ht="36.75" customHeight="1" x14ac:dyDescent="0.2">
      <c r="A390" s="168">
        <v>303</v>
      </c>
      <c r="B390" s="109" t="s">
        <v>125</v>
      </c>
      <c r="C390" s="109" t="s">
        <v>314</v>
      </c>
      <c r="D390" s="109" t="s">
        <v>491</v>
      </c>
      <c r="E390" s="138" t="s">
        <v>308</v>
      </c>
      <c r="F390" s="138" t="s">
        <v>19</v>
      </c>
      <c r="G390" s="178">
        <v>35000</v>
      </c>
      <c r="H390" s="178">
        <v>0</v>
      </c>
      <c r="I390" s="178">
        <f t="shared" si="316"/>
        <v>35000</v>
      </c>
      <c r="J390" s="171">
        <f>IF(G390&gt;=Datos!$D$14,(Datos!$D$14*Datos!$C$14),IF(G390&lt;=Datos!$D$14,(G390*Datos!$C$14)))</f>
        <v>1004.5</v>
      </c>
      <c r="K390" s="177" t="str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0</v>
      </c>
      <c r="L390" s="171">
        <f>IF(G390&gt;=Datos!$D$15,(Datos!$D$15*Datos!$C$15),IF(G390&lt;=Datos!$D$15,(G390*Datos!$C$15)))</f>
        <v>1064</v>
      </c>
      <c r="M390" s="178">
        <v>25</v>
      </c>
      <c r="N390" s="178">
        <f t="shared" ref="N390:N395" si="321">SUM(J390:M390)</f>
        <v>2093.5</v>
      </c>
      <c r="O390" s="214">
        <f t="shared" ref="O390:O397" si="322">+G390-N390</f>
        <v>32906.5</v>
      </c>
    </row>
    <row r="391" spans="1:16" s="7" customFormat="1" ht="36.75" customHeight="1" x14ac:dyDescent="0.2">
      <c r="A391" s="168">
        <v>304</v>
      </c>
      <c r="B391" s="109" t="s">
        <v>945</v>
      </c>
      <c r="C391" s="109" t="s">
        <v>314</v>
      </c>
      <c r="D391" s="131" t="s">
        <v>681</v>
      </c>
      <c r="E391" s="138" t="s">
        <v>308</v>
      </c>
      <c r="F391" s="138" t="s">
        <v>19</v>
      </c>
      <c r="G391" s="178">
        <v>68250</v>
      </c>
      <c r="H391" s="178">
        <v>0</v>
      </c>
      <c r="I391" s="178">
        <f t="shared" si="316"/>
        <v>68250</v>
      </c>
      <c r="J391" s="171">
        <f>IF(G391&gt;=Datos!$D$14,(Datos!$D$14*Datos!$C$14),IF(G391&lt;=Datos!$D$14,(G391*Datos!$C$14)))</f>
        <v>1958.7750000000001</v>
      </c>
      <c r="K391" s="177">
        <f>IF((G391-J391-L391)&lt;=Datos!$G$7,"0",IF((G391-J391-L391)&lt;=Datos!$G$8,((G391-J391-L391)-Datos!$F$8)*Datos!$I$6,IF((G391-J391-L391)&lt;=Datos!$G$9,Datos!$I$8+((G391-J391-L391)-Datos!$F$9)*Datos!$J$6,IF((G391-J391-L391)&gt;=Datos!$F$10,(Datos!$I$8+Datos!$J$8)+((G391-J391-L391)-Datos!$F$10)*Datos!$K$6))))</f>
        <v>5039.1606666666667</v>
      </c>
      <c r="L391" s="171">
        <f>IF(G391&gt;=Datos!$D$15,(Datos!$D$15*Datos!$C$15),IF(G391&lt;=Datos!$D$15,(G391*Datos!$C$15)))</f>
        <v>2074.8000000000002</v>
      </c>
      <c r="M391" s="178">
        <v>5025</v>
      </c>
      <c r="N391" s="178">
        <f t="shared" si="321"/>
        <v>14097.735666666667</v>
      </c>
      <c r="O391" s="214">
        <f t="shared" si="322"/>
        <v>54152.264333333333</v>
      </c>
    </row>
    <row r="392" spans="1:16" s="7" customFormat="1" ht="36.75" customHeight="1" x14ac:dyDescent="0.2">
      <c r="A392" s="168">
        <v>305</v>
      </c>
      <c r="B392" s="109" t="s">
        <v>168</v>
      </c>
      <c r="C392" s="109" t="s">
        <v>314</v>
      </c>
      <c r="D392" s="131" t="s">
        <v>947</v>
      </c>
      <c r="E392" s="138" t="s">
        <v>308</v>
      </c>
      <c r="F392" s="138" t="s">
        <v>19</v>
      </c>
      <c r="G392" s="178">
        <v>66000</v>
      </c>
      <c r="H392" s="178">
        <v>0</v>
      </c>
      <c r="I392" s="178">
        <f t="shared" si="316"/>
        <v>66000</v>
      </c>
      <c r="J392" s="171">
        <f>IF(G392&gt;=Datos!$D$14,(Datos!$D$14*Datos!$C$14),IF(G392&lt;=Datos!$D$14,(G392*Datos!$C$14)))</f>
        <v>1894.2</v>
      </c>
      <c r="K392" s="177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4615.755666666666</v>
      </c>
      <c r="L392" s="171">
        <f>IF(G392&gt;=Datos!$D$15,(Datos!$D$15*Datos!$C$15),IF(G392&lt;=Datos!$D$15,(G392*Datos!$C$15)))</f>
        <v>2006.4</v>
      </c>
      <c r="M392" s="178">
        <v>25</v>
      </c>
      <c r="N392" s="178">
        <f t="shared" si="321"/>
        <v>8541.3556666666664</v>
      </c>
      <c r="O392" s="214">
        <f t="shared" si="322"/>
        <v>57458.64433333333</v>
      </c>
    </row>
    <row r="393" spans="1:16" s="7" customFormat="1" ht="36.75" customHeight="1" x14ac:dyDescent="0.2">
      <c r="A393" s="168">
        <v>306</v>
      </c>
      <c r="B393" s="109" t="s">
        <v>558</v>
      </c>
      <c r="C393" s="109" t="s">
        <v>314</v>
      </c>
      <c r="D393" s="109" t="s">
        <v>667</v>
      </c>
      <c r="E393" s="138" t="s">
        <v>308</v>
      </c>
      <c r="F393" s="138" t="s">
        <v>309</v>
      </c>
      <c r="G393" s="178">
        <v>66000</v>
      </c>
      <c r="H393" s="178">
        <v>0</v>
      </c>
      <c r="I393" s="178">
        <f t="shared" si="316"/>
        <v>66000</v>
      </c>
      <c r="J393" s="171">
        <f>IF(G393&gt;=Datos!$D$14,(Datos!$D$14*Datos!$C$14),IF(G393&lt;=Datos!$D$14,(G393*Datos!$C$14)))</f>
        <v>1894.2</v>
      </c>
      <c r="K393" s="177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4615.755666666666</v>
      </c>
      <c r="L393" s="171">
        <f>IF(G393&gt;=Datos!$D$15,(Datos!$D$15*Datos!$C$15),IF(G393&lt;=Datos!$D$15,(G393*Datos!$C$15)))</f>
        <v>2006.4</v>
      </c>
      <c r="M393" s="178">
        <v>9388.7999999999993</v>
      </c>
      <c r="N393" s="178">
        <f t="shared" si="321"/>
        <v>17905.155666666666</v>
      </c>
      <c r="O393" s="214">
        <f t="shared" si="322"/>
        <v>48094.844333333334</v>
      </c>
    </row>
    <row r="394" spans="1:16" s="7" customFormat="1" ht="36.75" customHeight="1" x14ac:dyDescent="0.2">
      <c r="A394" s="168">
        <v>307</v>
      </c>
      <c r="B394" s="109" t="s">
        <v>59</v>
      </c>
      <c r="C394" s="109" t="s">
        <v>314</v>
      </c>
      <c r="D394" s="131" t="s">
        <v>491</v>
      </c>
      <c r="E394" s="138" t="s">
        <v>308</v>
      </c>
      <c r="F394" s="138" t="s">
        <v>19</v>
      </c>
      <c r="G394" s="178">
        <v>35000</v>
      </c>
      <c r="H394" s="178">
        <v>0</v>
      </c>
      <c r="I394" s="178">
        <f t="shared" si="316"/>
        <v>35000</v>
      </c>
      <c r="J394" s="171">
        <f>IF(G394&gt;=Datos!$D$14,(Datos!$D$14*Datos!$C$14),IF(G394&lt;=Datos!$D$14,(G394*Datos!$C$14)))</f>
        <v>1004.5</v>
      </c>
      <c r="K394" s="177" t="str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0</v>
      </c>
      <c r="L394" s="171">
        <f>IF(G394&gt;=Datos!$D$15,(Datos!$D$15*Datos!$C$15),IF(G394&lt;=Datos!$D$15,(G394*Datos!$C$15)))</f>
        <v>1064</v>
      </c>
      <c r="M394" s="178">
        <v>1025</v>
      </c>
      <c r="N394" s="178">
        <f t="shared" si="321"/>
        <v>3093.5</v>
      </c>
      <c r="O394" s="214">
        <f t="shared" si="322"/>
        <v>31906.5</v>
      </c>
    </row>
    <row r="395" spans="1:16" s="7" customFormat="1" ht="36.75" customHeight="1" x14ac:dyDescent="0.2">
      <c r="A395" s="168">
        <v>308</v>
      </c>
      <c r="B395" s="109" t="s">
        <v>114</v>
      </c>
      <c r="C395" s="109" t="s">
        <v>314</v>
      </c>
      <c r="D395" s="131" t="s">
        <v>491</v>
      </c>
      <c r="E395" s="138" t="s">
        <v>308</v>
      </c>
      <c r="F395" s="138" t="s">
        <v>19</v>
      </c>
      <c r="G395" s="178">
        <v>35000</v>
      </c>
      <c r="H395" s="178">
        <v>0</v>
      </c>
      <c r="I395" s="178">
        <f t="shared" si="316"/>
        <v>35000</v>
      </c>
      <c r="J395" s="171">
        <f>IF(G395&gt;=Datos!$D$14,(Datos!$D$14*Datos!$C$14),IF(G395&lt;=Datos!$D$14,(G395*Datos!$C$14)))</f>
        <v>1004.5</v>
      </c>
      <c r="K395" s="177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171">
        <f>IF(G395&gt;=Datos!$D$15,(Datos!$D$15*Datos!$C$15),IF(G395&lt;=Datos!$D$15,(G395*Datos!$C$15)))</f>
        <v>1064</v>
      </c>
      <c r="M395" s="178">
        <v>25</v>
      </c>
      <c r="N395" s="178">
        <f t="shared" si="321"/>
        <v>2093.5</v>
      </c>
      <c r="O395" s="214">
        <f t="shared" si="322"/>
        <v>32906.5</v>
      </c>
    </row>
    <row r="396" spans="1:16" s="7" customFormat="1" ht="36.75" customHeight="1" x14ac:dyDescent="0.2">
      <c r="A396" s="168">
        <v>309</v>
      </c>
      <c r="B396" s="160" t="s">
        <v>946</v>
      </c>
      <c r="C396" s="109" t="s">
        <v>314</v>
      </c>
      <c r="D396" s="131" t="s">
        <v>491</v>
      </c>
      <c r="E396" s="138" t="s">
        <v>308</v>
      </c>
      <c r="F396" s="138" t="s">
        <v>309</v>
      </c>
      <c r="G396" s="178">
        <v>35000</v>
      </c>
      <c r="H396" s="178">
        <v>0</v>
      </c>
      <c r="I396" s="178">
        <f t="shared" si="316"/>
        <v>35000</v>
      </c>
      <c r="J396" s="171">
        <f>IF(G396&gt;=Datos!$D$14,(Datos!$D$14*Datos!$C$14),IF(G396&lt;=Datos!$D$14,(G396*Datos!$C$14)))</f>
        <v>1004.5</v>
      </c>
      <c r="K396" s="177" t="str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0</v>
      </c>
      <c r="L396" s="171">
        <f>IF(G396&gt;=Datos!$D$15,(Datos!$D$15*Datos!$C$15),IF(G396&lt;=Datos!$D$15,(G396*Datos!$C$15)))</f>
        <v>1064</v>
      </c>
      <c r="M396" s="178">
        <v>25</v>
      </c>
      <c r="N396" s="178">
        <f>SUM(J396:M396)</f>
        <v>2093.5</v>
      </c>
      <c r="O396" s="214">
        <f t="shared" si="322"/>
        <v>32906.5</v>
      </c>
    </row>
    <row r="397" spans="1:16" s="7" customFormat="1" ht="36.75" customHeight="1" x14ac:dyDescent="0.2">
      <c r="A397" s="168">
        <v>310</v>
      </c>
      <c r="B397" s="109" t="s">
        <v>50</v>
      </c>
      <c r="C397" s="109" t="s">
        <v>314</v>
      </c>
      <c r="D397" s="109" t="s">
        <v>947</v>
      </c>
      <c r="E397" s="138" t="s">
        <v>308</v>
      </c>
      <c r="F397" s="138" t="s">
        <v>19</v>
      </c>
      <c r="G397" s="178">
        <v>66000</v>
      </c>
      <c r="H397" s="178">
        <v>0</v>
      </c>
      <c r="I397" s="178">
        <f t="shared" si="316"/>
        <v>66000</v>
      </c>
      <c r="J397" s="171">
        <f>IF(G397&gt;=Datos!$D$14,(Datos!$D$14*Datos!$C$14),IF(G397&lt;=Datos!$D$14,(G397*Datos!$C$14)))</f>
        <v>1894.2</v>
      </c>
      <c r="K397" s="177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4615.755666666666</v>
      </c>
      <c r="L397" s="171">
        <f>IF(G397&gt;=Datos!$D$15,(Datos!$D$15*Datos!$C$15),IF(G397&lt;=Datos!$D$15,(G397*Datos!$C$15)))</f>
        <v>2006.4</v>
      </c>
      <c r="M397" s="178">
        <v>25</v>
      </c>
      <c r="N397" s="178">
        <f t="shared" ref="N397" si="323">SUM(J397:M397)</f>
        <v>8541.3556666666664</v>
      </c>
      <c r="O397" s="214">
        <f t="shared" si="322"/>
        <v>57458.64433333333</v>
      </c>
    </row>
    <row r="398" spans="1:16" s="7" customFormat="1" ht="36.75" customHeight="1" x14ac:dyDescent="0.2">
      <c r="A398" s="168">
        <v>311</v>
      </c>
      <c r="B398" s="109" t="s">
        <v>117</v>
      </c>
      <c r="C398" s="109" t="s">
        <v>314</v>
      </c>
      <c r="D398" s="109" t="s">
        <v>667</v>
      </c>
      <c r="E398" s="138" t="s">
        <v>308</v>
      </c>
      <c r="F398" s="138" t="s">
        <v>19</v>
      </c>
      <c r="G398" s="178">
        <v>66000</v>
      </c>
      <c r="H398" s="178">
        <v>0</v>
      </c>
      <c r="I398" s="178">
        <f t="shared" si="316"/>
        <v>66000</v>
      </c>
      <c r="J398" s="171">
        <f>IF(G398&gt;=Datos!$D$14,(Datos!$D$14*Datos!$C$14),IF(G398&lt;=Datos!$D$14,(G398*Datos!$C$14)))</f>
        <v>1894.2</v>
      </c>
      <c r="K398" s="177">
        <v>4272.66</v>
      </c>
      <c r="L398" s="171">
        <f>IF(G398&gt;=Datos!$D$15,(Datos!$D$15*Datos!$C$15),IF(G398&lt;=Datos!$D$15,(G398*Datos!$C$15)))</f>
        <v>2006.4</v>
      </c>
      <c r="M398" s="178">
        <v>1740.46</v>
      </c>
      <c r="N398" s="178">
        <f t="shared" ref="N398" si="324">SUM(J398:M398)</f>
        <v>9913.7200000000012</v>
      </c>
      <c r="O398" s="214">
        <f t="shared" ref="O398" si="325">+G398-N398</f>
        <v>56086.28</v>
      </c>
    </row>
    <row r="399" spans="1:16" s="87" customFormat="1" ht="36.75" customHeight="1" x14ac:dyDescent="0.2">
      <c r="A399" s="274" t="s">
        <v>494</v>
      </c>
      <c r="B399" s="275"/>
      <c r="C399" s="118">
        <v>17</v>
      </c>
      <c r="D399" s="118"/>
      <c r="E399" s="213"/>
      <c r="F399" s="135"/>
      <c r="G399" s="122">
        <f>SUM(G382:G398)</f>
        <v>938250</v>
      </c>
      <c r="H399" s="122">
        <f t="shared" ref="H399:O399" si="326">SUM(H382:H398)</f>
        <v>0</v>
      </c>
      <c r="I399" s="122">
        <f t="shared" si="326"/>
        <v>938250</v>
      </c>
      <c r="J399" s="122">
        <f t="shared" si="326"/>
        <v>26927.775000000001</v>
      </c>
      <c r="K399" s="189">
        <f t="shared" si="326"/>
        <v>49138.14899999999</v>
      </c>
      <c r="L399" s="122">
        <f t="shared" si="326"/>
        <v>28522.800000000007</v>
      </c>
      <c r="M399" s="122">
        <f>SUM(M382:M398)</f>
        <v>41386.549999999996</v>
      </c>
      <c r="N399" s="122">
        <f t="shared" si="326"/>
        <v>145975.274</v>
      </c>
      <c r="O399" s="122">
        <f t="shared" si="326"/>
        <v>792274.72600000002</v>
      </c>
      <c r="P399" s="221"/>
    </row>
    <row r="400" spans="1:16" s="7" customFormat="1" ht="36.75" customHeight="1" x14ac:dyDescent="0.2">
      <c r="A400" s="274" t="s">
        <v>509</v>
      </c>
      <c r="B400" s="275"/>
      <c r="C400" s="275"/>
      <c r="D400" s="275"/>
      <c r="E400" s="275"/>
      <c r="F400" s="275"/>
      <c r="G400" s="275"/>
      <c r="H400" s="275"/>
      <c r="I400" s="275"/>
      <c r="J400" s="275"/>
      <c r="K400" s="275"/>
      <c r="L400" s="275"/>
      <c r="M400" s="275"/>
      <c r="N400" s="275"/>
      <c r="O400" s="276"/>
    </row>
    <row r="401" spans="1:16" s="7" customFormat="1" ht="36.75" customHeight="1" x14ac:dyDescent="0.2">
      <c r="A401" s="168">
        <v>312</v>
      </c>
      <c r="B401" s="109" t="s">
        <v>211</v>
      </c>
      <c r="C401" s="109" t="s">
        <v>313</v>
      </c>
      <c r="D401" s="126" t="s">
        <v>489</v>
      </c>
      <c r="E401" s="138" t="s">
        <v>308</v>
      </c>
      <c r="F401" s="138" t="s">
        <v>19</v>
      </c>
      <c r="G401" s="178">
        <v>135000</v>
      </c>
      <c r="H401" s="178">
        <v>0</v>
      </c>
      <c r="I401" s="178">
        <f t="shared" ref="I401" si="327">SUM(G401:H401)</f>
        <v>135000</v>
      </c>
      <c r="J401" s="171">
        <f>IF(G401&gt;=Datos!$D$14,(Datos!$D$14*Datos!$C$14),IF(G401&lt;=Datos!$D$14,(G401*Datos!$C$14)))</f>
        <v>3874.5</v>
      </c>
      <c r="K401" s="177">
        <v>19909.38</v>
      </c>
      <c r="L401" s="171">
        <f>IF(G401&gt;=Datos!$D$15,(Datos!$D$15*Datos!$C$15),IF(G401&lt;=Datos!$D$15,(G401*Datos!$C$15)))</f>
        <v>4104</v>
      </c>
      <c r="M401" s="178">
        <v>1740.46</v>
      </c>
      <c r="N401" s="178">
        <f t="shared" ref="N401" si="328">SUM(J401:M401)</f>
        <v>29628.34</v>
      </c>
      <c r="O401" s="214">
        <f t="shared" ref="O401" si="329">+G401-N401</f>
        <v>105371.66</v>
      </c>
    </row>
    <row r="402" spans="1:16" s="87" customFormat="1" ht="36.75" customHeight="1" x14ac:dyDescent="0.2">
      <c r="A402" s="274" t="s">
        <v>494</v>
      </c>
      <c r="B402" s="275"/>
      <c r="C402" s="118">
        <v>1</v>
      </c>
      <c r="D402" s="118"/>
      <c r="E402" s="213"/>
      <c r="F402" s="135"/>
      <c r="G402" s="122">
        <f>SUM(G401)</f>
        <v>135000</v>
      </c>
      <c r="H402" s="122">
        <f t="shared" ref="H402:O402" si="330">SUM(H401)</f>
        <v>0</v>
      </c>
      <c r="I402" s="122">
        <f t="shared" si="330"/>
        <v>135000</v>
      </c>
      <c r="J402" s="122">
        <f t="shared" si="330"/>
        <v>3874.5</v>
      </c>
      <c r="K402" s="189">
        <f t="shared" si="330"/>
        <v>19909.38</v>
      </c>
      <c r="L402" s="122">
        <f t="shared" si="330"/>
        <v>4104</v>
      </c>
      <c r="M402" s="122">
        <f t="shared" si="330"/>
        <v>1740.46</v>
      </c>
      <c r="N402" s="122">
        <f t="shared" si="330"/>
        <v>29628.34</v>
      </c>
      <c r="O402" s="122">
        <f t="shared" si="330"/>
        <v>105371.66</v>
      </c>
      <c r="P402" s="221"/>
    </row>
    <row r="403" spans="1:16" ht="36.75" customHeight="1" x14ac:dyDescent="0.2">
      <c r="A403" s="299" t="s">
        <v>510</v>
      </c>
      <c r="B403" s="300"/>
      <c r="C403" s="300"/>
      <c r="D403" s="300"/>
      <c r="E403" s="300"/>
      <c r="F403" s="300"/>
      <c r="G403" s="300"/>
      <c r="H403" s="300"/>
      <c r="I403" s="300"/>
      <c r="J403" s="300"/>
      <c r="K403" s="300"/>
      <c r="L403" s="300"/>
      <c r="M403" s="300"/>
      <c r="N403" s="300"/>
      <c r="O403" s="301"/>
    </row>
    <row r="404" spans="1:16" s="7" customFormat="1" ht="36.75" customHeight="1" x14ac:dyDescent="0.2">
      <c r="A404" s="168">
        <v>313</v>
      </c>
      <c r="B404" s="126" t="s">
        <v>669</v>
      </c>
      <c r="C404" s="109" t="s">
        <v>313</v>
      </c>
      <c r="D404" s="109" t="s">
        <v>491</v>
      </c>
      <c r="E404" s="138" t="s">
        <v>308</v>
      </c>
      <c r="F404" s="138" t="s">
        <v>19</v>
      </c>
      <c r="G404" s="178">
        <v>35000</v>
      </c>
      <c r="H404" s="178">
        <v>0</v>
      </c>
      <c r="I404" s="178">
        <f t="shared" ref="I404:I454" si="331">SUM(G404:H404)</f>
        <v>35000</v>
      </c>
      <c r="J404" s="171">
        <f>IF(G404&gt;=Datos!$D$14,(Datos!$D$14*Datos!$C$14),IF(G404&lt;=Datos!$D$14,(G404*Datos!$C$14)))</f>
        <v>1004.5</v>
      </c>
      <c r="K404" s="177" t="str">
        <f>IF((G404-J404-L404)&lt;=Datos!$G$7,"0",IF((G404-J404-L404)&lt;=Datos!$G$8,((G404-J404-L404)-Datos!$F$8)*Datos!$I$6,IF((G404-J404-L404)&lt;=Datos!$G$9,Datos!$I$8+((G404-J404-L404)-Datos!$F$9)*Datos!$J$6,IF((G404-J404-L404)&gt;=Datos!$F$10,(Datos!$I$8+Datos!$J$8)+((G404-J404-L404)-Datos!$F$10)*Datos!$K$6))))</f>
        <v>0</v>
      </c>
      <c r="L404" s="171">
        <f>IF(G404&gt;=Datos!$D$15,(Datos!$D$15*Datos!$C$15),IF(G404&lt;=Datos!$D$15,(G404*Datos!$C$15)))</f>
        <v>1064</v>
      </c>
      <c r="M404" s="178">
        <v>25</v>
      </c>
      <c r="N404" s="178">
        <f t="shared" ref="N404:N443" si="332">SUM(J404:M404)</f>
        <v>2093.5</v>
      </c>
      <c r="O404" s="214">
        <f t="shared" ref="O404:O454" si="333">+G404-N404</f>
        <v>32906.5</v>
      </c>
    </row>
    <row r="405" spans="1:16" s="7" customFormat="1" ht="36.75" customHeight="1" x14ac:dyDescent="0.2">
      <c r="A405" s="168">
        <v>314</v>
      </c>
      <c r="B405" s="126" t="s">
        <v>670</v>
      </c>
      <c r="C405" s="109" t="s">
        <v>313</v>
      </c>
      <c r="D405" s="109" t="s">
        <v>491</v>
      </c>
      <c r="E405" s="138" t="s">
        <v>308</v>
      </c>
      <c r="F405" s="138" t="s">
        <v>19</v>
      </c>
      <c r="G405" s="178">
        <v>35000</v>
      </c>
      <c r="H405" s="178">
        <v>0</v>
      </c>
      <c r="I405" s="178">
        <f t="shared" si="331"/>
        <v>35000</v>
      </c>
      <c r="J405" s="171">
        <f>IF(G405&gt;=Datos!$D$14,(Datos!$D$14*Datos!$C$14),IF(G405&lt;=Datos!$D$14,(G405*Datos!$C$14)))</f>
        <v>1004.5</v>
      </c>
      <c r="K405" s="177" t="str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0</v>
      </c>
      <c r="L405" s="171">
        <f>IF(G405&gt;=Datos!$D$15,(Datos!$D$15*Datos!$C$15),IF(G405&lt;=Datos!$D$15,(G405*Datos!$C$15)))</f>
        <v>1064</v>
      </c>
      <c r="M405" s="178">
        <v>25</v>
      </c>
      <c r="N405" s="178">
        <f t="shared" si="332"/>
        <v>2093.5</v>
      </c>
      <c r="O405" s="214">
        <f t="shared" si="333"/>
        <v>32906.5</v>
      </c>
    </row>
    <row r="406" spans="1:16" s="7" customFormat="1" ht="36.75" customHeight="1" x14ac:dyDescent="0.2">
      <c r="A406" s="168">
        <v>315</v>
      </c>
      <c r="B406" s="126" t="s">
        <v>671</v>
      </c>
      <c r="C406" s="109" t="s">
        <v>313</v>
      </c>
      <c r="D406" s="109" t="s">
        <v>491</v>
      </c>
      <c r="E406" s="138" t="s">
        <v>308</v>
      </c>
      <c r="F406" s="138" t="s">
        <v>19</v>
      </c>
      <c r="G406" s="178">
        <v>35000</v>
      </c>
      <c r="H406" s="178">
        <v>0</v>
      </c>
      <c r="I406" s="178">
        <f t="shared" si="331"/>
        <v>35000</v>
      </c>
      <c r="J406" s="171">
        <f>IF(G406&gt;=Datos!$D$14,(Datos!$D$14*Datos!$C$14),IF(G406&lt;=Datos!$D$14,(G406*Datos!$C$14)))</f>
        <v>1004.5</v>
      </c>
      <c r="K406" s="177" t="str">
        <f>IF((G406-J406-L406)&lt;=Datos!$G$7,"0",IF((G406-J406-L406)&lt;=Datos!$G$8,((G406-J406-L406)-Datos!$F$8)*Datos!$I$6,IF((G406-J406-L406)&lt;=Datos!$G$9,Datos!$I$8+((G406-J406-L406)-Datos!$F$9)*Datos!$J$6,IF((G406-J406-L406)&gt;=Datos!$F$10,(Datos!$I$8+Datos!$J$8)+((G406-J406-L406)-Datos!$F$10)*Datos!$K$6))))</f>
        <v>0</v>
      </c>
      <c r="L406" s="171">
        <f>IF(G406&gt;=Datos!$D$15,(Datos!$D$15*Datos!$C$15),IF(G406&lt;=Datos!$D$15,(G406*Datos!$C$15)))</f>
        <v>1064</v>
      </c>
      <c r="M406" s="178">
        <v>25</v>
      </c>
      <c r="N406" s="178">
        <f t="shared" si="332"/>
        <v>2093.5</v>
      </c>
      <c r="O406" s="214">
        <f t="shared" si="333"/>
        <v>32906.5</v>
      </c>
    </row>
    <row r="407" spans="1:16" s="7" customFormat="1" ht="36.75" customHeight="1" x14ac:dyDescent="0.2">
      <c r="A407" s="168">
        <v>316</v>
      </c>
      <c r="B407" s="126" t="s">
        <v>672</v>
      </c>
      <c r="C407" s="109" t="s">
        <v>313</v>
      </c>
      <c r="D407" s="109" t="s">
        <v>316</v>
      </c>
      <c r="E407" s="138" t="s">
        <v>308</v>
      </c>
      <c r="F407" s="138" t="s">
        <v>19</v>
      </c>
      <c r="G407" s="178">
        <v>66000</v>
      </c>
      <c r="H407" s="178">
        <v>0</v>
      </c>
      <c r="I407" s="178">
        <f t="shared" si="331"/>
        <v>66000</v>
      </c>
      <c r="J407" s="171">
        <f>IF(G407&gt;=Datos!$D$14,(Datos!$D$14*Datos!$C$14),IF(G407&lt;=Datos!$D$14,(G407*Datos!$C$14)))</f>
        <v>1894.2</v>
      </c>
      <c r="K407" s="177">
        <v>4272.66</v>
      </c>
      <c r="L407" s="171">
        <f>IF(G407&gt;=Datos!$D$15,(Datos!$D$15*Datos!$C$15),IF(G407&lt;=Datos!$D$15,(G407*Datos!$C$15)))</f>
        <v>2006.4</v>
      </c>
      <c r="M407" s="178">
        <v>1740.46</v>
      </c>
      <c r="N407" s="178">
        <f t="shared" si="332"/>
        <v>9913.7200000000012</v>
      </c>
      <c r="O407" s="214">
        <f t="shared" si="333"/>
        <v>56086.28</v>
      </c>
    </row>
    <row r="408" spans="1:16" s="7" customFormat="1" ht="36.75" customHeight="1" x14ac:dyDescent="0.2">
      <c r="A408" s="168">
        <v>317</v>
      </c>
      <c r="B408" s="126" t="s">
        <v>851</v>
      </c>
      <c r="C408" s="109" t="s">
        <v>313</v>
      </c>
      <c r="D408" s="109" t="s">
        <v>491</v>
      </c>
      <c r="E408" s="138" t="s">
        <v>308</v>
      </c>
      <c r="F408" s="138" t="s">
        <v>19</v>
      </c>
      <c r="G408" s="178">
        <v>35000</v>
      </c>
      <c r="H408" s="178">
        <v>0</v>
      </c>
      <c r="I408" s="178">
        <f t="shared" si="331"/>
        <v>35000</v>
      </c>
      <c r="J408" s="171">
        <f>IF(G408&gt;=Datos!$D$14,(Datos!$D$14*Datos!$C$14),IF(G408&lt;=Datos!$D$14,(G408*Datos!$C$14)))</f>
        <v>1004.5</v>
      </c>
      <c r="K408" s="177">
        <v>0</v>
      </c>
      <c r="L408" s="171">
        <f>IF(G408&gt;=Datos!$D$15,(Datos!$D$15*Datos!$C$15),IF(G408&lt;=Datos!$D$15,(G408*Datos!$C$15)))</f>
        <v>1064</v>
      </c>
      <c r="M408" s="178">
        <v>1740.46</v>
      </c>
      <c r="N408" s="178">
        <f t="shared" ref="N408:N411" si="334">SUM(J408:M408)</f>
        <v>3808.96</v>
      </c>
      <c r="O408" s="214">
        <f t="shared" ref="O408:O411" si="335">+G408-N408</f>
        <v>31191.040000000001</v>
      </c>
    </row>
    <row r="409" spans="1:16" s="7" customFormat="1" ht="36.75" customHeight="1" x14ac:dyDescent="0.2">
      <c r="A409" s="168">
        <v>318</v>
      </c>
      <c r="B409" s="109" t="s">
        <v>113</v>
      </c>
      <c r="C409" s="109" t="s">
        <v>313</v>
      </c>
      <c r="D409" s="126" t="s">
        <v>947</v>
      </c>
      <c r="E409" s="138" t="s">
        <v>308</v>
      </c>
      <c r="F409" s="138" t="s">
        <v>309</v>
      </c>
      <c r="G409" s="178">
        <v>63500</v>
      </c>
      <c r="H409" s="178">
        <v>0</v>
      </c>
      <c r="I409" s="178">
        <f t="shared" si="331"/>
        <v>63500</v>
      </c>
      <c r="J409" s="171">
        <f>IF(G409&gt;=Datos!$D$14,(Datos!$D$14*Datos!$C$14),IF(G409&lt;=Datos!$D$14,(G409*Datos!$C$14)))</f>
        <v>1822.45</v>
      </c>
      <c r="K409" s="177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4145.3056666666671</v>
      </c>
      <c r="L409" s="171">
        <f>IF(G409&gt;=Datos!$D$15,(Datos!$D$15*Datos!$C$15),IF(G409&lt;=Datos!$D$15,(G409*Datos!$C$15)))</f>
        <v>1930.4</v>
      </c>
      <c r="M409" s="178">
        <v>25</v>
      </c>
      <c r="N409" s="178">
        <f t="shared" si="334"/>
        <v>7923.1556666666675</v>
      </c>
      <c r="O409" s="214">
        <f t="shared" si="335"/>
        <v>55576.844333333334</v>
      </c>
    </row>
    <row r="410" spans="1:16" s="7" customFormat="1" ht="36.75" customHeight="1" x14ac:dyDescent="0.2">
      <c r="A410" s="168">
        <v>319</v>
      </c>
      <c r="B410" s="109" t="s">
        <v>107</v>
      </c>
      <c r="C410" s="109" t="s">
        <v>313</v>
      </c>
      <c r="D410" s="109" t="s">
        <v>924</v>
      </c>
      <c r="E410" s="138" t="s">
        <v>308</v>
      </c>
      <c r="F410" s="138" t="s">
        <v>19</v>
      </c>
      <c r="G410" s="178">
        <v>71500</v>
      </c>
      <c r="H410" s="178">
        <v>0</v>
      </c>
      <c r="I410" s="178">
        <f t="shared" si="331"/>
        <v>71500</v>
      </c>
      <c r="J410" s="171">
        <f>IF(G410&gt;=Datos!$D$14,(Datos!$D$14*Datos!$C$14),IF(G410&lt;=Datos!$D$14,(G410*Datos!$C$14)))</f>
        <v>2052.0500000000002</v>
      </c>
      <c r="K410" s="177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5650.745666666664</v>
      </c>
      <c r="L410" s="171">
        <f>IF(G410&gt;=Datos!$D$15,(Datos!$D$15*Datos!$C$15),IF(G410&lt;=Datos!$D$15,(G410*Datos!$C$15)))</f>
        <v>2173.6</v>
      </c>
      <c r="M410" s="178">
        <v>25</v>
      </c>
      <c r="N410" s="178">
        <f t="shared" si="334"/>
        <v>9901.3956666666636</v>
      </c>
      <c r="O410" s="214">
        <f t="shared" si="335"/>
        <v>61598.604333333336</v>
      </c>
    </row>
    <row r="411" spans="1:16" s="7" customFormat="1" ht="36.75" customHeight="1" x14ac:dyDescent="0.2">
      <c r="A411" s="168">
        <v>320</v>
      </c>
      <c r="B411" s="187" t="s">
        <v>69</v>
      </c>
      <c r="C411" s="109" t="s">
        <v>313</v>
      </c>
      <c r="D411" s="126" t="s">
        <v>947</v>
      </c>
      <c r="E411" s="138" t="s">
        <v>308</v>
      </c>
      <c r="F411" s="138" t="s">
        <v>19</v>
      </c>
      <c r="G411" s="132">
        <v>71500</v>
      </c>
      <c r="H411" s="178">
        <v>0</v>
      </c>
      <c r="I411" s="178">
        <f t="shared" si="331"/>
        <v>71500</v>
      </c>
      <c r="J411" s="171">
        <f>IF(G411&gt;=Datos!$D$14,(Datos!$D$14*Datos!$C$14),IF(G411&lt;=Datos!$D$14,(G411*Datos!$C$14)))</f>
        <v>2052.0500000000002</v>
      </c>
      <c r="K411" s="177">
        <v>5307.65</v>
      </c>
      <c r="L411" s="171">
        <f>IF(G411&gt;=Datos!$D$15,(Datos!$D$15*Datos!$C$15),IF(G411&lt;=Datos!$D$15,(G411*Datos!$C$15)))</f>
        <v>2173.6</v>
      </c>
      <c r="M411" s="178">
        <v>1740.46</v>
      </c>
      <c r="N411" s="178">
        <f t="shared" si="334"/>
        <v>11273.759999999998</v>
      </c>
      <c r="O411" s="214">
        <f t="shared" si="335"/>
        <v>60226.240000000005</v>
      </c>
      <c r="P411" s="17"/>
    </row>
    <row r="412" spans="1:16" s="7" customFormat="1" ht="36.75" customHeight="1" x14ac:dyDescent="0.2">
      <c r="A412" s="168">
        <v>321</v>
      </c>
      <c r="B412" s="109" t="s">
        <v>227</v>
      </c>
      <c r="C412" s="109" t="s">
        <v>313</v>
      </c>
      <c r="D412" s="109" t="s">
        <v>668</v>
      </c>
      <c r="E412" s="138" t="s">
        <v>308</v>
      </c>
      <c r="F412" s="138" t="s">
        <v>19</v>
      </c>
      <c r="G412" s="178">
        <v>71500</v>
      </c>
      <c r="H412" s="178">
        <v>0</v>
      </c>
      <c r="I412" s="178">
        <f t="shared" si="331"/>
        <v>71500</v>
      </c>
      <c r="J412" s="171">
        <f>IF(G412&gt;=Datos!$D$14,(Datos!$D$14*Datos!$C$14),IF(G412&lt;=Datos!$D$14,(G412*Datos!$C$14)))</f>
        <v>2052.0500000000002</v>
      </c>
      <c r="K412" s="177">
        <f>IF((G412-J412-L412)&lt;=Datos!$G$7,"0",IF((G412-J412-L412)&lt;=Datos!$G$8,((G412-J412-L412)-Datos!$F$8)*Datos!$I$6,IF((G412-J412-L412)&lt;=Datos!$G$9,Datos!$I$8+((G412-J412-L412)-Datos!$F$9)*Datos!$J$6,IF((G412-J412-L412)&gt;=Datos!$F$10,(Datos!$I$8+Datos!$J$8)+((G412-J412-L412)-Datos!$F$10)*Datos!$K$6))))</f>
        <v>5650.745666666664</v>
      </c>
      <c r="L412" s="171">
        <f>IF(G412&gt;=Datos!$D$15,(Datos!$D$15*Datos!$C$15),IF(G412&lt;=Datos!$D$15,(G412*Datos!$C$15)))</f>
        <v>2173.6</v>
      </c>
      <c r="M412" s="178">
        <v>25</v>
      </c>
      <c r="N412" s="178">
        <f t="shared" si="332"/>
        <v>9901.3956666666636</v>
      </c>
      <c r="O412" s="214">
        <f t="shared" ref="O412:O427" si="336">+G412-N412</f>
        <v>61598.604333333336</v>
      </c>
    </row>
    <row r="413" spans="1:16" s="7" customFormat="1" ht="36.75" customHeight="1" x14ac:dyDescent="0.2">
      <c r="A413" s="168">
        <v>322</v>
      </c>
      <c r="B413" s="109" t="s">
        <v>138</v>
      </c>
      <c r="C413" s="109" t="s">
        <v>313</v>
      </c>
      <c r="D413" s="126" t="s">
        <v>491</v>
      </c>
      <c r="E413" s="138" t="s">
        <v>308</v>
      </c>
      <c r="F413" s="138" t="s">
        <v>19</v>
      </c>
      <c r="G413" s="178">
        <v>45000</v>
      </c>
      <c r="H413" s="178">
        <v>0</v>
      </c>
      <c r="I413" s="178">
        <f t="shared" si="331"/>
        <v>45000</v>
      </c>
      <c r="J413" s="171">
        <f>IF(G413&gt;=Datos!$D$14,(Datos!$D$14*Datos!$C$14),IF(G413&lt;=Datos!$D$14,(G413*Datos!$C$14)))</f>
        <v>1291.5</v>
      </c>
      <c r="K413" s="177">
        <f>IF((G413-J413-L413)&lt;=Datos!$G$7,"0",IF((G413-J413-L413)&lt;=Datos!$G$8,((G413-J413-L413)-Datos!$F$8)*Datos!$I$6,IF((G413-J413-L413)&lt;=Datos!$G$9,Datos!$I$8+((G413-J413-L413)-Datos!$F$9)*Datos!$J$6,IF((G413-J413-L413)&gt;=Datos!$F$10,(Datos!$I$8+Datos!$J$8)+((G413-J413-L413)-Datos!$F$10)*Datos!$K$6))))</f>
        <v>1148.3234999999997</v>
      </c>
      <c r="L413" s="171">
        <f>IF(G413&gt;=Datos!$D$15,(Datos!$D$15*Datos!$C$15),IF(G413&lt;=Datos!$D$15,(G413*Datos!$C$15)))</f>
        <v>1368</v>
      </c>
      <c r="M413" s="178">
        <v>25</v>
      </c>
      <c r="N413" s="178">
        <f t="shared" ref="N413:N418" si="337">SUM(J413:M413)</f>
        <v>3832.8234999999995</v>
      </c>
      <c r="O413" s="214">
        <f t="shared" si="336"/>
        <v>41167.176500000001</v>
      </c>
    </row>
    <row r="414" spans="1:16" s="7" customFormat="1" ht="36.75" customHeight="1" x14ac:dyDescent="0.2">
      <c r="A414" s="168">
        <v>323</v>
      </c>
      <c r="B414" s="187" t="s">
        <v>237</v>
      </c>
      <c r="C414" s="109" t="s">
        <v>313</v>
      </c>
      <c r="D414" s="131" t="s">
        <v>947</v>
      </c>
      <c r="E414" s="138" t="s">
        <v>308</v>
      </c>
      <c r="F414" s="138" t="s">
        <v>19</v>
      </c>
      <c r="G414" s="178">
        <v>71500</v>
      </c>
      <c r="H414" s="178">
        <v>0</v>
      </c>
      <c r="I414" s="178">
        <f t="shared" si="331"/>
        <v>71500</v>
      </c>
      <c r="J414" s="171">
        <f>IF(G414&gt;=Datos!$D$14,(Datos!$D$14*Datos!$C$14),IF(G414&lt;=Datos!$D$14,(G414*Datos!$C$14)))</f>
        <v>2052.0500000000002</v>
      </c>
      <c r="K414" s="177">
        <v>5307.65</v>
      </c>
      <c r="L414" s="171">
        <f>IF(G414&gt;=Datos!$D$15,(Datos!$D$15*Datos!$C$15),IF(G414&lt;=Datos!$D$15,(G414*Datos!$C$15)))</f>
        <v>2173.6</v>
      </c>
      <c r="M414" s="178">
        <v>1740.46</v>
      </c>
      <c r="N414" s="178">
        <f t="shared" si="337"/>
        <v>11273.759999999998</v>
      </c>
      <c r="O414" s="214">
        <f t="shared" si="336"/>
        <v>60226.240000000005</v>
      </c>
    </row>
    <row r="415" spans="1:16" s="7" customFormat="1" ht="36.75" customHeight="1" x14ac:dyDescent="0.2">
      <c r="A415" s="168">
        <v>324</v>
      </c>
      <c r="B415" s="187" t="s">
        <v>137</v>
      </c>
      <c r="C415" s="109" t="s">
        <v>313</v>
      </c>
      <c r="D415" s="126" t="s">
        <v>858</v>
      </c>
      <c r="E415" s="138" t="s">
        <v>308</v>
      </c>
      <c r="F415" s="138" t="s">
        <v>19</v>
      </c>
      <c r="G415" s="132">
        <v>66000</v>
      </c>
      <c r="H415" s="178">
        <v>0</v>
      </c>
      <c r="I415" s="178">
        <f t="shared" si="331"/>
        <v>66000</v>
      </c>
      <c r="J415" s="171">
        <f>IF(G415&gt;=Datos!$D$14,(Datos!$D$14*Datos!$C$14),IF(G415&lt;=Datos!$D$14,(G415*Datos!$C$14)))</f>
        <v>1894.2</v>
      </c>
      <c r="K415" s="177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4615.755666666666</v>
      </c>
      <c r="L415" s="171">
        <f>IF(G415&gt;=Datos!$D$15,(Datos!$D$15*Datos!$C$15),IF(G415&lt;=Datos!$D$15,(G415*Datos!$C$15)))</f>
        <v>2006.4</v>
      </c>
      <c r="M415" s="178">
        <v>25</v>
      </c>
      <c r="N415" s="178">
        <f t="shared" si="337"/>
        <v>8541.3556666666664</v>
      </c>
      <c r="O415" s="214">
        <f t="shared" si="336"/>
        <v>57458.64433333333</v>
      </c>
    </row>
    <row r="416" spans="1:16" s="7" customFormat="1" ht="36.75" customHeight="1" x14ac:dyDescent="0.2">
      <c r="A416" s="168">
        <v>325</v>
      </c>
      <c r="B416" s="109" t="s">
        <v>145</v>
      </c>
      <c r="C416" s="109" t="s">
        <v>313</v>
      </c>
      <c r="D416" s="126" t="s">
        <v>668</v>
      </c>
      <c r="E416" s="138" t="s">
        <v>308</v>
      </c>
      <c r="F416" s="138" t="s">
        <v>19</v>
      </c>
      <c r="G416" s="178">
        <v>74324.25</v>
      </c>
      <c r="H416" s="178">
        <v>0</v>
      </c>
      <c r="I416" s="178">
        <f t="shared" si="331"/>
        <v>74324.25</v>
      </c>
      <c r="J416" s="171">
        <f>IF(G416&gt;=Datos!$D$14,(Datos!$D$14*Datos!$C$14),IF(G416&lt;=Datos!$D$14,(G416*Datos!$C$14)))</f>
        <v>2133.1059749999999</v>
      </c>
      <c r="K416" s="177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6182.2130316666662</v>
      </c>
      <c r="L416" s="171">
        <f>IF(G416&gt;=Datos!$D$15,(Datos!$D$15*Datos!$C$15),IF(G416&lt;=Datos!$D$15,(G416*Datos!$C$15)))</f>
        <v>2259.4571999999998</v>
      </c>
      <c r="M416" s="178">
        <v>25</v>
      </c>
      <c r="N416" s="178">
        <f t="shared" si="337"/>
        <v>10599.776206666666</v>
      </c>
      <c r="O416" s="214">
        <f t="shared" si="336"/>
        <v>63724.473793333338</v>
      </c>
    </row>
    <row r="417" spans="1:15" s="7" customFormat="1" ht="36.75" customHeight="1" x14ac:dyDescent="0.2">
      <c r="A417" s="168">
        <v>326</v>
      </c>
      <c r="B417" s="109" t="s">
        <v>95</v>
      </c>
      <c r="C417" s="109" t="s">
        <v>313</v>
      </c>
      <c r="D417" s="126" t="s">
        <v>947</v>
      </c>
      <c r="E417" s="138" t="s">
        <v>308</v>
      </c>
      <c r="F417" s="138" t="s">
        <v>19</v>
      </c>
      <c r="G417" s="178">
        <v>71500</v>
      </c>
      <c r="H417" s="178">
        <v>0</v>
      </c>
      <c r="I417" s="178">
        <f t="shared" si="331"/>
        <v>71500</v>
      </c>
      <c r="J417" s="171">
        <f>IF(G417&gt;=Datos!$D$14,(Datos!$D$14*Datos!$C$14),IF(G417&lt;=Datos!$D$14,(G417*Datos!$C$14)))</f>
        <v>2052.0500000000002</v>
      </c>
      <c r="K417" s="177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5650.745666666664</v>
      </c>
      <c r="L417" s="171">
        <f>IF(G417&gt;=Datos!$D$15,(Datos!$D$15*Datos!$C$15),IF(G417&lt;=Datos!$D$15,(G417*Datos!$C$15)))</f>
        <v>2173.6</v>
      </c>
      <c r="M417" s="178">
        <v>25</v>
      </c>
      <c r="N417" s="178">
        <f t="shared" si="337"/>
        <v>9901.3956666666636</v>
      </c>
      <c r="O417" s="214">
        <f t="shared" si="336"/>
        <v>61598.604333333336</v>
      </c>
    </row>
    <row r="418" spans="1:15" s="7" customFormat="1" ht="36.75" customHeight="1" x14ac:dyDescent="0.2">
      <c r="A418" s="168">
        <v>327</v>
      </c>
      <c r="B418" s="109" t="s">
        <v>196</v>
      </c>
      <c r="C418" s="109" t="s">
        <v>313</v>
      </c>
      <c r="D418" s="126" t="s">
        <v>667</v>
      </c>
      <c r="E418" s="138" t="s">
        <v>308</v>
      </c>
      <c r="F418" s="138" t="s">
        <v>19</v>
      </c>
      <c r="G418" s="178">
        <v>71500</v>
      </c>
      <c r="H418" s="178">
        <v>0</v>
      </c>
      <c r="I418" s="178">
        <f t="shared" si="331"/>
        <v>71500</v>
      </c>
      <c r="J418" s="171">
        <f>IF(G418&gt;=Datos!$D$14,(Datos!$D$14*Datos!$C$14),IF(G418&lt;=Datos!$D$14,(G418*Datos!$C$14)))</f>
        <v>2052.0500000000002</v>
      </c>
      <c r="K418" s="177">
        <v>4964.5600000000004</v>
      </c>
      <c r="L418" s="171">
        <f>IF(G418&gt;=Datos!$D$15,(Datos!$D$15*Datos!$C$15),IF(G418&lt;=Datos!$D$15,(G418*Datos!$C$15)))</f>
        <v>2173.6</v>
      </c>
      <c r="M418" s="178">
        <v>3455.92</v>
      </c>
      <c r="N418" s="178">
        <f t="shared" si="337"/>
        <v>12646.130000000001</v>
      </c>
      <c r="O418" s="214">
        <f t="shared" si="336"/>
        <v>58853.869999999995</v>
      </c>
    </row>
    <row r="419" spans="1:15" s="7" customFormat="1" ht="36.75" customHeight="1" x14ac:dyDescent="0.2">
      <c r="A419" s="168">
        <v>328</v>
      </c>
      <c r="B419" s="109" t="s">
        <v>852</v>
      </c>
      <c r="C419" s="109" t="s">
        <v>313</v>
      </c>
      <c r="D419" s="109" t="s">
        <v>491</v>
      </c>
      <c r="E419" s="138" t="s">
        <v>308</v>
      </c>
      <c r="F419" s="138" t="s">
        <v>19</v>
      </c>
      <c r="G419" s="178">
        <v>35000</v>
      </c>
      <c r="H419" s="178">
        <v>0</v>
      </c>
      <c r="I419" s="178">
        <f t="shared" si="331"/>
        <v>35000</v>
      </c>
      <c r="J419" s="171">
        <f>IF(G419&gt;=Datos!$D$14,(Datos!$D$14*Datos!$C$14),IF(G419&lt;=Datos!$D$14,(G419*Datos!$C$14)))</f>
        <v>1004.5</v>
      </c>
      <c r="K419" s="177" t="str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0</v>
      </c>
      <c r="L419" s="171">
        <f>IF(G419&gt;=Datos!$D$15,(Datos!$D$15*Datos!$C$15),IF(G419&lt;=Datos!$D$15,(G419*Datos!$C$15)))</f>
        <v>1064</v>
      </c>
      <c r="M419" s="178">
        <v>25</v>
      </c>
      <c r="N419" s="178">
        <f t="shared" si="332"/>
        <v>2093.5</v>
      </c>
      <c r="O419" s="214">
        <f t="shared" si="336"/>
        <v>32906.5</v>
      </c>
    </row>
    <row r="420" spans="1:15" s="7" customFormat="1" ht="36.75" customHeight="1" x14ac:dyDescent="0.2">
      <c r="A420" s="168">
        <v>329</v>
      </c>
      <c r="B420" s="109" t="s">
        <v>305</v>
      </c>
      <c r="C420" s="109" t="s">
        <v>313</v>
      </c>
      <c r="D420" s="126" t="s">
        <v>667</v>
      </c>
      <c r="E420" s="138" t="s">
        <v>308</v>
      </c>
      <c r="F420" s="138" t="s">
        <v>19</v>
      </c>
      <c r="G420" s="178">
        <v>66000</v>
      </c>
      <c r="H420" s="178">
        <v>0</v>
      </c>
      <c r="I420" s="178">
        <f t="shared" si="331"/>
        <v>66000</v>
      </c>
      <c r="J420" s="171">
        <f>IF(G420&gt;=Datos!$D$14,(Datos!$D$14*Datos!$C$14),IF(G420&lt;=Datos!$D$14,(G420*Datos!$C$14)))</f>
        <v>1894.2</v>
      </c>
      <c r="K420" s="177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4615.755666666666</v>
      </c>
      <c r="L420" s="171">
        <f>IF(G420&gt;=Datos!$D$15,(Datos!$D$15*Datos!$C$15),IF(G420&lt;=Datos!$D$15,(G420*Datos!$C$15)))</f>
        <v>2006.4</v>
      </c>
      <c r="M420" s="178">
        <v>25</v>
      </c>
      <c r="N420" s="178">
        <f t="shared" ref="N420:N422" si="338">SUM(J420:M420)</f>
        <v>8541.3556666666664</v>
      </c>
      <c r="O420" s="214">
        <f t="shared" si="336"/>
        <v>57458.64433333333</v>
      </c>
    </row>
    <row r="421" spans="1:15" s="7" customFormat="1" ht="36.75" customHeight="1" x14ac:dyDescent="0.2">
      <c r="A421" s="168">
        <v>330</v>
      </c>
      <c r="B421" s="109" t="s">
        <v>72</v>
      </c>
      <c r="C421" s="109" t="s">
        <v>313</v>
      </c>
      <c r="D421" s="126" t="s">
        <v>316</v>
      </c>
      <c r="E421" s="138" t="s">
        <v>308</v>
      </c>
      <c r="F421" s="138" t="s">
        <v>19</v>
      </c>
      <c r="G421" s="178">
        <v>71500</v>
      </c>
      <c r="H421" s="178">
        <v>0</v>
      </c>
      <c r="I421" s="178">
        <f t="shared" si="331"/>
        <v>71500</v>
      </c>
      <c r="J421" s="171">
        <f>IF(G421&gt;=Datos!$D$14,(Datos!$D$14*Datos!$C$14),IF(G421&lt;=Datos!$D$14,(G421*Datos!$C$14)))</f>
        <v>2052.0500000000002</v>
      </c>
      <c r="K421" s="177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5650.745666666664</v>
      </c>
      <c r="L421" s="171">
        <f>IF(G421&gt;=Datos!$D$15,(Datos!$D$15*Datos!$C$15),IF(G421&lt;=Datos!$D$15,(G421*Datos!$C$15)))</f>
        <v>2173.6</v>
      </c>
      <c r="M421" s="178">
        <v>25</v>
      </c>
      <c r="N421" s="178">
        <f t="shared" si="338"/>
        <v>9901.3956666666636</v>
      </c>
      <c r="O421" s="214">
        <f t="shared" si="336"/>
        <v>61598.604333333336</v>
      </c>
    </row>
    <row r="422" spans="1:15" ht="36.75" customHeight="1" x14ac:dyDescent="0.2">
      <c r="A422" s="168">
        <v>331</v>
      </c>
      <c r="B422" s="173" t="s">
        <v>594</v>
      </c>
      <c r="C422" s="109" t="s">
        <v>313</v>
      </c>
      <c r="D422" s="126" t="s">
        <v>948</v>
      </c>
      <c r="E422" s="174" t="s">
        <v>308</v>
      </c>
      <c r="F422" s="138" t="s">
        <v>19</v>
      </c>
      <c r="G422" s="175">
        <v>66000</v>
      </c>
      <c r="H422" s="175">
        <v>0</v>
      </c>
      <c r="I422" s="178">
        <f t="shared" si="331"/>
        <v>66000</v>
      </c>
      <c r="J422" s="176">
        <f>IF(G422&gt;=Datos!$D$14,(Datos!$D$14*Datos!$C$14),IF(G422&lt;=Datos!$D$14,(G422*Datos!$C$14)))</f>
        <v>1894.2</v>
      </c>
      <c r="K422" s="177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4615.755666666666</v>
      </c>
      <c r="L422" s="171">
        <f>IF(G422&gt;=Datos!$D$15,(Datos!$D$15*Datos!$C$15),IF(G422&lt;=Datos!$D$15,(G422*Datos!$C$15)))</f>
        <v>2006.4</v>
      </c>
      <c r="M422" s="175">
        <v>25</v>
      </c>
      <c r="N422" s="178">
        <f t="shared" si="338"/>
        <v>8541.3556666666664</v>
      </c>
      <c r="O422" s="214">
        <f t="shared" si="336"/>
        <v>57458.64433333333</v>
      </c>
    </row>
    <row r="423" spans="1:15" s="7" customFormat="1" ht="36.75" customHeight="1" x14ac:dyDescent="0.2">
      <c r="A423" s="168">
        <v>332</v>
      </c>
      <c r="B423" s="109" t="s">
        <v>184</v>
      </c>
      <c r="C423" s="109" t="s">
        <v>313</v>
      </c>
      <c r="D423" s="126" t="s">
        <v>316</v>
      </c>
      <c r="E423" s="138" t="s">
        <v>308</v>
      </c>
      <c r="F423" s="138" t="s">
        <v>19</v>
      </c>
      <c r="G423" s="178">
        <v>74324.25</v>
      </c>
      <c r="H423" s="178">
        <v>0</v>
      </c>
      <c r="I423" s="178">
        <f t="shared" si="331"/>
        <v>74324.25</v>
      </c>
      <c r="J423" s="171">
        <f>IF(G423&gt;=Datos!$D$14,(Datos!$D$14*Datos!$C$14),IF(G423&lt;=Datos!$D$14,(G423*Datos!$C$14)))</f>
        <v>2133.1059749999999</v>
      </c>
      <c r="K423" s="177">
        <f>IF((G423-J423-L423)&lt;=Datos!$G$7,"0",IF((G423-J423-L423)&lt;=Datos!$G$8,((G423-J423-L423)-Datos!$F$8)*Datos!$I$6,IF((G423-J423-L423)&lt;=Datos!$G$9,Datos!$I$8+((G423-J423-L423)-Datos!$F$9)*Datos!$J$6,IF((G423-J423-L423)&gt;=Datos!$F$10,(Datos!$I$8+Datos!$J$8)+((G423-J423-L423)-Datos!$F$10)*Datos!$K$6))))</f>
        <v>6182.2130316666662</v>
      </c>
      <c r="L423" s="171">
        <f>IF(G423&gt;=Datos!$D$15,(Datos!$D$15*Datos!$C$15),IF(G423&lt;=Datos!$D$15,(G423*Datos!$C$15)))</f>
        <v>2259.4571999999998</v>
      </c>
      <c r="M423" s="178">
        <v>25</v>
      </c>
      <c r="N423" s="178">
        <f t="shared" si="332"/>
        <v>10599.776206666666</v>
      </c>
      <c r="O423" s="214">
        <f t="shared" si="336"/>
        <v>63724.473793333338</v>
      </c>
    </row>
    <row r="424" spans="1:15" s="7" customFormat="1" ht="36.75" customHeight="1" x14ac:dyDescent="0.2">
      <c r="A424" s="168">
        <v>333</v>
      </c>
      <c r="B424" s="109" t="s">
        <v>334</v>
      </c>
      <c r="C424" s="109" t="s">
        <v>313</v>
      </c>
      <c r="D424" s="126" t="s">
        <v>491</v>
      </c>
      <c r="E424" s="138" t="s">
        <v>308</v>
      </c>
      <c r="F424" s="138" t="s">
        <v>19</v>
      </c>
      <c r="G424" s="178">
        <v>35000</v>
      </c>
      <c r="H424" s="178">
        <v>0</v>
      </c>
      <c r="I424" s="178">
        <f t="shared" si="331"/>
        <v>35000</v>
      </c>
      <c r="J424" s="171">
        <f>IF(G424&gt;=Datos!$D$14,(Datos!$D$14*Datos!$C$14),IF(G424&lt;=Datos!$D$14,(G424*Datos!$C$14)))</f>
        <v>1004.5</v>
      </c>
      <c r="K424" s="177" t="str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0</v>
      </c>
      <c r="L424" s="171">
        <f>IF(G424&gt;=Datos!$D$15,(Datos!$D$15*Datos!$C$15),IF(G424&lt;=Datos!$D$15,(G424*Datos!$C$15)))</f>
        <v>1064</v>
      </c>
      <c r="M424" s="178">
        <v>25</v>
      </c>
      <c r="N424" s="178">
        <f t="shared" ref="N424:N427" si="339">SUM(J424:M424)</f>
        <v>2093.5</v>
      </c>
      <c r="O424" s="214">
        <f t="shared" si="336"/>
        <v>32906.5</v>
      </c>
    </row>
    <row r="425" spans="1:15" s="7" customFormat="1" ht="36.75" customHeight="1" x14ac:dyDescent="0.2">
      <c r="A425" s="168">
        <v>334</v>
      </c>
      <c r="B425" s="187" t="s">
        <v>101</v>
      </c>
      <c r="C425" s="109" t="s">
        <v>313</v>
      </c>
      <c r="D425" s="126" t="s">
        <v>858</v>
      </c>
      <c r="E425" s="138" t="s">
        <v>308</v>
      </c>
      <c r="F425" s="138" t="s">
        <v>19</v>
      </c>
      <c r="G425" s="132">
        <v>74324.25</v>
      </c>
      <c r="H425" s="178">
        <v>0</v>
      </c>
      <c r="I425" s="178">
        <f t="shared" si="331"/>
        <v>74324.25</v>
      </c>
      <c r="J425" s="171">
        <f>IF(G425&gt;=Datos!$D$14,(Datos!$D$14*Datos!$C$14),IF(G425&lt;=Datos!$D$14,(G425*Datos!$C$14)))</f>
        <v>2133.1059749999999</v>
      </c>
      <c r="K425" s="177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6182.2130316666662</v>
      </c>
      <c r="L425" s="171">
        <f>IF(G425&gt;=Datos!$D$15,(Datos!$D$15*Datos!$C$15),IF(G425&lt;=Datos!$D$15,(G425*Datos!$C$15)))</f>
        <v>2259.4571999999998</v>
      </c>
      <c r="M425" s="178">
        <v>25</v>
      </c>
      <c r="N425" s="178">
        <f t="shared" si="339"/>
        <v>10599.776206666666</v>
      </c>
      <c r="O425" s="214">
        <f t="shared" si="336"/>
        <v>63724.473793333338</v>
      </c>
    </row>
    <row r="426" spans="1:15" s="7" customFormat="1" ht="36.75" customHeight="1" x14ac:dyDescent="0.2">
      <c r="A426" s="168">
        <v>335</v>
      </c>
      <c r="B426" s="109" t="s">
        <v>130</v>
      </c>
      <c r="C426" s="109" t="s">
        <v>313</v>
      </c>
      <c r="D426" s="126" t="s">
        <v>316</v>
      </c>
      <c r="E426" s="138" t="s">
        <v>308</v>
      </c>
      <c r="F426" s="138" t="s">
        <v>19</v>
      </c>
      <c r="G426" s="178">
        <v>74324.25</v>
      </c>
      <c r="H426" s="178">
        <v>0</v>
      </c>
      <c r="I426" s="178">
        <f t="shared" si="331"/>
        <v>74324.25</v>
      </c>
      <c r="J426" s="171">
        <f>IF(G426&gt;=Datos!$D$14,(Datos!$D$14*Datos!$C$14),IF(G426&lt;=Datos!$D$14,(G426*Datos!$C$14)))</f>
        <v>2133.1059749999999</v>
      </c>
      <c r="K426" s="177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6182.2130316666662</v>
      </c>
      <c r="L426" s="171">
        <f>IF(G426&gt;=Datos!$D$15,(Datos!$D$15*Datos!$C$15),IF(G426&lt;=Datos!$D$15,(G426*Datos!$C$15)))</f>
        <v>2259.4571999999998</v>
      </c>
      <c r="M426" s="178">
        <v>25</v>
      </c>
      <c r="N426" s="178">
        <f t="shared" si="339"/>
        <v>10599.776206666666</v>
      </c>
      <c r="O426" s="214">
        <f t="shared" si="336"/>
        <v>63724.473793333338</v>
      </c>
    </row>
    <row r="427" spans="1:15" s="7" customFormat="1" ht="36.75" customHeight="1" x14ac:dyDescent="0.2">
      <c r="A427" s="168">
        <v>336</v>
      </c>
      <c r="B427" s="109" t="s">
        <v>97</v>
      </c>
      <c r="C427" s="109" t="s">
        <v>313</v>
      </c>
      <c r="D427" s="126" t="s">
        <v>668</v>
      </c>
      <c r="E427" s="138" t="s">
        <v>308</v>
      </c>
      <c r="F427" s="138" t="s">
        <v>19</v>
      </c>
      <c r="G427" s="178">
        <v>66000</v>
      </c>
      <c r="H427" s="178">
        <v>0</v>
      </c>
      <c r="I427" s="178">
        <f t="shared" si="331"/>
        <v>66000</v>
      </c>
      <c r="J427" s="171">
        <f>IF(G427&gt;=Datos!$D$14,(Datos!$D$14*Datos!$C$14),IF(G427&lt;=Datos!$D$14,(G427*Datos!$C$14)))</f>
        <v>1894.2</v>
      </c>
      <c r="K427" s="177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4615.755666666666</v>
      </c>
      <c r="L427" s="171">
        <f>IF(G427&gt;=Datos!$D$15,(Datos!$D$15*Datos!$C$15),IF(G427&lt;=Datos!$D$15,(G427*Datos!$C$15)))</f>
        <v>2006.4</v>
      </c>
      <c r="M427" s="178">
        <v>1525</v>
      </c>
      <c r="N427" s="178">
        <f t="shared" si="339"/>
        <v>10041.355666666666</v>
      </c>
      <c r="O427" s="214">
        <f t="shared" si="336"/>
        <v>55958.64433333333</v>
      </c>
    </row>
    <row r="428" spans="1:15" s="7" customFormat="1" ht="36.75" customHeight="1" x14ac:dyDescent="0.2">
      <c r="A428" s="168">
        <v>337</v>
      </c>
      <c r="B428" s="109" t="s">
        <v>149</v>
      </c>
      <c r="C428" s="109" t="s">
        <v>313</v>
      </c>
      <c r="D428" s="126" t="s">
        <v>948</v>
      </c>
      <c r="E428" s="138" t="s">
        <v>308</v>
      </c>
      <c r="F428" s="138" t="s">
        <v>19</v>
      </c>
      <c r="G428" s="178">
        <v>71500</v>
      </c>
      <c r="H428" s="178">
        <v>0</v>
      </c>
      <c r="I428" s="178">
        <f t="shared" si="331"/>
        <v>71500</v>
      </c>
      <c r="J428" s="171">
        <f>IF(G428&gt;=Datos!$D$14,(Datos!$D$14*Datos!$C$14),IF(G428&lt;=Datos!$D$14,(G428*Datos!$C$14)))</f>
        <v>2052.0500000000002</v>
      </c>
      <c r="K428" s="177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5650.745666666664</v>
      </c>
      <c r="L428" s="171">
        <f>IF(G428&gt;=Datos!$D$15,(Datos!$D$15*Datos!$C$15),IF(G428&lt;=Datos!$D$15,(G428*Datos!$C$15)))</f>
        <v>2173.6</v>
      </c>
      <c r="M428" s="178">
        <v>25</v>
      </c>
      <c r="N428" s="178">
        <f t="shared" si="332"/>
        <v>9901.3956666666636</v>
      </c>
      <c r="O428" s="214">
        <f t="shared" si="333"/>
        <v>61598.604333333336</v>
      </c>
    </row>
    <row r="429" spans="1:15" s="7" customFormat="1" ht="36.75" customHeight="1" x14ac:dyDescent="0.2">
      <c r="A429" s="168">
        <v>338</v>
      </c>
      <c r="B429" s="187" t="s">
        <v>853</v>
      </c>
      <c r="C429" s="109" t="s">
        <v>313</v>
      </c>
      <c r="D429" s="126" t="s">
        <v>491</v>
      </c>
      <c r="E429" s="138" t="s">
        <v>308</v>
      </c>
      <c r="F429" s="138" t="s">
        <v>309</v>
      </c>
      <c r="G429" s="178">
        <v>35000</v>
      </c>
      <c r="H429" s="178">
        <v>0</v>
      </c>
      <c r="I429" s="178">
        <f t="shared" si="331"/>
        <v>35000</v>
      </c>
      <c r="J429" s="171">
        <f>IF(G429&gt;=Datos!$D$14,(Datos!$D$14*Datos!$C$14),IF(G429&lt;=Datos!$D$14,(G429*Datos!$C$14)))</f>
        <v>1004.5</v>
      </c>
      <c r="K429" s="177" t="str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0</v>
      </c>
      <c r="L429" s="171">
        <f>IF(G429&gt;=Datos!$D$15,(Datos!$D$15*Datos!$C$15),IF(G429&lt;=Datos!$D$15,(G429*Datos!$C$15)))</f>
        <v>1064</v>
      </c>
      <c r="M429" s="178">
        <v>25</v>
      </c>
      <c r="N429" s="178">
        <f t="shared" si="332"/>
        <v>2093.5</v>
      </c>
      <c r="O429" s="214">
        <f t="shared" si="333"/>
        <v>32906.5</v>
      </c>
    </row>
    <row r="430" spans="1:15" s="7" customFormat="1" ht="36.75" customHeight="1" x14ac:dyDescent="0.2">
      <c r="A430" s="168">
        <v>339</v>
      </c>
      <c r="B430" s="187" t="s">
        <v>219</v>
      </c>
      <c r="C430" s="109" t="s">
        <v>313</v>
      </c>
      <c r="D430" s="126" t="s">
        <v>668</v>
      </c>
      <c r="E430" s="138" t="s">
        <v>308</v>
      </c>
      <c r="F430" s="138" t="s">
        <v>19</v>
      </c>
      <c r="G430" s="132">
        <v>74324.25</v>
      </c>
      <c r="H430" s="178">
        <v>0</v>
      </c>
      <c r="I430" s="178">
        <f t="shared" si="331"/>
        <v>74324.25</v>
      </c>
      <c r="J430" s="171">
        <f>IF(G430&gt;=Datos!$D$14,(Datos!$D$14*Datos!$C$14),IF(G430&lt;=Datos!$D$14,(G430*Datos!$C$14)))</f>
        <v>2133.1059749999999</v>
      </c>
      <c r="K430" s="177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6182.2130316666662</v>
      </c>
      <c r="L430" s="171">
        <f>IF(G430&gt;=Datos!$D$15,(Datos!$D$15*Datos!$C$15),IF(G430&lt;=Datos!$D$15,(G430*Datos!$C$15)))</f>
        <v>2259.4571999999998</v>
      </c>
      <c r="M430" s="178">
        <v>25</v>
      </c>
      <c r="N430" s="178">
        <f t="shared" si="332"/>
        <v>10599.776206666666</v>
      </c>
      <c r="O430" s="214">
        <f t="shared" ref="O430:O432" si="340">+G430-N430</f>
        <v>63724.473793333338</v>
      </c>
    </row>
    <row r="431" spans="1:15" s="7" customFormat="1" ht="36.75" customHeight="1" x14ac:dyDescent="0.2">
      <c r="A431" s="168">
        <v>340</v>
      </c>
      <c r="B431" s="109" t="s">
        <v>73</v>
      </c>
      <c r="C431" s="109" t="s">
        <v>313</v>
      </c>
      <c r="D431" s="126" t="s">
        <v>924</v>
      </c>
      <c r="E431" s="138" t="s">
        <v>308</v>
      </c>
      <c r="F431" s="138" t="s">
        <v>19</v>
      </c>
      <c r="G431" s="178">
        <v>71500</v>
      </c>
      <c r="H431" s="178">
        <v>0</v>
      </c>
      <c r="I431" s="178">
        <f t="shared" si="331"/>
        <v>71500</v>
      </c>
      <c r="J431" s="171">
        <f>IF(G431&gt;=Datos!$D$14,(Datos!$D$14*Datos!$C$14),IF(G431&lt;=Datos!$D$14,(G431*Datos!$C$14)))</f>
        <v>2052.0500000000002</v>
      </c>
      <c r="K431" s="177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5650.745666666664</v>
      </c>
      <c r="L431" s="171">
        <f>IF(G431&gt;=Datos!$D$15,(Datos!$D$15*Datos!$C$15),IF(G431&lt;=Datos!$D$15,(G431*Datos!$C$15)))</f>
        <v>2173.6</v>
      </c>
      <c r="M431" s="178">
        <v>25</v>
      </c>
      <c r="N431" s="178">
        <f t="shared" si="332"/>
        <v>9901.3956666666636</v>
      </c>
      <c r="O431" s="214">
        <f t="shared" si="340"/>
        <v>61598.604333333336</v>
      </c>
    </row>
    <row r="432" spans="1:15" s="7" customFormat="1" ht="36.75" customHeight="1" x14ac:dyDescent="0.2">
      <c r="A432" s="168">
        <v>341</v>
      </c>
      <c r="B432" s="109" t="s">
        <v>47</v>
      </c>
      <c r="C432" s="109" t="s">
        <v>313</v>
      </c>
      <c r="D432" s="126" t="s">
        <v>491</v>
      </c>
      <c r="E432" s="138" t="s">
        <v>308</v>
      </c>
      <c r="F432" s="138" t="s">
        <v>309</v>
      </c>
      <c r="G432" s="178">
        <v>35000</v>
      </c>
      <c r="H432" s="178">
        <v>0</v>
      </c>
      <c r="I432" s="178">
        <f t="shared" si="331"/>
        <v>35000</v>
      </c>
      <c r="J432" s="171">
        <f>IF(G432&gt;=Datos!$D$14,(Datos!$D$14*Datos!$C$14),IF(G432&lt;=Datos!$D$14,(G432*Datos!$C$14)))</f>
        <v>1004.5</v>
      </c>
      <c r="K432" s="177" t="str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0</v>
      </c>
      <c r="L432" s="171">
        <f>IF(G432&gt;=Datos!$D$15,(Datos!$D$15*Datos!$C$15),IF(G432&lt;=Datos!$D$15,(G432*Datos!$C$15)))</f>
        <v>1064</v>
      </c>
      <c r="M432" s="178">
        <v>25</v>
      </c>
      <c r="N432" s="178">
        <f t="shared" si="332"/>
        <v>2093.5</v>
      </c>
      <c r="O432" s="214">
        <f t="shared" si="340"/>
        <v>32906.5</v>
      </c>
    </row>
    <row r="433" spans="1:15" s="7" customFormat="1" ht="36.75" customHeight="1" x14ac:dyDescent="0.2">
      <c r="A433" s="168">
        <v>342</v>
      </c>
      <c r="B433" s="109" t="s">
        <v>99</v>
      </c>
      <c r="C433" s="109" t="s">
        <v>313</v>
      </c>
      <c r="D433" s="126" t="s">
        <v>924</v>
      </c>
      <c r="E433" s="138" t="s">
        <v>308</v>
      </c>
      <c r="F433" s="138" t="s">
        <v>19</v>
      </c>
      <c r="G433" s="178">
        <v>74324.25</v>
      </c>
      <c r="H433" s="178">
        <v>0</v>
      </c>
      <c r="I433" s="178">
        <f t="shared" si="331"/>
        <v>74324.25</v>
      </c>
      <c r="J433" s="171">
        <f>IF(G433&gt;=Datos!$D$14,(Datos!$D$14*Datos!$C$14),IF(G433&lt;=Datos!$D$14,(G433*Datos!$C$14)))</f>
        <v>2133.1059749999999</v>
      </c>
      <c r="K433" s="177">
        <v>0</v>
      </c>
      <c r="L433" s="171">
        <f>IF(G433&gt;=Datos!$D$15,(Datos!$D$15*Datos!$C$15),IF(G433&lt;=Datos!$D$15,(G433*Datos!$C$15)))</f>
        <v>2259.4571999999998</v>
      </c>
      <c r="M433" s="178">
        <v>1740.46</v>
      </c>
      <c r="N433" s="178">
        <f t="shared" si="332"/>
        <v>6133.0231749999994</v>
      </c>
      <c r="O433" s="214">
        <f t="shared" ref="O433:O443" si="341">+G433-N433</f>
        <v>68191.226825000005</v>
      </c>
    </row>
    <row r="434" spans="1:15" s="7" customFormat="1" ht="36.75" customHeight="1" x14ac:dyDescent="0.2">
      <c r="A434" s="168">
        <v>343</v>
      </c>
      <c r="B434" s="109" t="s">
        <v>855</v>
      </c>
      <c r="C434" s="109" t="s">
        <v>313</v>
      </c>
      <c r="D434" s="126" t="s">
        <v>668</v>
      </c>
      <c r="E434" s="138" t="s">
        <v>308</v>
      </c>
      <c r="F434" s="138" t="s">
        <v>19</v>
      </c>
      <c r="G434" s="178">
        <v>74324.25</v>
      </c>
      <c r="H434" s="178">
        <v>0</v>
      </c>
      <c r="I434" s="178">
        <f t="shared" si="331"/>
        <v>74324.25</v>
      </c>
      <c r="J434" s="171">
        <f>IF(G434&gt;=Datos!$D$14,(Datos!$D$14*Datos!$C$14),IF(G434&lt;=Datos!$D$14,(G434*Datos!$C$14)))</f>
        <v>2133.1059749999999</v>
      </c>
      <c r="K434" s="177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6182.2130316666662</v>
      </c>
      <c r="L434" s="171">
        <f>IF(G434&gt;=Datos!$D$15,(Datos!$D$15*Datos!$C$15),IF(G434&lt;=Datos!$D$15,(G434*Datos!$C$15)))</f>
        <v>2259.4571999999998</v>
      </c>
      <c r="M434" s="178">
        <v>25</v>
      </c>
      <c r="N434" s="178">
        <f t="shared" si="332"/>
        <v>10599.776206666666</v>
      </c>
      <c r="O434" s="214">
        <f t="shared" si="341"/>
        <v>63724.473793333338</v>
      </c>
    </row>
    <row r="435" spans="1:15" s="7" customFormat="1" ht="36.75" customHeight="1" x14ac:dyDescent="0.2">
      <c r="A435" s="168">
        <v>344</v>
      </c>
      <c r="B435" s="109" t="s">
        <v>361</v>
      </c>
      <c r="C435" s="109" t="s">
        <v>313</v>
      </c>
      <c r="D435" s="126" t="s">
        <v>947</v>
      </c>
      <c r="E435" s="138" t="s">
        <v>308</v>
      </c>
      <c r="F435" s="138" t="s">
        <v>19</v>
      </c>
      <c r="G435" s="178">
        <v>63500</v>
      </c>
      <c r="H435" s="178">
        <v>0</v>
      </c>
      <c r="I435" s="178">
        <f t="shared" si="331"/>
        <v>63500</v>
      </c>
      <c r="J435" s="171">
        <f>IF(G435&gt;=Datos!$D$14,(Datos!$D$14*Datos!$C$14),IF(G435&lt;=Datos!$D$14,(G435*Datos!$C$14)))</f>
        <v>1822.45</v>
      </c>
      <c r="K435" s="177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4145.3056666666671</v>
      </c>
      <c r="L435" s="171">
        <f>IF(G435&gt;=Datos!$D$15,(Datos!$D$15*Datos!$C$15),IF(G435&lt;=Datos!$D$15,(G435*Datos!$C$15)))</f>
        <v>1930.4</v>
      </c>
      <c r="M435" s="178">
        <v>25</v>
      </c>
      <c r="N435" s="178">
        <f t="shared" si="332"/>
        <v>7923.1556666666675</v>
      </c>
      <c r="O435" s="214">
        <f t="shared" si="341"/>
        <v>55576.844333333334</v>
      </c>
    </row>
    <row r="436" spans="1:15" s="7" customFormat="1" ht="36.75" customHeight="1" x14ac:dyDescent="0.2">
      <c r="A436" s="168">
        <v>345</v>
      </c>
      <c r="B436" s="109" t="s">
        <v>857</v>
      </c>
      <c r="C436" s="109" t="s">
        <v>313</v>
      </c>
      <c r="D436" s="126" t="s">
        <v>491</v>
      </c>
      <c r="E436" s="138" t="s">
        <v>308</v>
      </c>
      <c r="F436" s="138" t="s">
        <v>309</v>
      </c>
      <c r="G436" s="178">
        <v>35000</v>
      </c>
      <c r="H436" s="178">
        <v>0</v>
      </c>
      <c r="I436" s="178">
        <f t="shared" si="331"/>
        <v>35000</v>
      </c>
      <c r="J436" s="171">
        <f>IF(G436&gt;=Datos!$D$14,(Datos!$D$14*Datos!$C$14),IF(G436&lt;=Datos!$D$14,(G436*Datos!$C$14)))</f>
        <v>1004.5</v>
      </c>
      <c r="K436" s="177" t="str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0</v>
      </c>
      <c r="L436" s="171">
        <f>IF(G436&gt;=Datos!$D$15,(Datos!$D$15*Datos!$C$15),IF(G436&lt;=Datos!$D$15,(G436*Datos!$C$15)))</f>
        <v>1064</v>
      </c>
      <c r="M436" s="178">
        <v>25</v>
      </c>
      <c r="N436" s="178">
        <f t="shared" si="332"/>
        <v>2093.5</v>
      </c>
      <c r="O436" s="214">
        <f t="shared" si="341"/>
        <v>32906.5</v>
      </c>
    </row>
    <row r="437" spans="1:15" s="7" customFormat="1" ht="36.75" customHeight="1" x14ac:dyDescent="0.2">
      <c r="A437" s="168">
        <v>346</v>
      </c>
      <c r="B437" s="109" t="s">
        <v>167</v>
      </c>
      <c r="C437" s="109" t="s">
        <v>313</v>
      </c>
      <c r="D437" s="126" t="s">
        <v>667</v>
      </c>
      <c r="E437" s="138" t="s">
        <v>308</v>
      </c>
      <c r="F437" s="138" t="s">
        <v>19</v>
      </c>
      <c r="G437" s="178">
        <v>71500</v>
      </c>
      <c r="H437" s="178">
        <v>0</v>
      </c>
      <c r="I437" s="178">
        <f t="shared" si="331"/>
        <v>71500</v>
      </c>
      <c r="J437" s="171">
        <f>IF(G437&gt;=Datos!$D$14,(Datos!$D$14*Datos!$C$14),IF(G437&lt;=Datos!$D$14,(G437*Datos!$C$14)))</f>
        <v>2052.0500000000002</v>
      </c>
      <c r="K437" s="177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5650.745666666664</v>
      </c>
      <c r="L437" s="171">
        <f>IF(G437&gt;=Datos!$D$15,(Datos!$D$15*Datos!$C$15),IF(G437&lt;=Datos!$D$15,(G437*Datos!$C$15)))</f>
        <v>2173.6</v>
      </c>
      <c r="M437" s="178">
        <v>25</v>
      </c>
      <c r="N437" s="178">
        <f t="shared" si="332"/>
        <v>9901.3956666666636</v>
      </c>
      <c r="O437" s="214">
        <f t="shared" si="341"/>
        <v>61598.604333333336</v>
      </c>
    </row>
    <row r="438" spans="1:15" s="7" customFormat="1" ht="36.75" customHeight="1" x14ac:dyDescent="0.2">
      <c r="A438" s="168">
        <v>347</v>
      </c>
      <c r="B438" s="109" t="s">
        <v>45</v>
      </c>
      <c r="C438" s="109" t="s">
        <v>313</v>
      </c>
      <c r="D438" s="126" t="s">
        <v>316</v>
      </c>
      <c r="E438" s="138" t="s">
        <v>308</v>
      </c>
      <c r="F438" s="138" t="s">
        <v>19</v>
      </c>
      <c r="G438" s="178">
        <v>71500</v>
      </c>
      <c r="H438" s="178">
        <v>0</v>
      </c>
      <c r="I438" s="178">
        <f t="shared" si="331"/>
        <v>71500</v>
      </c>
      <c r="J438" s="171">
        <f>IF(G438&gt;=Datos!$D$14,(Datos!$D$14*Datos!$C$14),IF(G438&lt;=Datos!$D$14,(G438*Datos!$C$14)))</f>
        <v>2052.0500000000002</v>
      </c>
      <c r="K438" s="177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5650.745666666664</v>
      </c>
      <c r="L438" s="171">
        <f>IF(G438&gt;=Datos!$D$15,(Datos!$D$15*Datos!$C$15),IF(G438&lt;=Datos!$D$15,(G438*Datos!$C$15)))</f>
        <v>2173.6</v>
      </c>
      <c r="M438" s="178">
        <v>25</v>
      </c>
      <c r="N438" s="178">
        <f t="shared" si="332"/>
        <v>9901.3956666666636</v>
      </c>
      <c r="O438" s="214">
        <f t="shared" si="341"/>
        <v>61598.604333333336</v>
      </c>
    </row>
    <row r="439" spans="1:15" s="7" customFormat="1" ht="36.75" customHeight="1" x14ac:dyDescent="0.2">
      <c r="A439" s="168">
        <v>348</v>
      </c>
      <c r="B439" s="109" t="s">
        <v>78</v>
      </c>
      <c r="C439" s="109" t="s">
        <v>313</v>
      </c>
      <c r="D439" s="126" t="s">
        <v>924</v>
      </c>
      <c r="E439" s="138" t="s">
        <v>308</v>
      </c>
      <c r="F439" s="138" t="s">
        <v>19</v>
      </c>
      <c r="G439" s="178">
        <v>71500</v>
      </c>
      <c r="H439" s="178">
        <v>0</v>
      </c>
      <c r="I439" s="178">
        <f t="shared" si="331"/>
        <v>71500</v>
      </c>
      <c r="J439" s="171">
        <f>IF(G439&gt;=Datos!$D$14,(Datos!$D$14*Datos!$C$14),IF(G439&lt;=Datos!$D$14,(G439*Datos!$C$14)))</f>
        <v>2052.0500000000002</v>
      </c>
      <c r="K439" s="177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5650.745666666664</v>
      </c>
      <c r="L439" s="171">
        <f>IF(G439&gt;=Datos!$D$15,(Datos!$D$15*Datos!$C$15),IF(G439&lt;=Datos!$D$15,(G439*Datos!$C$15)))</f>
        <v>2173.6</v>
      </c>
      <c r="M439" s="178">
        <v>25</v>
      </c>
      <c r="N439" s="178">
        <f t="shared" si="332"/>
        <v>9901.3956666666636</v>
      </c>
      <c r="O439" s="214">
        <f t="shared" si="341"/>
        <v>61598.604333333336</v>
      </c>
    </row>
    <row r="440" spans="1:15" s="7" customFormat="1" ht="36.75" customHeight="1" x14ac:dyDescent="0.2">
      <c r="A440" s="168">
        <v>349</v>
      </c>
      <c r="B440" s="109" t="s">
        <v>63</v>
      </c>
      <c r="C440" s="109" t="s">
        <v>313</v>
      </c>
      <c r="D440" s="126" t="s">
        <v>667</v>
      </c>
      <c r="E440" s="138" t="s">
        <v>308</v>
      </c>
      <c r="F440" s="138" t="s">
        <v>19</v>
      </c>
      <c r="G440" s="178">
        <v>71500</v>
      </c>
      <c r="H440" s="178">
        <v>0</v>
      </c>
      <c r="I440" s="178">
        <f t="shared" si="331"/>
        <v>71500</v>
      </c>
      <c r="J440" s="171">
        <f>IF(G440&gt;=Datos!$D$14,(Datos!$D$14*Datos!$C$14),IF(G440&lt;=Datos!$D$14,(G440*Datos!$C$14)))</f>
        <v>2052.0500000000002</v>
      </c>
      <c r="K440" s="177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5650.745666666664</v>
      </c>
      <c r="L440" s="171">
        <f>IF(G440&gt;=Datos!$D$15,(Datos!$D$15*Datos!$C$15),IF(G440&lt;=Datos!$D$15,(G440*Datos!$C$15)))</f>
        <v>2173.6</v>
      </c>
      <c r="M440" s="178">
        <v>25</v>
      </c>
      <c r="N440" s="178">
        <f t="shared" si="332"/>
        <v>9901.3956666666636</v>
      </c>
      <c r="O440" s="214">
        <f t="shared" si="341"/>
        <v>61598.604333333336</v>
      </c>
    </row>
    <row r="441" spans="1:15" s="7" customFormat="1" ht="36.75" customHeight="1" x14ac:dyDescent="0.2">
      <c r="A441" s="168">
        <v>350</v>
      </c>
      <c r="B441" s="187" t="s">
        <v>91</v>
      </c>
      <c r="C441" s="109" t="s">
        <v>313</v>
      </c>
      <c r="D441" s="160" t="s">
        <v>858</v>
      </c>
      <c r="E441" s="138" t="s">
        <v>308</v>
      </c>
      <c r="F441" s="138" t="s">
        <v>19</v>
      </c>
      <c r="G441" s="178">
        <v>66000</v>
      </c>
      <c r="H441" s="178">
        <v>0</v>
      </c>
      <c r="I441" s="178">
        <f t="shared" si="331"/>
        <v>66000</v>
      </c>
      <c r="J441" s="171">
        <f>IF(G441&gt;=Datos!$D$14,(Datos!$D$14*Datos!$C$14),IF(G441&lt;=Datos!$D$14,(G441*Datos!$C$14)))</f>
        <v>1894.2</v>
      </c>
      <c r="K441" s="177">
        <v>0</v>
      </c>
      <c r="L441" s="171">
        <f>IF(G441&gt;=Datos!$D$15,(Datos!$D$15*Datos!$C$15),IF(G441&lt;=Datos!$D$15,(G441*Datos!$C$15)))</f>
        <v>2006.4</v>
      </c>
      <c r="M441" s="178">
        <v>25</v>
      </c>
      <c r="N441" s="178">
        <f t="shared" si="332"/>
        <v>3925.6000000000004</v>
      </c>
      <c r="O441" s="214">
        <f t="shared" si="341"/>
        <v>62074.400000000001</v>
      </c>
    </row>
    <row r="442" spans="1:15" s="7" customFormat="1" ht="36.75" customHeight="1" x14ac:dyDescent="0.2">
      <c r="A442" s="168">
        <v>351</v>
      </c>
      <c r="B442" s="109" t="s">
        <v>87</v>
      </c>
      <c r="C442" s="109" t="s">
        <v>313</v>
      </c>
      <c r="D442" s="126" t="s">
        <v>947</v>
      </c>
      <c r="E442" s="138" t="s">
        <v>308</v>
      </c>
      <c r="F442" s="138" t="s">
        <v>19</v>
      </c>
      <c r="G442" s="178">
        <v>71500</v>
      </c>
      <c r="H442" s="178">
        <v>0</v>
      </c>
      <c r="I442" s="178">
        <f t="shared" si="331"/>
        <v>71500</v>
      </c>
      <c r="J442" s="171">
        <f>IF(G442&gt;=Datos!$D$14,(Datos!$D$14*Datos!$C$14),IF(G442&lt;=Datos!$D$14,(G442*Datos!$C$14)))</f>
        <v>2052.0500000000002</v>
      </c>
      <c r="K442" s="177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5650.745666666664</v>
      </c>
      <c r="L442" s="171">
        <f>IF(G442&gt;=Datos!$D$15,(Datos!$D$15*Datos!$C$15),IF(G442&lt;=Datos!$D$15,(G442*Datos!$C$15)))</f>
        <v>2173.6</v>
      </c>
      <c r="M442" s="178">
        <v>25</v>
      </c>
      <c r="N442" s="178">
        <f t="shared" si="332"/>
        <v>9901.3956666666636</v>
      </c>
      <c r="O442" s="214">
        <f t="shared" si="341"/>
        <v>61598.604333333336</v>
      </c>
    </row>
    <row r="443" spans="1:15" s="7" customFormat="1" ht="36.75" customHeight="1" x14ac:dyDescent="0.2">
      <c r="A443" s="168">
        <v>352</v>
      </c>
      <c r="B443" s="109" t="s">
        <v>209</v>
      </c>
      <c r="C443" s="109" t="s">
        <v>313</v>
      </c>
      <c r="D443" s="126" t="s">
        <v>858</v>
      </c>
      <c r="E443" s="138" t="s">
        <v>308</v>
      </c>
      <c r="F443" s="138" t="s">
        <v>19</v>
      </c>
      <c r="G443" s="178">
        <v>71500</v>
      </c>
      <c r="H443" s="178">
        <v>0</v>
      </c>
      <c r="I443" s="178">
        <f t="shared" si="331"/>
        <v>71500</v>
      </c>
      <c r="J443" s="171">
        <f>IF(G443&gt;=Datos!$D$14,(Datos!$D$14*Datos!$C$14),IF(G443&lt;=Datos!$D$14,(G443*Datos!$C$14)))</f>
        <v>2052.0500000000002</v>
      </c>
      <c r="K443" s="177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5650.745666666664</v>
      </c>
      <c r="L443" s="171">
        <f>IF(G443&gt;=Datos!$D$15,(Datos!$D$15*Datos!$C$15),IF(G443&lt;=Datos!$D$15,(G443*Datos!$C$15)))</f>
        <v>2173.6</v>
      </c>
      <c r="M443" s="178">
        <v>25</v>
      </c>
      <c r="N443" s="178">
        <f t="shared" si="332"/>
        <v>9901.3956666666636</v>
      </c>
      <c r="O443" s="214">
        <f t="shared" si="341"/>
        <v>61598.604333333336</v>
      </c>
    </row>
    <row r="444" spans="1:15" s="7" customFormat="1" ht="36.75" customHeight="1" x14ac:dyDescent="0.2">
      <c r="A444" s="168">
        <v>353</v>
      </c>
      <c r="B444" s="109" t="s">
        <v>52</v>
      </c>
      <c r="C444" s="109" t="s">
        <v>313</v>
      </c>
      <c r="D444" s="126" t="s">
        <v>491</v>
      </c>
      <c r="E444" s="138" t="s">
        <v>308</v>
      </c>
      <c r="F444" s="138" t="s">
        <v>19</v>
      </c>
      <c r="G444" s="178">
        <v>35000</v>
      </c>
      <c r="H444" s="178">
        <v>0</v>
      </c>
      <c r="I444" s="178">
        <f t="shared" si="331"/>
        <v>35000</v>
      </c>
      <c r="J444" s="171">
        <f>IF(G444&gt;=Datos!$D$14,(Datos!$D$14*Datos!$C$14),IF(G444&lt;=Datos!$D$14,(G444*Datos!$C$14)))</f>
        <v>1004.5</v>
      </c>
      <c r="K444" s="177" t="str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0</v>
      </c>
      <c r="L444" s="171">
        <f>IF(G444&gt;=Datos!$D$15,(Datos!$D$15*Datos!$C$15),IF(G444&lt;=Datos!$D$15,(G444*Datos!$C$15)))</f>
        <v>1064</v>
      </c>
      <c r="M444" s="178">
        <v>25</v>
      </c>
      <c r="N444" s="178">
        <f t="shared" ref="N444" si="342">SUM(J444:M444)</f>
        <v>2093.5</v>
      </c>
      <c r="O444" s="214">
        <f t="shared" ref="O444:O451" si="343">+G444-N444</f>
        <v>32906.5</v>
      </c>
    </row>
    <row r="445" spans="1:15" s="7" customFormat="1" ht="36.75" customHeight="1" x14ac:dyDescent="0.2">
      <c r="A445" s="168">
        <v>354</v>
      </c>
      <c r="B445" s="126" t="s">
        <v>854</v>
      </c>
      <c r="C445" s="109" t="s">
        <v>313</v>
      </c>
      <c r="D445" s="126" t="s">
        <v>667</v>
      </c>
      <c r="E445" s="138" t="s">
        <v>308</v>
      </c>
      <c r="F445" s="138" t="s">
        <v>19</v>
      </c>
      <c r="G445" s="178">
        <v>74323.7</v>
      </c>
      <c r="H445" s="178">
        <v>0</v>
      </c>
      <c r="I445" s="178">
        <f t="shared" si="331"/>
        <v>74323.7</v>
      </c>
      <c r="J445" s="171">
        <f>IF(G445&gt;=Datos!$D$14,(Datos!$D$14*Datos!$C$14),IF(G445&lt;=Datos!$D$14,(G445*Datos!$C$14)))</f>
        <v>2133.0901899999999</v>
      </c>
      <c r="K445" s="177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6182.1095326666637</v>
      </c>
      <c r="L445" s="171">
        <f>IF(G445&gt;=Datos!$D$15,(Datos!$D$15*Datos!$C$15),IF(G445&lt;=Datos!$D$15,(G445*Datos!$C$15)))</f>
        <v>2259.4404799999998</v>
      </c>
      <c r="M445" s="178">
        <v>25</v>
      </c>
      <c r="N445" s="178">
        <f>SUM(J445:M445)</f>
        <v>10599.640202666664</v>
      </c>
      <c r="O445" s="214">
        <f t="shared" si="343"/>
        <v>63724.059797333335</v>
      </c>
    </row>
    <row r="446" spans="1:15" s="7" customFormat="1" ht="36.75" customHeight="1" x14ac:dyDescent="0.2">
      <c r="A446" s="168">
        <v>355</v>
      </c>
      <c r="B446" s="109" t="s">
        <v>445</v>
      </c>
      <c r="C446" s="109" t="s">
        <v>313</v>
      </c>
      <c r="D446" s="126" t="s">
        <v>491</v>
      </c>
      <c r="E446" s="138" t="s">
        <v>308</v>
      </c>
      <c r="F446" s="138" t="s">
        <v>19</v>
      </c>
      <c r="G446" s="178">
        <v>35000</v>
      </c>
      <c r="H446" s="178">
        <v>0</v>
      </c>
      <c r="I446" s="178">
        <f t="shared" si="331"/>
        <v>35000</v>
      </c>
      <c r="J446" s="171">
        <f>IF(G446&gt;=Datos!$D$14,(Datos!$D$14*Datos!$C$14),IF(G446&lt;=Datos!$D$14,(G446*Datos!$C$14)))</f>
        <v>1004.5</v>
      </c>
      <c r="K446" s="177" t="str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0</v>
      </c>
      <c r="L446" s="171">
        <f>IF(G446&gt;=Datos!$D$15,(Datos!$D$15*Datos!$C$15),IF(G446&lt;=Datos!$D$15,(G446*Datos!$C$15)))</f>
        <v>1064</v>
      </c>
      <c r="M446" s="178">
        <v>25</v>
      </c>
      <c r="N446" s="178">
        <f t="shared" ref="N446:N451" si="344">SUM(J446:M446)</f>
        <v>2093.5</v>
      </c>
      <c r="O446" s="214">
        <f t="shared" si="343"/>
        <v>32906.5</v>
      </c>
    </row>
    <row r="447" spans="1:15" s="7" customFormat="1" ht="36.75" customHeight="1" x14ac:dyDescent="0.2">
      <c r="A447" s="168">
        <v>356</v>
      </c>
      <c r="B447" s="109" t="s">
        <v>174</v>
      </c>
      <c r="C447" s="109" t="s">
        <v>313</v>
      </c>
      <c r="D447" s="126" t="s">
        <v>858</v>
      </c>
      <c r="E447" s="138" t="s">
        <v>308</v>
      </c>
      <c r="F447" s="138" t="s">
        <v>19</v>
      </c>
      <c r="G447" s="178">
        <v>66000</v>
      </c>
      <c r="H447" s="178">
        <v>0</v>
      </c>
      <c r="I447" s="178">
        <f t="shared" si="331"/>
        <v>66000</v>
      </c>
      <c r="J447" s="171">
        <f>IF(G447&gt;=Datos!$D$14,(Datos!$D$14*Datos!$C$14),IF(G447&lt;=Datos!$D$14,(G447*Datos!$C$14)))</f>
        <v>1894.2</v>
      </c>
      <c r="K447" s="177">
        <v>4272.66</v>
      </c>
      <c r="L447" s="171">
        <f>IF(G447&gt;=Datos!$D$15,(Datos!$D$15*Datos!$C$15),IF(G447&lt;=Datos!$D$15,(G447*Datos!$C$15)))</f>
        <v>2006.4</v>
      </c>
      <c r="M447" s="178">
        <v>1740.46</v>
      </c>
      <c r="N447" s="178">
        <f t="shared" si="344"/>
        <v>9913.7200000000012</v>
      </c>
      <c r="O447" s="214">
        <f t="shared" si="343"/>
        <v>56086.28</v>
      </c>
    </row>
    <row r="448" spans="1:15" s="7" customFormat="1" ht="36.75" customHeight="1" x14ac:dyDescent="0.2">
      <c r="A448" s="168">
        <v>357</v>
      </c>
      <c r="B448" s="109" t="s">
        <v>362</v>
      </c>
      <c r="C448" s="109" t="s">
        <v>313</v>
      </c>
      <c r="D448" s="126" t="s">
        <v>947</v>
      </c>
      <c r="E448" s="138" t="s">
        <v>308</v>
      </c>
      <c r="F448" s="138" t="s">
        <v>19</v>
      </c>
      <c r="G448" s="178">
        <v>63500</v>
      </c>
      <c r="H448" s="178">
        <v>0</v>
      </c>
      <c r="I448" s="178">
        <f t="shared" si="331"/>
        <v>63500</v>
      </c>
      <c r="J448" s="171">
        <f>IF(G448&gt;=Datos!$D$14,(Datos!$D$14*Datos!$C$14),IF(G448&lt;=Datos!$D$14,(G448*Datos!$C$14)))</f>
        <v>1822.45</v>
      </c>
      <c r="K448" s="177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4145.3056666666671</v>
      </c>
      <c r="L448" s="171">
        <f>IF(G448&gt;=Datos!$D$15,(Datos!$D$15*Datos!$C$15),IF(G448&lt;=Datos!$D$15,(G448*Datos!$C$15)))</f>
        <v>1930.4</v>
      </c>
      <c r="M448" s="178">
        <v>25</v>
      </c>
      <c r="N448" s="178">
        <f t="shared" si="344"/>
        <v>7923.1556666666675</v>
      </c>
      <c r="O448" s="214">
        <f t="shared" si="343"/>
        <v>55576.844333333334</v>
      </c>
    </row>
    <row r="449" spans="1:16" s="7" customFormat="1" ht="36.75" customHeight="1" x14ac:dyDescent="0.2">
      <c r="A449" s="168">
        <v>358</v>
      </c>
      <c r="B449" s="109" t="s">
        <v>140</v>
      </c>
      <c r="C449" s="109" t="s">
        <v>313</v>
      </c>
      <c r="D449" s="126" t="s">
        <v>667</v>
      </c>
      <c r="E449" s="138" t="s">
        <v>308</v>
      </c>
      <c r="F449" s="138" t="s">
        <v>19</v>
      </c>
      <c r="G449" s="178">
        <v>71500</v>
      </c>
      <c r="H449" s="178">
        <v>0</v>
      </c>
      <c r="I449" s="178">
        <f t="shared" si="331"/>
        <v>71500</v>
      </c>
      <c r="J449" s="171">
        <f>IF(G449&gt;=Datos!$D$14,(Datos!$D$14*Datos!$C$14),IF(G449&lt;=Datos!$D$14,(G449*Datos!$C$14)))</f>
        <v>2052.0500000000002</v>
      </c>
      <c r="K449" s="177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5650.745666666664</v>
      </c>
      <c r="L449" s="171">
        <f>IF(G449&gt;=Datos!$D$15,(Datos!$D$15*Datos!$C$15),IF(G449&lt;=Datos!$D$15,(G449*Datos!$C$15)))</f>
        <v>2173.6</v>
      </c>
      <c r="M449" s="178">
        <v>25</v>
      </c>
      <c r="N449" s="178">
        <f t="shared" si="344"/>
        <v>9901.3956666666636</v>
      </c>
      <c r="O449" s="214">
        <f t="shared" si="343"/>
        <v>61598.604333333336</v>
      </c>
    </row>
    <row r="450" spans="1:16" s="7" customFormat="1" ht="36.75" customHeight="1" x14ac:dyDescent="0.2">
      <c r="A450" s="168">
        <v>359</v>
      </c>
      <c r="B450" s="109" t="s">
        <v>115</v>
      </c>
      <c r="C450" s="109" t="s">
        <v>313</v>
      </c>
      <c r="D450" s="126" t="s">
        <v>491</v>
      </c>
      <c r="E450" s="138" t="s">
        <v>308</v>
      </c>
      <c r="F450" s="138" t="s">
        <v>309</v>
      </c>
      <c r="G450" s="178">
        <v>35000</v>
      </c>
      <c r="H450" s="178">
        <v>0</v>
      </c>
      <c r="I450" s="178">
        <f t="shared" si="331"/>
        <v>35000</v>
      </c>
      <c r="J450" s="171">
        <f>IF(G450&gt;=Datos!$D$14,(Datos!$D$14*Datos!$C$14),IF(G450&lt;=Datos!$D$14,(G450*Datos!$C$14)))</f>
        <v>1004.5</v>
      </c>
      <c r="K450" s="177" t="str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0</v>
      </c>
      <c r="L450" s="171">
        <f>IF(G450&gt;=Datos!$D$15,(Datos!$D$15*Datos!$C$15),IF(G450&lt;=Datos!$D$15,(G450*Datos!$C$15)))</f>
        <v>1064</v>
      </c>
      <c r="M450" s="178">
        <v>25</v>
      </c>
      <c r="N450" s="178">
        <f t="shared" si="344"/>
        <v>2093.5</v>
      </c>
      <c r="O450" s="214">
        <f t="shared" si="343"/>
        <v>32906.5</v>
      </c>
    </row>
    <row r="451" spans="1:16" s="7" customFormat="1" ht="36.75" customHeight="1" x14ac:dyDescent="0.2">
      <c r="A451" s="168">
        <v>360</v>
      </c>
      <c r="B451" s="109" t="s">
        <v>109</v>
      </c>
      <c r="C451" s="109" t="s">
        <v>313</v>
      </c>
      <c r="D451" s="126" t="s">
        <v>947</v>
      </c>
      <c r="E451" s="138" t="s">
        <v>308</v>
      </c>
      <c r="F451" s="138" t="s">
        <v>19</v>
      </c>
      <c r="G451" s="178">
        <v>71500</v>
      </c>
      <c r="H451" s="178">
        <v>0</v>
      </c>
      <c r="I451" s="178">
        <f t="shared" si="331"/>
        <v>71500</v>
      </c>
      <c r="J451" s="171">
        <f>IF(G451&gt;=Datos!$D$14,(Datos!$D$14*Datos!$C$14),IF(G451&lt;=Datos!$D$14,(G451*Datos!$C$14)))</f>
        <v>2052.0500000000002</v>
      </c>
      <c r="K451" s="177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5650.745666666664</v>
      </c>
      <c r="L451" s="171">
        <f>IF(G451&gt;=Datos!$D$15,(Datos!$D$15*Datos!$C$15),IF(G451&lt;=Datos!$D$15,(G451*Datos!$C$15)))</f>
        <v>2173.6</v>
      </c>
      <c r="M451" s="178">
        <v>25</v>
      </c>
      <c r="N451" s="178">
        <f t="shared" si="344"/>
        <v>9901.3956666666636</v>
      </c>
      <c r="O451" s="214">
        <f t="shared" si="343"/>
        <v>61598.604333333336</v>
      </c>
    </row>
    <row r="452" spans="1:16" s="7" customFormat="1" ht="36.75" customHeight="1" x14ac:dyDescent="0.2">
      <c r="A452" s="168">
        <v>361</v>
      </c>
      <c r="B452" s="109" t="s">
        <v>856</v>
      </c>
      <c r="C452" s="109" t="s">
        <v>313</v>
      </c>
      <c r="D452" s="126" t="s">
        <v>948</v>
      </c>
      <c r="E452" s="138" t="s">
        <v>308</v>
      </c>
      <c r="F452" s="138" t="s">
        <v>309</v>
      </c>
      <c r="G452" s="178">
        <v>66000</v>
      </c>
      <c r="H452" s="178">
        <v>0</v>
      </c>
      <c r="I452" s="178">
        <f t="shared" si="331"/>
        <v>66000</v>
      </c>
      <c r="J452" s="171">
        <f>IF(G452&gt;=Datos!$D$14,(Datos!$D$14*Datos!$C$14),IF(G452&lt;=Datos!$D$14,(G452*Datos!$C$14)))</f>
        <v>1894.2</v>
      </c>
      <c r="K452" s="177">
        <v>4272.66</v>
      </c>
      <c r="L452" s="171">
        <f>IF(G452&gt;=Datos!$D$15,(Datos!$D$15*Datos!$C$15),IF(G452&lt;=Datos!$D$15,(G452*Datos!$C$15)))</f>
        <v>2006.4</v>
      </c>
      <c r="M452" s="178">
        <v>1740.46</v>
      </c>
      <c r="N452" s="178">
        <f t="shared" ref="N452:N454" si="345">SUM(J452:M452)</f>
        <v>9913.7200000000012</v>
      </c>
      <c r="O452" s="214">
        <f t="shared" si="333"/>
        <v>56086.28</v>
      </c>
    </row>
    <row r="453" spans="1:16" s="7" customFormat="1" ht="36.75" customHeight="1" x14ac:dyDescent="0.2">
      <c r="A453" s="168">
        <v>362</v>
      </c>
      <c r="B453" s="109" t="s">
        <v>110</v>
      </c>
      <c r="C453" s="109" t="s">
        <v>313</v>
      </c>
      <c r="D453" s="126" t="s">
        <v>948</v>
      </c>
      <c r="E453" s="138" t="s">
        <v>308</v>
      </c>
      <c r="F453" s="138" t="s">
        <v>19</v>
      </c>
      <c r="G453" s="178">
        <v>66000</v>
      </c>
      <c r="H453" s="178">
        <v>0</v>
      </c>
      <c r="I453" s="178">
        <f t="shared" si="331"/>
        <v>66000</v>
      </c>
      <c r="J453" s="171">
        <f>IF(G453&gt;=Datos!$D$14,(Datos!$D$14*Datos!$C$14),IF(G453&lt;=Datos!$D$14,(G453*Datos!$C$14)))</f>
        <v>1894.2</v>
      </c>
      <c r="K453" s="177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4615.755666666666</v>
      </c>
      <c r="L453" s="171">
        <f>IF(G453&gt;=Datos!$D$15,(Datos!$D$15*Datos!$C$15),IF(G453&lt;=Datos!$D$15,(G453*Datos!$C$15)))</f>
        <v>2006.4</v>
      </c>
      <c r="M453" s="178">
        <v>25</v>
      </c>
      <c r="N453" s="178">
        <f t="shared" si="345"/>
        <v>8541.3556666666664</v>
      </c>
      <c r="O453" s="214">
        <f t="shared" si="333"/>
        <v>57458.64433333333</v>
      </c>
    </row>
    <row r="454" spans="1:16" s="7" customFormat="1" ht="36.75" customHeight="1" x14ac:dyDescent="0.2">
      <c r="A454" s="168">
        <v>363</v>
      </c>
      <c r="B454" s="109" t="s">
        <v>232</v>
      </c>
      <c r="C454" s="109" t="s">
        <v>313</v>
      </c>
      <c r="D454" s="126" t="s">
        <v>924</v>
      </c>
      <c r="E454" s="138" t="s">
        <v>308</v>
      </c>
      <c r="F454" s="138" t="s">
        <v>19</v>
      </c>
      <c r="G454" s="178">
        <v>71500</v>
      </c>
      <c r="H454" s="178">
        <v>0</v>
      </c>
      <c r="I454" s="178">
        <f t="shared" si="331"/>
        <v>71500</v>
      </c>
      <c r="J454" s="171">
        <f>IF(G454&gt;=Datos!$D$14,(Datos!$D$14*Datos!$C$14),IF(G454&lt;=Datos!$D$14,(G454*Datos!$C$14)))</f>
        <v>2052.0500000000002</v>
      </c>
      <c r="K454" s="177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5650.745666666664</v>
      </c>
      <c r="L454" s="171">
        <f>IF(G454&gt;=Datos!$D$15,(Datos!$D$15*Datos!$C$15),IF(G454&lt;=Datos!$D$15,(G454*Datos!$C$15)))</f>
        <v>2173.6</v>
      </c>
      <c r="M454" s="178">
        <v>25</v>
      </c>
      <c r="N454" s="178">
        <f t="shared" si="345"/>
        <v>9901.3956666666636</v>
      </c>
      <c r="O454" s="214">
        <f t="shared" si="333"/>
        <v>61598.604333333336</v>
      </c>
    </row>
    <row r="455" spans="1:16" s="87" customFormat="1" ht="36.75" customHeight="1" x14ac:dyDescent="0.2">
      <c r="A455" s="274" t="s">
        <v>494</v>
      </c>
      <c r="B455" s="302"/>
      <c r="C455" s="210">
        <v>51</v>
      </c>
      <c r="D455" s="210"/>
      <c r="E455" s="211"/>
      <c r="F455" s="212"/>
      <c r="G455" s="122">
        <f t="shared" ref="G455:O455" si="346">SUM(G404:G454)</f>
        <v>3131093.45</v>
      </c>
      <c r="H455" s="122">
        <f t="shared" si="346"/>
        <v>0</v>
      </c>
      <c r="I455" s="122">
        <f t="shared" si="346"/>
        <v>3131093.45</v>
      </c>
      <c r="J455" s="122">
        <f t="shared" si="346"/>
        <v>89862.38201500001</v>
      </c>
      <c r="K455" s="189">
        <f t="shared" si="346"/>
        <v>193097.43155599994</v>
      </c>
      <c r="L455" s="122">
        <f t="shared" si="346"/>
        <v>95185.240879999998</v>
      </c>
      <c r="M455" s="122">
        <f t="shared" si="346"/>
        <v>18214.14</v>
      </c>
      <c r="N455" s="122">
        <f t="shared" si="346"/>
        <v>396359.19445100008</v>
      </c>
      <c r="O455" s="122">
        <f t="shared" si="346"/>
        <v>2734734.2555490001</v>
      </c>
    </row>
    <row r="456" spans="1:16" ht="36.75" customHeight="1" x14ac:dyDescent="0.2">
      <c r="A456" s="299" t="s">
        <v>673</v>
      </c>
      <c r="B456" s="300"/>
      <c r="C456" s="300"/>
      <c r="D456" s="300"/>
      <c r="E456" s="300"/>
      <c r="F456" s="300"/>
      <c r="G456" s="300"/>
      <c r="H456" s="300"/>
      <c r="I456" s="300"/>
      <c r="J456" s="300"/>
      <c r="K456" s="300"/>
      <c r="L456" s="300"/>
      <c r="M456" s="300"/>
      <c r="N456" s="300"/>
      <c r="O456" s="301"/>
    </row>
    <row r="457" spans="1:16" s="7" customFormat="1" ht="36.75" customHeight="1" x14ac:dyDescent="0.2">
      <c r="A457" s="168">
        <v>364</v>
      </c>
      <c r="B457" s="109" t="s">
        <v>674</v>
      </c>
      <c r="C457" s="109" t="s">
        <v>365</v>
      </c>
      <c r="D457" s="126" t="s">
        <v>491</v>
      </c>
      <c r="E457" s="138" t="s">
        <v>308</v>
      </c>
      <c r="F457" s="138" t="s">
        <v>19</v>
      </c>
      <c r="G457" s="178">
        <v>35000</v>
      </c>
      <c r="H457" s="178">
        <v>0</v>
      </c>
      <c r="I457" s="178">
        <f t="shared" ref="I457:I479" si="347">SUM(G457:H457)</f>
        <v>35000</v>
      </c>
      <c r="J457" s="171">
        <f>IF(G457&gt;=Datos!$D$14,(Datos!$D$14*Datos!$C$14),IF(G457&lt;=Datos!$D$14,(G457*Datos!$C$14)))</f>
        <v>1004.5</v>
      </c>
      <c r="K457" s="177" t="str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0</v>
      </c>
      <c r="L457" s="171">
        <f>IF(G457&gt;=Datos!$D$15,(Datos!$D$15*Datos!$C$15),IF(G457&lt;=Datos!$D$15,(G457*Datos!$C$15)))</f>
        <v>1064</v>
      </c>
      <c r="M457" s="178">
        <v>25</v>
      </c>
      <c r="N457" s="178">
        <f t="shared" ref="N457:N464" si="348">SUM(J457:M457)</f>
        <v>2093.5</v>
      </c>
      <c r="O457" s="214">
        <f t="shared" ref="O457:O464" si="349">+G457-N457</f>
        <v>32906.5</v>
      </c>
    </row>
    <row r="458" spans="1:16" s="7" customFormat="1" ht="36.75" customHeight="1" x14ac:dyDescent="0.2">
      <c r="A458" s="168">
        <v>365</v>
      </c>
      <c r="B458" s="109" t="s">
        <v>859</v>
      </c>
      <c r="C458" s="109" t="s">
        <v>365</v>
      </c>
      <c r="D458" s="126" t="s">
        <v>924</v>
      </c>
      <c r="E458" s="138" t="s">
        <v>308</v>
      </c>
      <c r="F458" s="138" t="s">
        <v>19</v>
      </c>
      <c r="G458" s="178">
        <v>66000</v>
      </c>
      <c r="H458" s="178">
        <v>0</v>
      </c>
      <c r="I458" s="178">
        <f t="shared" si="347"/>
        <v>66000</v>
      </c>
      <c r="J458" s="171">
        <f>IF(G458&gt;=Datos!$D$14,(Datos!$D$14*Datos!$C$14),IF(G458&lt;=Datos!$D$14,(G458*Datos!$C$14)))</f>
        <v>1894.2</v>
      </c>
      <c r="K458" s="177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4615.755666666666</v>
      </c>
      <c r="L458" s="171">
        <f>IF(G458&gt;=Datos!$D$15,(Datos!$D$15*Datos!$C$15),IF(G458&lt;=Datos!$D$15,(G458*Datos!$C$15)))</f>
        <v>2006.4</v>
      </c>
      <c r="M458" s="178">
        <v>25</v>
      </c>
      <c r="N458" s="178">
        <f t="shared" ref="N458:N463" si="350">SUM(J458:M458)</f>
        <v>8541.3556666666664</v>
      </c>
      <c r="O458" s="214">
        <f t="shared" ref="O458:O463" si="351">+G458-N458</f>
        <v>57458.64433333333</v>
      </c>
    </row>
    <row r="459" spans="1:16" s="7" customFormat="1" ht="36.75" customHeight="1" x14ac:dyDescent="0.2">
      <c r="A459" s="168">
        <v>366</v>
      </c>
      <c r="B459" s="109" t="s">
        <v>860</v>
      </c>
      <c r="C459" s="109" t="s">
        <v>365</v>
      </c>
      <c r="D459" s="126" t="s">
        <v>316</v>
      </c>
      <c r="E459" s="138" t="s">
        <v>308</v>
      </c>
      <c r="F459" s="138" t="s">
        <v>19</v>
      </c>
      <c r="G459" s="178">
        <v>66000</v>
      </c>
      <c r="H459" s="178">
        <v>0</v>
      </c>
      <c r="I459" s="178">
        <f t="shared" si="347"/>
        <v>66000</v>
      </c>
      <c r="J459" s="171">
        <f>IF(G459&gt;=Datos!$D$14,(Datos!$D$14*Datos!$C$14),IF(G459&lt;=Datos!$D$14,(G459*Datos!$C$14)))</f>
        <v>1894.2</v>
      </c>
      <c r="K459" s="177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4615.755666666666</v>
      </c>
      <c r="L459" s="171">
        <f>IF(G459&gt;=Datos!$D$15,(Datos!$D$15*Datos!$C$15),IF(G459&lt;=Datos!$D$15,(G459*Datos!$C$15)))</f>
        <v>2006.4</v>
      </c>
      <c r="M459" s="178">
        <v>25</v>
      </c>
      <c r="N459" s="178">
        <f t="shared" si="350"/>
        <v>8541.3556666666664</v>
      </c>
      <c r="O459" s="214">
        <f t="shared" si="351"/>
        <v>57458.64433333333</v>
      </c>
    </row>
    <row r="460" spans="1:16" s="7" customFormat="1" ht="36.75" customHeight="1" x14ac:dyDescent="0.2">
      <c r="A460" s="168">
        <v>367</v>
      </c>
      <c r="B460" s="109" t="s">
        <v>861</v>
      </c>
      <c r="C460" s="109" t="s">
        <v>365</v>
      </c>
      <c r="D460" s="126" t="s">
        <v>491</v>
      </c>
      <c r="E460" s="138" t="s">
        <v>308</v>
      </c>
      <c r="F460" s="138" t="s">
        <v>19</v>
      </c>
      <c r="G460" s="178">
        <v>55000</v>
      </c>
      <c r="H460" s="178">
        <v>0</v>
      </c>
      <c r="I460" s="178">
        <f t="shared" si="347"/>
        <v>55000</v>
      </c>
      <c r="J460" s="171">
        <f>IF(G460&gt;=Datos!$D$14,(Datos!$D$14*Datos!$C$14),IF(G460&lt;=Datos!$D$14,(G460*Datos!$C$14)))</f>
        <v>1578.5</v>
      </c>
      <c r="K460" s="177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2559.6734999999994</v>
      </c>
      <c r="L460" s="171">
        <f>IF(G460&gt;=Datos!$D$15,(Datos!$D$15*Datos!$C$15),IF(G460&lt;=Datos!$D$15,(G460*Datos!$C$15)))</f>
        <v>1672</v>
      </c>
      <c r="M460" s="178">
        <v>25</v>
      </c>
      <c r="N460" s="178">
        <f t="shared" si="350"/>
        <v>5835.173499999999</v>
      </c>
      <c r="O460" s="214">
        <f t="shared" si="351"/>
        <v>49164.826500000003</v>
      </c>
    </row>
    <row r="461" spans="1:16" s="7" customFormat="1" ht="36.75" customHeight="1" x14ac:dyDescent="0.2">
      <c r="A461" s="168">
        <v>368</v>
      </c>
      <c r="B461" s="109" t="s">
        <v>862</v>
      </c>
      <c r="C461" s="109" t="s">
        <v>365</v>
      </c>
      <c r="D461" s="126" t="s">
        <v>947</v>
      </c>
      <c r="E461" s="138" t="s">
        <v>308</v>
      </c>
      <c r="F461" s="138" t="s">
        <v>19</v>
      </c>
      <c r="G461" s="178">
        <v>66000</v>
      </c>
      <c r="H461" s="178">
        <v>0</v>
      </c>
      <c r="I461" s="178">
        <f t="shared" si="347"/>
        <v>66000</v>
      </c>
      <c r="J461" s="171">
        <f>IF(G461&gt;=Datos!$D$14,(Datos!$D$14*Datos!$C$14),IF(G461&lt;=Datos!$D$14,(G461*Datos!$C$14)))</f>
        <v>1894.2</v>
      </c>
      <c r="K461" s="177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4615.755666666666</v>
      </c>
      <c r="L461" s="171">
        <f>IF(G461&gt;=Datos!$D$15,(Datos!$D$15*Datos!$C$15),IF(G461&lt;=Datos!$D$15,(G461*Datos!$C$15)))</f>
        <v>2006.4</v>
      </c>
      <c r="M461" s="178">
        <v>25</v>
      </c>
      <c r="N461" s="178">
        <f t="shared" si="350"/>
        <v>8541.3556666666664</v>
      </c>
      <c r="O461" s="214">
        <f t="shared" si="351"/>
        <v>57458.64433333333</v>
      </c>
    </row>
    <row r="462" spans="1:16" s="7" customFormat="1" ht="36.75" customHeight="1" x14ac:dyDescent="0.2">
      <c r="A462" s="168">
        <v>369</v>
      </c>
      <c r="B462" s="109" t="s">
        <v>863</v>
      </c>
      <c r="C462" s="109" t="s">
        <v>365</v>
      </c>
      <c r="D462" s="126" t="s">
        <v>491</v>
      </c>
      <c r="E462" s="138" t="s">
        <v>308</v>
      </c>
      <c r="F462" s="138" t="s">
        <v>19</v>
      </c>
      <c r="G462" s="178">
        <v>35000</v>
      </c>
      <c r="H462" s="178">
        <v>0</v>
      </c>
      <c r="I462" s="178">
        <f t="shared" si="347"/>
        <v>35000</v>
      </c>
      <c r="J462" s="171">
        <f>IF(G462&gt;=Datos!$D$14,(Datos!$D$14*Datos!$C$14),IF(G462&lt;=Datos!$D$14,(G462*Datos!$C$14)))</f>
        <v>1004.5</v>
      </c>
      <c r="K462" s="177" t="str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0</v>
      </c>
      <c r="L462" s="171">
        <f>IF(G462&gt;=Datos!$D$15,(Datos!$D$15*Datos!$C$15),IF(G462&lt;=Datos!$D$15,(G462*Datos!$C$15)))</f>
        <v>1064</v>
      </c>
      <c r="M462" s="178">
        <v>25</v>
      </c>
      <c r="N462" s="178">
        <f t="shared" si="350"/>
        <v>2093.5</v>
      </c>
      <c r="O462" s="214">
        <f t="shared" si="351"/>
        <v>32906.5</v>
      </c>
    </row>
    <row r="463" spans="1:16" s="7" customFormat="1" ht="36.75" customHeight="1" x14ac:dyDescent="0.2">
      <c r="A463" s="168">
        <v>370</v>
      </c>
      <c r="B463" s="109" t="s">
        <v>1060</v>
      </c>
      <c r="C463" s="109" t="s">
        <v>365</v>
      </c>
      <c r="D463" s="126" t="s">
        <v>858</v>
      </c>
      <c r="E463" s="138" t="s">
        <v>308</v>
      </c>
      <c r="F463" s="138" t="s">
        <v>309</v>
      </c>
      <c r="G463" s="178">
        <v>66000</v>
      </c>
      <c r="H463" s="178">
        <v>0</v>
      </c>
      <c r="I463" s="178">
        <f t="shared" si="347"/>
        <v>66000</v>
      </c>
      <c r="J463" s="171">
        <f>IF(G463&gt;=Datos!$D$14,(Datos!$D$14*Datos!$C$14),IF(G463&lt;=Datos!$D$14,(G463*Datos!$C$14)))</f>
        <v>1894.2</v>
      </c>
      <c r="K463" s="177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4615.755666666666</v>
      </c>
      <c r="L463" s="171">
        <f>IF(G463&gt;=Datos!$D$15,(Datos!$D$15*Datos!$C$15),IF(G463&lt;=Datos!$D$15,(G463*Datos!$C$15)))</f>
        <v>2006.4</v>
      </c>
      <c r="M463" s="178">
        <v>25</v>
      </c>
      <c r="N463" s="178">
        <f t="shared" si="350"/>
        <v>8541.3556666666664</v>
      </c>
      <c r="O463" s="214">
        <f t="shared" si="351"/>
        <v>57458.64433333333</v>
      </c>
    </row>
    <row r="464" spans="1:16" s="7" customFormat="1" ht="36.75" customHeight="1" x14ac:dyDescent="0.2">
      <c r="A464" s="168">
        <v>371</v>
      </c>
      <c r="B464" s="187" t="s">
        <v>369</v>
      </c>
      <c r="C464" s="109" t="s">
        <v>365</v>
      </c>
      <c r="D464" s="126" t="s">
        <v>491</v>
      </c>
      <c r="E464" s="138" t="s">
        <v>308</v>
      </c>
      <c r="F464" s="138" t="s">
        <v>19</v>
      </c>
      <c r="G464" s="132">
        <v>35000</v>
      </c>
      <c r="H464" s="178">
        <v>0</v>
      </c>
      <c r="I464" s="178">
        <f t="shared" si="347"/>
        <v>35000</v>
      </c>
      <c r="J464" s="171">
        <f>IF(G464&gt;=Datos!$D$14,(Datos!$D$14*Datos!$C$14),IF(G464&lt;=Datos!$D$14,(G464*Datos!$C$14)))</f>
        <v>1004.5</v>
      </c>
      <c r="K464" s="177" t="str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0</v>
      </c>
      <c r="L464" s="171">
        <f>IF(G464&gt;=Datos!$D$15,(Datos!$D$15*Datos!$C$15),IF(G464&lt;=Datos!$D$15,(G464*Datos!$C$15)))</f>
        <v>1064</v>
      </c>
      <c r="M464" s="178">
        <v>25</v>
      </c>
      <c r="N464" s="178">
        <f t="shared" si="348"/>
        <v>2093.5</v>
      </c>
      <c r="O464" s="214">
        <f t="shared" si="349"/>
        <v>32906.5</v>
      </c>
      <c r="P464" s="17"/>
    </row>
    <row r="465" spans="1:15" s="7" customFormat="1" ht="36.75" customHeight="1" x14ac:dyDescent="0.2">
      <c r="A465" s="168">
        <v>372</v>
      </c>
      <c r="B465" s="109" t="s">
        <v>64</v>
      </c>
      <c r="C465" s="109" t="s">
        <v>365</v>
      </c>
      <c r="D465" s="126" t="s">
        <v>668</v>
      </c>
      <c r="E465" s="138" t="s">
        <v>308</v>
      </c>
      <c r="F465" s="138" t="s">
        <v>19</v>
      </c>
      <c r="G465" s="178">
        <v>71500</v>
      </c>
      <c r="H465" s="178">
        <v>0</v>
      </c>
      <c r="I465" s="178">
        <f t="shared" si="347"/>
        <v>71500</v>
      </c>
      <c r="J465" s="171">
        <f>IF(G465&gt;=Datos!$D$14,(Datos!$D$14*Datos!$C$14),IF(G465&lt;=Datos!$D$14,(G465*Datos!$C$14)))</f>
        <v>2052.0500000000002</v>
      </c>
      <c r="K465" s="177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5650.745666666664</v>
      </c>
      <c r="L465" s="171">
        <f>IF(G465&gt;=Datos!$D$15,(Datos!$D$15*Datos!$C$15),IF(G465&lt;=Datos!$D$15,(G465*Datos!$C$15)))</f>
        <v>2173.6</v>
      </c>
      <c r="M465" s="178">
        <v>13050.23</v>
      </c>
      <c r="N465" s="178">
        <f t="shared" ref="N465:N478" si="352">SUM(J465:M465)</f>
        <v>22926.625666666663</v>
      </c>
      <c r="O465" s="214">
        <f t="shared" ref="O465:O478" si="353">+G465-N465</f>
        <v>48573.37433333334</v>
      </c>
    </row>
    <row r="466" spans="1:15" s="7" customFormat="1" ht="36.75" customHeight="1" x14ac:dyDescent="0.2">
      <c r="A466" s="168">
        <v>373</v>
      </c>
      <c r="B466" s="109" t="s">
        <v>48</v>
      </c>
      <c r="C466" s="109" t="s">
        <v>365</v>
      </c>
      <c r="D466" s="126" t="s">
        <v>667</v>
      </c>
      <c r="E466" s="138" t="s">
        <v>308</v>
      </c>
      <c r="F466" s="138" t="s">
        <v>19</v>
      </c>
      <c r="G466" s="178">
        <v>75075</v>
      </c>
      <c r="H466" s="178">
        <v>0</v>
      </c>
      <c r="I466" s="178">
        <f t="shared" si="347"/>
        <v>75075</v>
      </c>
      <c r="J466" s="171">
        <f>IF(G466&gt;=Datos!$D$14,(Datos!$D$14*Datos!$C$14),IF(G466&lt;=Datos!$D$14,(G466*Datos!$C$14)))</f>
        <v>2154.6525000000001</v>
      </c>
      <c r="K466" s="177">
        <v>5980.4</v>
      </c>
      <c r="L466" s="171">
        <f>IF(G466&gt;=Datos!$D$15,(Datos!$D$15*Datos!$C$15),IF(G466&lt;=Datos!$D$15,(G466*Datos!$C$15)))</f>
        <v>2282.2800000000002</v>
      </c>
      <c r="M466" s="178">
        <v>1740.46</v>
      </c>
      <c r="N466" s="178">
        <f t="shared" si="352"/>
        <v>12157.7925</v>
      </c>
      <c r="O466" s="214">
        <f t="shared" si="353"/>
        <v>62917.207500000004</v>
      </c>
    </row>
    <row r="467" spans="1:15" s="7" customFormat="1" ht="36.75" customHeight="1" x14ac:dyDescent="0.2">
      <c r="A467" s="168">
        <v>374</v>
      </c>
      <c r="B467" s="109" t="s">
        <v>949</v>
      </c>
      <c r="C467" s="109" t="s">
        <v>365</v>
      </c>
      <c r="D467" s="126" t="s">
        <v>316</v>
      </c>
      <c r="E467" s="138" t="s">
        <v>308</v>
      </c>
      <c r="F467" s="138" t="s">
        <v>19</v>
      </c>
      <c r="G467" s="178">
        <v>66000</v>
      </c>
      <c r="H467" s="178">
        <v>0</v>
      </c>
      <c r="I467" s="178">
        <f t="shared" si="347"/>
        <v>66000</v>
      </c>
      <c r="J467" s="171">
        <f>IF(G467&gt;=Datos!$D$14,(Datos!$D$14*Datos!$C$14),IF(G467&lt;=Datos!$D$14,(G467*Datos!$C$14)))</f>
        <v>1894.2</v>
      </c>
      <c r="K467" s="177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4615.755666666666</v>
      </c>
      <c r="L467" s="171">
        <f>IF(G467&gt;=Datos!$D$15,(Datos!$D$15*Datos!$C$15),IF(G467&lt;=Datos!$D$15,(G467*Datos!$C$15)))</f>
        <v>2006.4</v>
      </c>
      <c r="M467" s="178">
        <v>25</v>
      </c>
      <c r="N467" s="178">
        <f t="shared" si="352"/>
        <v>8541.3556666666664</v>
      </c>
      <c r="O467" s="214">
        <f t="shared" si="353"/>
        <v>57458.64433333333</v>
      </c>
    </row>
    <row r="468" spans="1:15" s="7" customFormat="1" ht="36.75" customHeight="1" x14ac:dyDescent="0.2">
      <c r="A468" s="168">
        <v>375</v>
      </c>
      <c r="B468" s="109" t="s">
        <v>488</v>
      </c>
      <c r="C468" s="109" t="s">
        <v>365</v>
      </c>
      <c r="D468" s="126" t="s">
        <v>491</v>
      </c>
      <c r="E468" s="138" t="s">
        <v>308</v>
      </c>
      <c r="F468" s="138" t="s">
        <v>19</v>
      </c>
      <c r="G468" s="178">
        <v>35000</v>
      </c>
      <c r="H468" s="178">
        <v>0</v>
      </c>
      <c r="I468" s="178">
        <f t="shared" si="347"/>
        <v>35000</v>
      </c>
      <c r="J468" s="171">
        <f>IF(G468&gt;=Datos!$D$14,(Datos!$D$14*Datos!$C$14),IF(G468&lt;=Datos!$D$14,(G468*Datos!$C$14)))</f>
        <v>1004.5</v>
      </c>
      <c r="K468" s="177" t="str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0</v>
      </c>
      <c r="L468" s="171">
        <f>IF(G468&gt;=Datos!$D$15,(Datos!$D$15*Datos!$C$15),IF(G468&lt;=Datos!$D$15,(G468*Datos!$C$15)))</f>
        <v>1064</v>
      </c>
      <c r="M468" s="178">
        <v>25</v>
      </c>
      <c r="N468" s="178">
        <f t="shared" si="352"/>
        <v>2093.5</v>
      </c>
      <c r="O468" s="214">
        <f t="shared" si="353"/>
        <v>32906.5</v>
      </c>
    </row>
    <row r="469" spans="1:15" s="7" customFormat="1" ht="36.75" customHeight="1" x14ac:dyDescent="0.2">
      <c r="A469" s="168">
        <v>376</v>
      </c>
      <c r="B469" s="109" t="s">
        <v>950</v>
      </c>
      <c r="C469" s="109" t="s">
        <v>365</v>
      </c>
      <c r="D469" s="109" t="s">
        <v>316</v>
      </c>
      <c r="E469" s="138" t="s">
        <v>308</v>
      </c>
      <c r="F469" s="138" t="s">
        <v>19</v>
      </c>
      <c r="G469" s="178">
        <v>66000</v>
      </c>
      <c r="H469" s="178">
        <v>0</v>
      </c>
      <c r="I469" s="178">
        <f t="shared" si="347"/>
        <v>66000</v>
      </c>
      <c r="J469" s="171">
        <f>IF(G469&gt;=Datos!$D$14,(Datos!$D$14*Datos!$C$14),IF(G469&lt;=Datos!$D$14,(G469*Datos!$C$14)))</f>
        <v>1894.2</v>
      </c>
      <c r="K469" s="177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4615.755666666666</v>
      </c>
      <c r="L469" s="171">
        <f>IF(G469&gt;=Datos!$D$15,(Datos!$D$15*Datos!$C$15),IF(G469&lt;=Datos!$D$15,(G469*Datos!$C$15)))</f>
        <v>2006.4</v>
      </c>
      <c r="M469" s="178">
        <v>25</v>
      </c>
      <c r="N469" s="178">
        <f t="shared" si="352"/>
        <v>8541.3556666666664</v>
      </c>
      <c r="O469" s="214">
        <f t="shared" si="353"/>
        <v>57458.64433333333</v>
      </c>
    </row>
    <row r="470" spans="1:15" s="7" customFormat="1" ht="36.75" customHeight="1" x14ac:dyDescent="0.2">
      <c r="A470" s="168">
        <v>377</v>
      </c>
      <c r="B470" s="109" t="s">
        <v>370</v>
      </c>
      <c r="C470" s="109" t="s">
        <v>365</v>
      </c>
      <c r="D470" s="109" t="s">
        <v>491</v>
      </c>
      <c r="E470" s="138" t="s">
        <v>308</v>
      </c>
      <c r="F470" s="138" t="s">
        <v>19</v>
      </c>
      <c r="G470" s="178">
        <v>35000</v>
      </c>
      <c r="H470" s="178">
        <v>0</v>
      </c>
      <c r="I470" s="178">
        <f t="shared" si="347"/>
        <v>35000</v>
      </c>
      <c r="J470" s="171">
        <f>IF(G470&gt;=Datos!$D$14,(Datos!$D$14*Datos!$C$14),IF(G470&lt;=Datos!$D$14,(G470*Datos!$C$14)))</f>
        <v>1004.5</v>
      </c>
      <c r="K470" s="177" t="str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0</v>
      </c>
      <c r="L470" s="171">
        <f>IF(G470&gt;=Datos!$D$15,(Datos!$D$15*Datos!$C$15),IF(G470&lt;=Datos!$D$15,(G470*Datos!$C$15)))</f>
        <v>1064</v>
      </c>
      <c r="M470" s="178">
        <v>25</v>
      </c>
      <c r="N470" s="178">
        <f t="shared" si="352"/>
        <v>2093.5</v>
      </c>
      <c r="O470" s="214">
        <f t="shared" si="353"/>
        <v>32906.5</v>
      </c>
    </row>
    <row r="471" spans="1:15" s="7" customFormat="1" ht="36.75" customHeight="1" x14ac:dyDescent="0.2">
      <c r="A471" s="168">
        <v>378</v>
      </c>
      <c r="B471" s="109" t="s">
        <v>133</v>
      </c>
      <c r="C471" s="109" t="s">
        <v>365</v>
      </c>
      <c r="D471" s="109" t="s">
        <v>316</v>
      </c>
      <c r="E471" s="138" t="s">
        <v>308</v>
      </c>
      <c r="F471" s="138" t="s">
        <v>19</v>
      </c>
      <c r="G471" s="178">
        <v>82769.83</v>
      </c>
      <c r="H471" s="178">
        <v>0</v>
      </c>
      <c r="I471" s="178">
        <f t="shared" si="347"/>
        <v>82769.83</v>
      </c>
      <c r="J471" s="171">
        <f>IF(G471&gt;=Datos!$D$14,(Datos!$D$14*Datos!$C$14),IF(G471&lt;=Datos!$D$14,(G471*Datos!$C$14)))</f>
        <v>2375.4941210000002</v>
      </c>
      <c r="K471" s="177">
        <v>7623.54</v>
      </c>
      <c r="L471" s="171">
        <f>IF(G471&gt;=Datos!$D$15,(Datos!$D$15*Datos!$C$15),IF(G471&lt;=Datos!$D$15,(G471*Datos!$C$15)))</f>
        <v>2516.2028319999999</v>
      </c>
      <c r="M471" s="178">
        <v>1740.46</v>
      </c>
      <c r="N471" s="178">
        <f t="shared" si="352"/>
        <v>14255.696952999999</v>
      </c>
      <c r="O471" s="214">
        <f t="shared" si="353"/>
        <v>68514.13304700001</v>
      </c>
    </row>
    <row r="472" spans="1:15" s="7" customFormat="1" ht="36.75" customHeight="1" x14ac:dyDescent="0.2">
      <c r="A472" s="168">
        <v>379</v>
      </c>
      <c r="B472" s="109" t="s">
        <v>371</v>
      </c>
      <c r="C472" s="109" t="s">
        <v>365</v>
      </c>
      <c r="D472" s="109" t="s">
        <v>924</v>
      </c>
      <c r="E472" s="138" t="s">
        <v>308</v>
      </c>
      <c r="F472" s="138" t="s">
        <v>19</v>
      </c>
      <c r="G472" s="178">
        <v>66000</v>
      </c>
      <c r="H472" s="178">
        <v>0</v>
      </c>
      <c r="I472" s="178">
        <f t="shared" si="347"/>
        <v>66000</v>
      </c>
      <c r="J472" s="171">
        <f>IF(G472&gt;=Datos!$D$14,(Datos!$D$14*Datos!$C$14),IF(G472&lt;=Datos!$D$14,(G472*Datos!$C$14)))</f>
        <v>1894.2</v>
      </c>
      <c r="K472" s="177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4615.755666666666</v>
      </c>
      <c r="L472" s="171">
        <f>IF(G472&gt;=Datos!$D$15,(Datos!$D$15*Datos!$C$15),IF(G472&lt;=Datos!$D$15,(G472*Datos!$C$15)))</f>
        <v>2006.4</v>
      </c>
      <c r="M472" s="178">
        <v>25</v>
      </c>
      <c r="N472" s="178">
        <f t="shared" si="352"/>
        <v>8541.3556666666664</v>
      </c>
      <c r="O472" s="214">
        <f t="shared" si="353"/>
        <v>57458.64433333333</v>
      </c>
    </row>
    <row r="473" spans="1:15" s="7" customFormat="1" ht="36.75" customHeight="1" x14ac:dyDescent="0.2">
      <c r="A473" s="168">
        <v>380</v>
      </c>
      <c r="B473" s="126" t="s">
        <v>372</v>
      </c>
      <c r="C473" s="109" t="s">
        <v>365</v>
      </c>
      <c r="D473" s="126" t="s">
        <v>947</v>
      </c>
      <c r="E473" s="138" t="s">
        <v>308</v>
      </c>
      <c r="F473" s="138" t="s">
        <v>19</v>
      </c>
      <c r="G473" s="178">
        <v>66000</v>
      </c>
      <c r="H473" s="178">
        <v>0</v>
      </c>
      <c r="I473" s="178">
        <f t="shared" si="347"/>
        <v>66000</v>
      </c>
      <c r="J473" s="171">
        <f>IF(G473&gt;=Datos!$D$14,(Datos!$D$14*Datos!$C$14),IF(G473&lt;=Datos!$D$14,(G473*Datos!$C$14)))</f>
        <v>1894.2</v>
      </c>
      <c r="K473" s="177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4615.755666666666</v>
      </c>
      <c r="L473" s="171">
        <f>IF(G473&gt;=Datos!$D$15,(Datos!$D$15*Datos!$C$15),IF(G473&lt;=Datos!$D$15,(G473*Datos!$C$15)))</f>
        <v>2006.4</v>
      </c>
      <c r="M473" s="178">
        <v>25</v>
      </c>
      <c r="N473" s="178">
        <f t="shared" si="352"/>
        <v>8541.3556666666664</v>
      </c>
      <c r="O473" s="214">
        <f t="shared" si="353"/>
        <v>57458.64433333333</v>
      </c>
    </row>
    <row r="474" spans="1:15" s="7" customFormat="1" ht="36.75" customHeight="1" x14ac:dyDescent="0.2">
      <c r="A474" s="168">
        <v>381</v>
      </c>
      <c r="B474" s="126" t="s">
        <v>375</v>
      </c>
      <c r="C474" s="109" t="s">
        <v>365</v>
      </c>
      <c r="D474" s="126" t="s">
        <v>667</v>
      </c>
      <c r="E474" s="138" t="s">
        <v>308</v>
      </c>
      <c r="F474" s="138" t="s">
        <v>309</v>
      </c>
      <c r="G474" s="178">
        <v>66000</v>
      </c>
      <c r="H474" s="178">
        <v>0</v>
      </c>
      <c r="I474" s="178">
        <f t="shared" si="347"/>
        <v>66000</v>
      </c>
      <c r="J474" s="171">
        <f>IF(G474&gt;=Datos!$D$14,(Datos!$D$14*Datos!$C$14),IF(G474&lt;=Datos!$D$14,(G474*Datos!$C$14)))</f>
        <v>1894.2</v>
      </c>
      <c r="K474" s="177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4615.755666666666</v>
      </c>
      <c r="L474" s="171">
        <f>IF(G474&gt;=Datos!$D$15,(Datos!$D$15*Datos!$C$15),IF(G474&lt;=Datos!$D$15,(G474*Datos!$C$15)))</f>
        <v>2006.4</v>
      </c>
      <c r="M474" s="178">
        <v>25</v>
      </c>
      <c r="N474" s="178">
        <f t="shared" si="352"/>
        <v>8541.3556666666664</v>
      </c>
      <c r="O474" s="214">
        <f t="shared" si="353"/>
        <v>57458.64433333333</v>
      </c>
    </row>
    <row r="475" spans="1:15" s="7" customFormat="1" ht="36.75" customHeight="1" x14ac:dyDescent="0.2">
      <c r="A475" s="168">
        <v>382</v>
      </c>
      <c r="B475" s="109" t="s">
        <v>373</v>
      </c>
      <c r="C475" s="109" t="s">
        <v>365</v>
      </c>
      <c r="D475" s="126" t="s">
        <v>924</v>
      </c>
      <c r="E475" s="138" t="s">
        <v>308</v>
      </c>
      <c r="F475" s="138" t="s">
        <v>19</v>
      </c>
      <c r="G475" s="178">
        <v>66000</v>
      </c>
      <c r="H475" s="178">
        <v>0</v>
      </c>
      <c r="I475" s="178">
        <f t="shared" si="347"/>
        <v>66000</v>
      </c>
      <c r="J475" s="171">
        <f>IF(G475&gt;=Datos!$D$14,(Datos!$D$14*Datos!$C$14),IF(G475&lt;=Datos!$D$14,(G475*Datos!$C$14)))</f>
        <v>1894.2</v>
      </c>
      <c r="K475" s="177">
        <v>0</v>
      </c>
      <c r="L475" s="171">
        <f>IF(G475&gt;=Datos!$D$15,(Datos!$D$15*Datos!$C$15),IF(G475&lt;=Datos!$D$15,(G475*Datos!$C$15)))</f>
        <v>2006.4</v>
      </c>
      <c r="M475" s="178">
        <v>25</v>
      </c>
      <c r="N475" s="178">
        <f t="shared" si="352"/>
        <v>3925.6000000000004</v>
      </c>
      <c r="O475" s="214">
        <f t="shared" si="353"/>
        <v>62074.400000000001</v>
      </c>
    </row>
    <row r="476" spans="1:15" s="7" customFormat="1" ht="36.75" customHeight="1" x14ac:dyDescent="0.2">
      <c r="A476" s="168">
        <v>383</v>
      </c>
      <c r="B476" s="109" t="s">
        <v>480</v>
      </c>
      <c r="C476" s="109" t="s">
        <v>365</v>
      </c>
      <c r="D476" s="109" t="s">
        <v>947</v>
      </c>
      <c r="E476" s="138" t="s">
        <v>308</v>
      </c>
      <c r="F476" s="138" t="s">
        <v>19</v>
      </c>
      <c r="G476" s="178">
        <v>66000</v>
      </c>
      <c r="H476" s="178">
        <v>0</v>
      </c>
      <c r="I476" s="178">
        <f t="shared" si="347"/>
        <v>66000</v>
      </c>
      <c r="J476" s="171">
        <f>IF(G476&gt;=Datos!$D$14,(Datos!$D$14*Datos!$C$14),IF(G476&lt;=Datos!$D$14,(G476*Datos!$C$14)))</f>
        <v>1894.2</v>
      </c>
      <c r="K476" s="177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4615.755666666666</v>
      </c>
      <c r="L476" s="171">
        <f>IF(G476&gt;=Datos!$D$15,(Datos!$D$15*Datos!$C$15),IF(G476&lt;=Datos!$D$15,(G476*Datos!$C$15)))</f>
        <v>2006.4</v>
      </c>
      <c r="M476" s="178">
        <v>25</v>
      </c>
      <c r="N476" s="178">
        <f t="shared" si="352"/>
        <v>8541.3556666666664</v>
      </c>
      <c r="O476" s="214">
        <f t="shared" si="353"/>
        <v>57458.64433333333</v>
      </c>
    </row>
    <row r="477" spans="1:15" s="7" customFormat="1" ht="36.75" customHeight="1" x14ac:dyDescent="0.2">
      <c r="A477" s="168">
        <v>384</v>
      </c>
      <c r="B477" s="109" t="s">
        <v>690</v>
      </c>
      <c r="C477" s="109" t="s">
        <v>365</v>
      </c>
      <c r="D477" s="126" t="s">
        <v>491</v>
      </c>
      <c r="E477" s="138" t="s">
        <v>308</v>
      </c>
      <c r="F477" s="138" t="s">
        <v>19</v>
      </c>
      <c r="G477" s="178">
        <v>35000</v>
      </c>
      <c r="H477" s="178">
        <v>0</v>
      </c>
      <c r="I477" s="178">
        <f t="shared" si="347"/>
        <v>35000</v>
      </c>
      <c r="J477" s="171">
        <f>IF(G477&gt;=Datos!$D$14,(Datos!$D$14*Datos!$C$14),IF(G477&lt;=Datos!$D$14,(G477*Datos!$C$14)))</f>
        <v>1004.5</v>
      </c>
      <c r="K477" s="177" t="str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0</v>
      </c>
      <c r="L477" s="171">
        <f>IF(G477&gt;=Datos!$D$15,(Datos!$D$15*Datos!$C$15),IF(G477&lt;=Datos!$D$15,(G477*Datos!$C$15)))</f>
        <v>1064</v>
      </c>
      <c r="M477" s="178">
        <v>25</v>
      </c>
      <c r="N477" s="178">
        <f t="shared" si="352"/>
        <v>2093.5</v>
      </c>
      <c r="O477" s="214">
        <f t="shared" si="353"/>
        <v>32906.5</v>
      </c>
    </row>
    <row r="478" spans="1:15" s="7" customFormat="1" ht="36.75" customHeight="1" x14ac:dyDescent="0.2">
      <c r="A478" s="168">
        <v>385</v>
      </c>
      <c r="B478" s="160" t="s">
        <v>71</v>
      </c>
      <c r="C478" s="109" t="s">
        <v>365</v>
      </c>
      <c r="D478" s="131" t="s">
        <v>924</v>
      </c>
      <c r="E478" s="138" t="s">
        <v>308</v>
      </c>
      <c r="F478" s="138" t="s">
        <v>19</v>
      </c>
      <c r="G478" s="178">
        <v>66000</v>
      </c>
      <c r="H478" s="178">
        <v>0</v>
      </c>
      <c r="I478" s="178">
        <f t="shared" si="347"/>
        <v>66000</v>
      </c>
      <c r="J478" s="171">
        <f>IF(G478&gt;=Datos!$D$14,(Datos!$D$14*Datos!$C$14),IF(G478&lt;=Datos!$D$14,(G478*Datos!$C$14)))</f>
        <v>1894.2</v>
      </c>
      <c r="K478" s="177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4615.755666666666</v>
      </c>
      <c r="L478" s="171">
        <f>IF(G478&gt;=Datos!$D$15,(Datos!$D$15*Datos!$C$15),IF(G478&lt;=Datos!$D$15,(G478*Datos!$C$15)))</f>
        <v>2006.4</v>
      </c>
      <c r="M478" s="178">
        <v>25</v>
      </c>
      <c r="N478" s="178">
        <f t="shared" si="352"/>
        <v>8541.3556666666664</v>
      </c>
      <c r="O478" s="214">
        <f t="shared" si="353"/>
        <v>57458.64433333333</v>
      </c>
    </row>
    <row r="479" spans="1:15" s="7" customFormat="1" ht="36.75" customHeight="1" x14ac:dyDescent="0.2">
      <c r="A479" s="168">
        <v>386</v>
      </c>
      <c r="B479" s="160" t="s">
        <v>121</v>
      </c>
      <c r="C479" s="109" t="s">
        <v>365</v>
      </c>
      <c r="D479" s="131" t="s">
        <v>947</v>
      </c>
      <c r="E479" s="138" t="s">
        <v>308</v>
      </c>
      <c r="F479" s="138" t="s">
        <v>19</v>
      </c>
      <c r="G479" s="178">
        <v>66000</v>
      </c>
      <c r="H479" s="178">
        <v>0</v>
      </c>
      <c r="I479" s="178">
        <f t="shared" si="347"/>
        <v>66000</v>
      </c>
      <c r="J479" s="171">
        <f>IF(G479&gt;=Datos!$D$14,(Datos!$D$14*Datos!$C$14),IF(G479&lt;=Datos!$D$14,(G479*Datos!$C$14)))</f>
        <v>1894.2</v>
      </c>
      <c r="K479" s="177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4615.755666666666</v>
      </c>
      <c r="L479" s="171">
        <f>IF(G479&gt;=Datos!$D$15,(Datos!$D$15*Datos!$C$15),IF(G479&lt;=Datos!$D$15,(G479*Datos!$C$15)))</f>
        <v>2006.4</v>
      </c>
      <c r="M479" s="178">
        <v>25</v>
      </c>
      <c r="N479" s="178">
        <f t="shared" ref="N479" si="354">SUM(J479:M479)</f>
        <v>8541.3556666666664</v>
      </c>
      <c r="O479" s="214">
        <f t="shared" ref="O479" si="355">+G479-N479</f>
        <v>57458.64433333333</v>
      </c>
    </row>
    <row r="480" spans="1:15" s="87" customFormat="1" ht="36.75" customHeight="1" x14ac:dyDescent="0.2">
      <c r="A480" s="274" t="s">
        <v>494</v>
      </c>
      <c r="B480" s="302"/>
      <c r="C480" s="210">
        <v>23</v>
      </c>
      <c r="D480" s="210"/>
      <c r="E480" s="211"/>
      <c r="F480" s="212"/>
      <c r="G480" s="189">
        <f t="shared" ref="G480:O480" si="356">SUM(G457:G479)</f>
        <v>1352344.83</v>
      </c>
      <c r="H480" s="189">
        <f t="shared" si="356"/>
        <v>0</v>
      </c>
      <c r="I480" s="189">
        <f t="shared" si="356"/>
        <v>1352344.83</v>
      </c>
      <c r="J480" s="189">
        <f t="shared" si="356"/>
        <v>38812.296621000001</v>
      </c>
      <c r="K480" s="189">
        <f t="shared" si="356"/>
        <v>77203.427166666646</v>
      </c>
      <c r="L480" s="189">
        <f t="shared" si="356"/>
        <v>41111.282832000012</v>
      </c>
      <c r="M480" s="189">
        <f t="shared" si="356"/>
        <v>17031.149999999998</v>
      </c>
      <c r="N480" s="189">
        <f t="shared" si="356"/>
        <v>174158.1566196667</v>
      </c>
      <c r="O480" s="189">
        <f t="shared" si="356"/>
        <v>1178186.6733803335</v>
      </c>
    </row>
    <row r="481" spans="1:15" s="7" customFormat="1" ht="36.75" customHeight="1" x14ac:dyDescent="0.2">
      <c r="A481" s="274" t="s">
        <v>499</v>
      </c>
      <c r="B481" s="275"/>
      <c r="C481" s="275"/>
      <c r="D481" s="275"/>
      <c r="E481" s="275"/>
      <c r="F481" s="275"/>
      <c r="G481" s="275"/>
      <c r="H481" s="275"/>
      <c r="I481" s="275"/>
      <c r="J481" s="275"/>
      <c r="K481" s="275"/>
      <c r="L481" s="275"/>
      <c r="M481" s="275"/>
      <c r="N481" s="275"/>
      <c r="O481" s="276"/>
    </row>
    <row r="482" spans="1:15" s="7" customFormat="1" ht="36.75" customHeight="1" x14ac:dyDescent="0.2">
      <c r="A482" s="168">
        <v>387</v>
      </c>
      <c r="B482" s="109" t="s">
        <v>226</v>
      </c>
      <c r="C482" s="109" t="s">
        <v>450</v>
      </c>
      <c r="D482" s="126" t="s">
        <v>441</v>
      </c>
      <c r="E482" s="138" t="s">
        <v>308</v>
      </c>
      <c r="F482" s="138" t="s">
        <v>19</v>
      </c>
      <c r="G482" s="178">
        <v>145000</v>
      </c>
      <c r="H482" s="178">
        <v>0</v>
      </c>
      <c r="I482" s="178">
        <f>SUM(G482:H482)</f>
        <v>145000</v>
      </c>
      <c r="J482" s="171">
        <f>IF(G482&gt;=Datos!$D$14,(Datos!$D$14*Datos!$C$14),IF(G482&lt;=Datos!$D$14,(G482*Datos!$C$14)))</f>
        <v>4161.5</v>
      </c>
      <c r="K482" s="177">
        <v>22261.63</v>
      </c>
      <c r="L482" s="171">
        <f>IF(G482&gt;=Datos!$D$15,(Datos!$D$15*Datos!$C$15),IF(G482&lt;=Datos!$D$15,(G482*Datos!$C$15)))</f>
        <v>4408</v>
      </c>
      <c r="M482" s="178">
        <v>1740.46</v>
      </c>
      <c r="N482" s="178">
        <f>SUM(J482:M482)</f>
        <v>32571.59</v>
      </c>
      <c r="O482" s="214">
        <f>+G482-N482</f>
        <v>112428.41</v>
      </c>
    </row>
    <row r="483" spans="1:15" s="87" customFormat="1" ht="36.75" customHeight="1" x14ac:dyDescent="0.2">
      <c r="A483" s="274" t="s">
        <v>494</v>
      </c>
      <c r="B483" s="275"/>
      <c r="C483" s="118">
        <v>1</v>
      </c>
      <c r="D483" s="118"/>
      <c r="E483" s="213"/>
      <c r="F483" s="135"/>
      <c r="G483" s="122">
        <f t="shared" ref="G483:O483" si="357">SUM(G482:G482)</f>
        <v>145000</v>
      </c>
      <c r="H483" s="123">
        <f t="shared" si="357"/>
        <v>0</v>
      </c>
      <c r="I483" s="123">
        <f t="shared" si="357"/>
        <v>145000</v>
      </c>
      <c r="J483" s="123">
        <f t="shared" si="357"/>
        <v>4161.5</v>
      </c>
      <c r="K483" s="243">
        <f t="shared" si="357"/>
        <v>22261.63</v>
      </c>
      <c r="L483" s="123">
        <f t="shared" si="357"/>
        <v>4408</v>
      </c>
      <c r="M483" s="123">
        <f t="shared" si="357"/>
        <v>1740.46</v>
      </c>
      <c r="N483" s="124">
        <f t="shared" si="357"/>
        <v>32571.59</v>
      </c>
      <c r="O483" s="125">
        <f t="shared" si="357"/>
        <v>112428.41</v>
      </c>
    </row>
    <row r="484" spans="1:15" s="7" customFormat="1" ht="36.75" customHeight="1" x14ac:dyDescent="0.2">
      <c r="A484" s="274" t="s">
        <v>1062</v>
      </c>
      <c r="B484" s="275"/>
      <c r="C484" s="275"/>
      <c r="D484" s="275"/>
      <c r="E484" s="275"/>
      <c r="F484" s="275"/>
      <c r="G484" s="275"/>
      <c r="H484" s="275"/>
      <c r="I484" s="275"/>
      <c r="J484" s="275"/>
      <c r="K484" s="275"/>
      <c r="L484" s="275"/>
      <c r="M484" s="275"/>
      <c r="N484" s="275"/>
      <c r="O484" s="276"/>
    </row>
    <row r="485" spans="1:15" s="7" customFormat="1" ht="36.75" customHeight="1" x14ac:dyDescent="0.2">
      <c r="A485" s="168">
        <v>388</v>
      </c>
      <c r="B485" s="109" t="s">
        <v>1061</v>
      </c>
      <c r="C485" s="109" t="s">
        <v>314</v>
      </c>
      <c r="D485" s="126" t="s">
        <v>491</v>
      </c>
      <c r="E485" s="138" t="s">
        <v>308</v>
      </c>
      <c r="F485" s="138" t="s">
        <v>19</v>
      </c>
      <c r="G485" s="178">
        <v>35000</v>
      </c>
      <c r="H485" s="178">
        <v>0</v>
      </c>
      <c r="I485" s="178">
        <f>SUM(G485:H485)</f>
        <v>35000</v>
      </c>
      <c r="J485" s="171">
        <f>IF(G485&gt;=Datos!$D$14,(Datos!$D$14*Datos!$C$14),IF(G485&lt;=Datos!$D$14,(G485*Datos!$C$14)))</f>
        <v>1004.5</v>
      </c>
      <c r="K485" s="177" t="str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0</v>
      </c>
      <c r="L485" s="171">
        <f>IF(G485&gt;=Datos!$D$15,(Datos!$D$15*Datos!$C$15),IF(G485&lt;=Datos!$D$15,(G485*Datos!$C$15)))</f>
        <v>1064</v>
      </c>
      <c r="M485" s="178">
        <v>25</v>
      </c>
      <c r="N485" s="178">
        <f>SUM(J485:M485)</f>
        <v>2093.5</v>
      </c>
      <c r="O485" s="214">
        <f>+G485-N485</f>
        <v>32906.5</v>
      </c>
    </row>
    <row r="486" spans="1:15" s="87" customFormat="1" ht="36.75" customHeight="1" x14ac:dyDescent="0.2">
      <c r="A486" s="274" t="s">
        <v>494</v>
      </c>
      <c r="B486" s="275"/>
      <c r="C486" s="118">
        <v>1</v>
      </c>
      <c r="D486" s="118"/>
      <c r="E486" s="213"/>
      <c r="F486" s="135"/>
      <c r="G486" s="122">
        <f t="shared" ref="G486:O486" si="358">SUM(G485:G485)</f>
        <v>35000</v>
      </c>
      <c r="H486" s="123">
        <f t="shared" si="358"/>
        <v>0</v>
      </c>
      <c r="I486" s="123">
        <f t="shared" si="358"/>
        <v>35000</v>
      </c>
      <c r="J486" s="123">
        <f t="shared" si="358"/>
        <v>1004.5</v>
      </c>
      <c r="K486" s="243">
        <f t="shared" si="358"/>
        <v>0</v>
      </c>
      <c r="L486" s="123">
        <f t="shared" si="358"/>
        <v>1064</v>
      </c>
      <c r="M486" s="123">
        <f t="shared" si="358"/>
        <v>25</v>
      </c>
      <c r="N486" s="124">
        <f t="shared" si="358"/>
        <v>2093.5</v>
      </c>
      <c r="O486" s="125">
        <f t="shared" si="358"/>
        <v>32906.5</v>
      </c>
    </row>
    <row r="487" spans="1:15" s="7" customFormat="1" ht="36.75" customHeight="1" x14ac:dyDescent="0.2">
      <c r="A487" s="274" t="s">
        <v>523</v>
      </c>
      <c r="B487" s="275"/>
      <c r="C487" s="275"/>
      <c r="D487" s="275"/>
      <c r="E487" s="275"/>
      <c r="F487" s="275"/>
      <c r="G487" s="275"/>
      <c r="H487" s="275"/>
      <c r="I487" s="275"/>
      <c r="J487" s="275"/>
      <c r="K487" s="275"/>
      <c r="L487" s="275"/>
      <c r="M487" s="275"/>
      <c r="N487" s="275"/>
      <c r="O487" s="276"/>
    </row>
    <row r="488" spans="1:15" s="7" customFormat="1" ht="36.75" customHeight="1" x14ac:dyDescent="0.2">
      <c r="A488" s="168">
        <v>389</v>
      </c>
      <c r="B488" s="109" t="s">
        <v>675</v>
      </c>
      <c r="C488" s="109" t="s">
        <v>312</v>
      </c>
      <c r="D488" s="126" t="s">
        <v>339</v>
      </c>
      <c r="E488" s="138" t="s">
        <v>308</v>
      </c>
      <c r="F488" s="138" t="s">
        <v>19</v>
      </c>
      <c r="G488" s="178">
        <v>66000</v>
      </c>
      <c r="H488" s="178">
        <v>0</v>
      </c>
      <c r="I488" s="178">
        <f t="shared" ref="I488:I534" si="359">SUM(G488:H488)</f>
        <v>66000</v>
      </c>
      <c r="J488" s="171">
        <f>IF(G488&gt;=Datos!$D$14,(Datos!$D$14*Datos!$C$14),IF(G488&lt;=Datos!$D$14,(G488*Datos!$C$14)))</f>
        <v>1894.2</v>
      </c>
      <c r="K488" s="177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4615.755666666666</v>
      </c>
      <c r="L488" s="171">
        <f>IF(G488&gt;=Datos!$D$15,(Datos!$D$15*Datos!$C$15),IF(G488&lt;=Datos!$D$15,(G488*Datos!$C$15)))</f>
        <v>2006.4</v>
      </c>
      <c r="M488" s="178">
        <v>25</v>
      </c>
      <c r="N488" s="178">
        <f t="shared" ref="N488:N517" si="360">SUM(J488:M488)</f>
        <v>8541.3556666666664</v>
      </c>
      <c r="O488" s="214">
        <f t="shared" ref="O488:O517" si="361">+G488-N488</f>
        <v>57458.64433333333</v>
      </c>
    </row>
    <row r="489" spans="1:15" s="7" customFormat="1" ht="36.75" customHeight="1" x14ac:dyDescent="0.2">
      <c r="A489" s="168">
        <v>390</v>
      </c>
      <c r="B489" s="109" t="s">
        <v>676</v>
      </c>
      <c r="C489" s="109" t="s">
        <v>312</v>
      </c>
      <c r="D489" s="126" t="s">
        <v>667</v>
      </c>
      <c r="E489" s="138" t="s">
        <v>308</v>
      </c>
      <c r="F489" s="138" t="s">
        <v>19</v>
      </c>
      <c r="G489" s="178">
        <v>66000</v>
      </c>
      <c r="H489" s="178">
        <v>0</v>
      </c>
      <c r="I489" s="178">
        <f t="shared" si="359"/>
        <v>66000</v>
      </c>
      <c r="J489" s="171">
        <f>IF(G489&gt;=Datos!$D$14,(Datos!$D$14*Datos!$C$14),IF(G489&lt;=Datos!$D$14,(G489*Datos!$C$14)))</f>
        <v>1894.2</v>
      </c>
      <c r="K489" s="177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4615.755666666666</v>
      </c>
      <c r="L489" s="171">
        <f>IF(G489&gt;=Datos!$D$15,(Datos!$D$15*Datos!$C$15),IF(G489&lt;=Datos!$D$15,(G489*Datos!$C$15)))</f>
        <v>2006.4</v>
      </c>
      <c r="M489" s="178">
        <v>25</v>
      </c>
      <c r="N489" s="178">
        <f t="shared" si="360"/>
        <v>8541.3556666666664</v>
      </c>
      <c r="O489" s="214">
        <f t="shared" si="361"/>
        <v>57458.64433333333</v>
      </c>
    </row>
    <row r="490" spans="1:15" s="7" customFormat="1" ht="36.75" customHeight="1" x14ac:dyDescent="0.2">
      <c r="A490" s="168">
        <v>391</v>
      </c>
      <c r="B490" s="109" t="s">
        <v>677</v>
      </c>
      <c r="C490" s="109" t="s">
        <v>312</v>
      </c>
      <c r="D490" s="126" t="s">
        <v>491</v>
      </c>
      <c r="E490" s="138" t="s">
        <v>308</v>
      </c>
      <c r="F490" s="138" t="s">
        <v>19</v>
      </c>
      <c r="G490" s="178">
        <v>35000</v>
      </c>
      <c r="H490" s="178">
        <v>0</v>
      </c>
      <c r="I490" s="178">
        <f t="shared" si="359"/>
        <v>35000</v>
      </c>
      <c r="J490" s="171">
        <f>IF(G490&gt;=Datos!$D$14,(Datos!$D$14*Datos!$C$14),IF(G490&lt;=Datos!$D$14,(G490*Datos!$C$14)))</f>
        <v>1004.5</v>
      </c>
      <c r="K490" s="177" t="str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0</v>
      </c>
      <c r="L490" s="171">
        <f>IF(G490&gt;=Datos!$D$15,(Datos!$D$15*Datos!$C$15),IF(G490&lt;=Datos!$D$15,(G490*Datos!$C$15)))</f>
        <v>1064</v>
      </c>
      <c r="M490" s="178">
        <v>25</v>
      </c>
      <c r="N490" s="178">
        <f t="shared" si="360"/>
        <v>2093.5</v>
      </c>
      <c r="O490" s="214">
        <f t="shared" si="361"/>
        <v>32906.5</v>
      </c>
    </row>
    <row r="491" spans="1:15" s="7" customFormat="1" ht="36.75" customHeight="1" x14ac:dyDescent="0.2">
      <c r="A491" s="168">
        <v>392</v>
      </c>
      <c r="B491" s="109" t="s">
        <v>864</v>
      </c>
      <c r="C491" s="109" t="s">
        <v>719</v>
      </c>
      <c r="D491" s="126" t="s">
        <v>491</v>
      </c>
      <c r="E491" s="138" t="s">
        <v>308</v>
      </c>
      <c r="F491" s="138" t="s">
        <v>19</v>
      </c>
      <c r="G491" s="178">
        <v>35000</v>
      </c>
      <c r="H491" s="178">
        <v>0</v>
      </c>
      <c r="I491" s="178">
        <f t="shared" si="359"/>
        <v>35000</v>
      </c>
      <c r="J491" s="171">
        <f>IF(G491&gt;=Datos!$D$14,(Datos!$D$14*Datos!$C$14),IF(G491&lt;=Datos!$D$14,(G491*Datos!$C$14)))</f>
        <v>1004.5</v>
      </c>
      <c r="K491" s="177" t="str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0</v>
      </c>
      <c r="L491" s="171">
        <f>IF(G491&gt;=Datos!$D$15,(Datos!$D$15*Datos!$C$15),IF(G491&lt;=Datos!$D$15,(G491*Datos!$C$15)))</f>
        <v>1064</v>
      </c>
      <c r="M491" s="178">
        <v>25</v>
      </c>
      <c r="N491" s="178">
        <f t="shared" ref="N491" si="362">SUM(J491:M491)</f>
        <v>2093.5</v>
      </c>
      <c r="O491" s="214">
        <f t="shared" ref="O491" si="363">+G491-N491</f>
        <v>32906.5</v>
      </c>
    </row>
    <row r="492" spans="1:15" s="7" customFormat="1" ht="36.75" customHeight="1" x14ac:dyDescent="0.2">
      <c r="A492" s="168">
        <v>393</v>
      </c>
      <c r="B492" s="109" t="s">
        <v>742</v>
      </c>
      <c r="C492" s="109" t="s">
        <v>312</v>
      </c>
      <c r="D492" s="126" t="s">
        <v>680</v>
      </c>
      <c r="E492" s="138" t="s">
        <v>308</v>
      </c>
      <c r="F492" s="138" t="s">
        <v>19</v>
      </c>
      <c r="G492" s="178">
        <v>80000</v>
      </c>
      <c r="H492" s="178">
        <v>0</v>
      </c>
      <c r="I492" s="178">
        <f t="shared" si="359"/>
        <v>80000</v>
      </c>
      <c r="J492" s="171">
        <f>IF(G492&gt;=Datos!$D$14,(Datos!$D$14*Datos!$C$14),IF(G492&lt;=Datos!$D$14,(G492*Datos!$C$14)))</f>
        <v>2296</v>
      </c>
      <c r="K492" s="177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7400.8606666666674</v>
      </c>
      <c r="L492" s="171">
        <f>IF(G492&gt;=Datos!$D$15,(Datos!$D$15*Datos!$C$15),IF(G492&lt;=Datos!$D$15,(G492*Datos!$C$15)))</f>
        <v>2432</v>
      </c>
      <c r="M492" s="178">
        <v>25</v>
      </c>
      <c r="N492" s="178">
        <f t="shared" ref="N492:N505" si="364">SUM(J492:M492)</f>
        <v>12153.860666666667</v>
      </c>
      <c r="O492" s="214">
        <f t="shared" ref="O492:O505" si="365">+G492-N492</f>
        <v>67846.139333333325</v>
      </c>
    </row>
    <row r="493" spans="1:15" s="7" customFormat="1" ht="36.75" customHeight="1" x14ac:dyDescent="0.2">
      <c r="A493" s="168">
        <v>394</v>
      </c>
      <c r="B493" s="109" t="s">
        <v>762</v>
      </c>
      <c r="C493" s="109" t="s">
        <v>312</v>
      </c>
      <c r="D493" s="126" t="s">
        <v>491</v>
      </c>
      <c r="E493" s="138" t="s">
        <v>308</v>
      </c>
      <c r="F493" s="138" t="s">
        <v>19</v>
      </c>
      <c r="G493" s="178">
        <v>35000</v>
      </c>
      <c r="H493" s="178">
        <v>0</v>
      </c>
      <c r="I493" s="178">
        <f t="shared" si="359"/>
        <v>35000</v>
      </c>
      <c r="J493" s="171">
        <f>IF(G493&gt;=Datos!$D$14,(Datos!$D$14*Datos!$C$14),IF(G493&lt;=Datos!$D$14,(G493*Datos!$C$14)))</f>
        <v>1004.5</v>
      </c>
      <c r="K493" s="177" t="str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0</v>
      </c>
      <c r="L493" s="171">
        <f>IF(G493&gt;=Datos!$D$15,(Datos!$D$15*Datos!$C$15),IF(G493&lt;=Datos!$D$15,(G493*Datos!$C$15)))</f>
        <v>1064</v>
      </c>
      <c r="M493" s="178">
        <v>25</v>
      </c>
      <c r="N493" s="178">
        <f t="shared" ref="N493:N498" si="366">SUM(J493:M493)</f>
        <v>2093.5</v>
      </c>
      <c r="O493" s="214">
        <f t="shared" ref="O493:O498" si="367">+G493-N493</f>
        <v>32906.5</v>
      </c>
    </row>
    <row r="494" spans="1:15" s="7" customFormat="1" ht="36.75" customHeight="1" x14ac:dyDescent="0.2">
      <c r="A494" s="168">
        <v>395</v>
      </c>
      <c r="B494" s="109" t="s">
        <v>1063</v>
      </c>
      <c r="C494" s="109" t="s">
        <v>312</v>
      </c>
      <c r="D494" s="126" t="s">
        <v>924</v>
      </c>
      <c r="E494" s="138" t="s">
        <v>308</v>
      </c>
      <c r="F494" s="138" t="s">
        <v>19</v>
      </c>
      <c r="G494" s="178">
        <v>60000</v>
      </c>
      <c r="H494" s="178">
        <v>0</v>
      </c>
      <c r="I494" s="178">
        <f t="shared" ref="I494:I495" si="368">SUM(G494:H494)</f>
        <v>60000</v>
      </c>
      <c r="J494" s="171">
        <f>IF(G494&gt;=Datos!$D$14,(Datos!$D$14*Datos!$C$14),IF(G494&lt;=Datos!$D$14,(G494*Datos!$C$14)))</f>
        <v>1722</v>
      </c>
      <c r="K494" s="177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3486.6756666666661</v>
      </c>
      <c r="L494" s="171">
        <f>IF(G494&gt;=Datos!$D$15,(Datos!$D$15*Datos!$C$15),IF(G494&lt;=Datos!$D$15,(G494*Datos!$C$15)))</f>
        <v>1824</v>
      </c>
      <c r="M494" s="178">
        <v>25</v>
      </c>
      <c r="N494" s="178">
        <f t="shared" ref="N494:N495" si="369">SUM(J494:M494)</f>
        <v>7057.6756666666661</v>
      </c>
      <c r="O494" s="214">
        <f t="shared" ref="O494:O495" si="370">+G494-N494</f>
        <v>52942.324333333338</v>
      </c>
    </row>
    <row r="495" spans="1:15" s="7" customFormat="1" ht="36.75" customHeight="1" x14ac:dyDescent="0.2">
      <c r="A495" s="168">
        <v>396</v>
      </c>
      <c r="B495" s="109" t="s">
        <v>1064</v>
      </c>
      <c r="C495" s="109" t="s">
        <v>312</v>
      </c>
      <c r="D495" s="126" t="s">
        <v>491</v>
      </c>
      <c r="E495" s="138" t="s">
        <v>308</v>
      </c>
      <c r="F495" s="138" t="s">
        <v>19</v>
      </c>
      <c r="G495" s="178">
        <v>35000</v>
      </c>
      <c r="H495" s="178">
        <v>0</v>
      </c>
      <c r="I495" s="178">
        <f t="shared" si="368"/>
        <v>35000</v>
      </c>
      <c r="J495" s="171">
        <f>IF(G495&gt;=Datos!$D$14,(Datos!$D$14*Datos!$C$14),IF(G495&lt;=Datos!$D$14,(G495*Datos!$C$14)))</f>
        <v>1004.5</v>
      </c>
      <c r="K495" s="177" t="str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0</v>
      </c>
      <c r="L495" s="171">
        <f>IF(G495&gt;=Datos!$D$15,(Datos!$D$15*Datos!$C$15),IF(G495&lt;=Datos!$D$15,(G495*Datos!$C$15)))</f>
        <v>1064</v>
      </c>
      <c r="M495" s="178">
        <v>25</v>
      </c>
      <c r="N495" s="178">
        <f t="shared" si="369"/>
        <v>2093.5</v>
      </c>
      <c r="O495" s="214">
        <f t="shared" si="370"/>
        <v>32906.5</v>
      </c>
    </row>
    <row r="496" spans="1:15" s="7" customFormat="1" ht="36.75" customHeight="1" x14ac:dyDescent="0.2">
      <c r="A496" s="168">
        <v>397</v>
      </c>
      <c r="B496" s="109" t="s">
        <v>301</v>
      </c>
      <c r="C496" s="109" t="s">
        <v>312</v>
      </c>
      <c r="D496" s="126" t="s">
        <v>947</v>
      </c>
      <c r="E496" s="138" t="s">
        <v>308</v>
      </c>
      <c r="F496" s="138" t="s">
        <v>19</v>
      </c>
      <c r="G496" s="178">
        <v>66000</v>
      </c>
      <c r="H496" s="178">
        <v>0</v>
      </c>
      <c r="I496" s="178">
        <f t="shared" si="359"/>
        <v>66000</v>
      </c>
      <c r="J496" s="171">
        <f>IF(G496&gt;=Datos!$D$14,(Datos!$D$14*Datos!$C$14),IF(G496&lt;=Datos!$D$14,(G496*Datos!$C$14)))</f>
        <v>1894.2</v>
      </c>
      <c r="K496" s="177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4615.755666666666</v>
      </c>
      <c r="L496" s="171">
        <f>IF(G496&gt;=Datos!$D$15,(Datos!$D$15*Datos!$C$15),IF(G496&lt;=Datos!$D$15,(G496*Datos!$C$15)))</f>
        <v>2006.4</v>
      </c>
      <c r="M496" s="178">
        <v>25</v>
      </c>
      <c r="N496" s="178">
        <f t="shared" si="366"/>
        <v>8541.3556666666664</v>
      </c>
      <c r="O496" s="214">
        <f t="shared" si="367"/>
        <v>57458.64433333333</v>
      </c>
    </row>
    <row r="497" spans="1:15" s="7" customFormat="1" ht="36.75" customHeight="1" x14ac:dyDescent="0.2">
      <c r="A497" s="168">
        <v>398</v>
      </c>
      <c r="B497" s="109" t="s">
        <v>207</v>
      </c>
      <c r="C497" s="109" t="s">
        <v>312</v>
      </c>
      <c r="D497" s="126" t="s">
        <v>667</v>
      </c>
      <c r="E497" s="138" t="s">
        <v>308</v>
      </c>
      <c r="F497" s="138" t="s">
        <v>19</v>
      </c>
      <c r="G497" s="178">
        <v>71500</v>
      </c>
      <c r="H497" s="178">
        <v>0</v>
      </c>
      <c r="I497" s="178">
        <f t="shared" si="359"/>
        <v>71500</v>
      </c>
      <c r="J497" s="171">
        <f>IF(G497&gt;=Datos!$D$14,(Datos!$D$14*Datos!$C$14),IF(G497&lt;=Datos!$D$14,(G497*Datos!$C$14)))</f>
        <v>2052.0500000000002</v>
      </c>
      <c r="K497" s="177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5650.745666666664</v>
      </c>
      <c r="L497" s="171">
        <f>IF(G497&gt;=Datos!$D$15,(Datos!$D$15*Datos!$C$15),IF(G497&lt;=Datos!$D$15,(G497*Datos!$C$15)))</f>
        <v>2173.6</v>
      </c>
      <c r="M497" s="178">
        <v>25</v>
      </c>
      <c r="N497" s="178">
        <f t="shared" si="366"/>
        <v>9901.3956666666636</v>
      </c>
      <c r="O497" s="214">
        <f t="shared" si="367"/>
        <v>61598.604333333336</v>
      </c>
    </row>
    <row r="498" spans="1:15" s="7" customFormat="1" ht="36.75" customHeight="1" x14ac:dyDescent="0.2">
      <c r="A498" s="168">
        <v>399</v>
      </c>
      <c r="B498" s="109" t="s">
        <v>34</v>
      </c>
      <c r="C498" s="109" t="s">
        <v>312</v>
      </c>
      <c r="D498" s="126" t="s">
        <v>948</v>
      </c>
      <c r="E498" s="138" t="s">
        <v>308</v>
      </c>
      <c r="F498" s="138" t="s">
        <v>19</v>
      </c>
      <c r="G498" s="178">
        <v>78828.75</v>
      </c>
      <c r="H498" s="178">
        <v>0</v>
      </c>
      <c r="I498" s="178">
        <f t="shared" si="359"/>
        <v>78828.75</v>
      </c>
      <c r="J498" s="171">
        <f>IF(G498&gt;=Datos!$D$14,(Datos!$D$14*Datos!$C$14),IF(G498&lt;=Datos!$D$14,(G498*Datos!$C$14)))</f>
        <v>2262.3851249999998</v>
      </c>
      <c r="K498" s="177">
        <v>6696.5</v>
      </c>
      <c r="L498" s="171">
        <f>IF(G498&gt;=Datos!$D$15,(Datos!$D$15*Datos!$C$15),IF(G498&lt;=Datos!$D$15,(G498*Datos!$C$15)))</f>
        <v>2396.3939999999998</v>
      </c>
      <c r="M498" s="178">
        <v>1740.46</v>
      </c>
      <c r="N498" s="178">
        <f t="shared" si="366"/>
        <v>13095.739125</v>
      </c>
      <c r="O498" s="214">
        <f t="shared" si="367"/>
        <v>65733.010875000007</v>
      </c>
    </row>
    <row r="499" spans="1:15" s="7" customFormat="1" ht="36.75" customHeight="1" x14ac:dyDescent="0.2">
      <c r="A499" s="168">
        <v>400</v>
      </c>
      <c r="B499" s="109" t="s">
        <v>951</v>
      </c>
      <c r="C499" s="109" t="s">
        <v>312</v>
      </c>
      <c r="D499" s="126" t="s">
        <v>858</v>
      </c>
      <c r="E499" s="138" t="s">
        <v>308</v>
      </c>
      <c r="F499" s="138" t="s">
        <v>19</v>
      </c>
      <c r="G499" s="178">
        <v>66000</v>
      </c>
      <c r="H499" s="178">
        <v>0</v>
      </c>
      <c r="I499" s="178">
        <f t="shared" si="359"/>
        <v>66000</v>
      </c>
      <c r="J499" s="171">
        <f>IF(G499&gt;=Datos!$D$14,(Datos!$D$14*Datos!$C$14),IF(G499&lt;=Datos!$D$14,(G499*Datos!$C$14)))</f>
        <v>1894.2</v>
      </c>
      <c r="K499" s="177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4615.755666666666</v>
      </c>
      <c r="L499" s="171">
        <f>IF(G499&gt;=Datos!$D$15,(Datos!$D$15*Datos!$C$15),IF(G499&lt;=Datos!$D$15,(G499*Datos!$C$15)))</f>
        <v>2006.4</v>
      </c>
      <c r="M499" s="178">
        <v>25</v>
      </c>
      <c r="N499" s="178">
        <f t="shared" si="364"/>
        <v>8541.3556666666664</v>
      </c>
      <c r="O499" s="214">
        <f t="shared" si="365"/>
        <v>57458.64433333333</v>
      </c>
    </row>
    <row r="500" spans="1:15" s="7" customFormat="1" ht="36.75" customHeight="1" x14ac:dyDescent="0.2">
      <c r="A500" s="168">
        <v>401</v>
      </c>
      <c r="B500" s="109" t="s">
        <v>612</v>
      </c>
      <c r="C500" s="109" t="s">
        <v>312</v>
      </c>
      <c r="D500" s="126" t="s">
        <v>858</v>
      </c>
      <c r="E500" s="138" t="s">
        <v>308</v>
      </c>
      <c r="F500" s="138" t="s">
        <v>19</v>
      </c>
      <c r="G500" s="178">
        <v>66000</v>
      </c>
      <c r="H500" s="178">
        <v>0</v>
      </c>
      <c r="I500" s="178">
        <f t="shared" si="359"/>
        <v>66000</v>
      </c>
      <c r="J500" s="171">
        <f>IF(G500&gt;=Datos!$D$14,(Datos!$D$14*Datos!$C$14),IF(G500&lt;=Datos!$D$14,(G500*Datos!$C$14)))</f>
        <v>1894.2</v>
      </c>
      <c r="K500" s="177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4615.755666666666</v>
      </c>
      <c r="L500" s="171">
        <f>IF(G500&gt;=Datos!$D$15,(Datos!$D$15*Datos!$C$15),IF(G500&lt;=Datos!$D$15,(G500*Datos!$C$15)))</f>
        <v>2006.4</v>
      </c>
      <c r="M500" s="178">
        <v>25</v>
      </c>
      <c r="N500" s="178">
        <f t="shared" ref="N500:N503" si="371">SUM(J500:M500)</f>
        <v>8541.3556666666664</v>
      </c>
      <c r="O500" s="214">
        <f t="shared" ref="O500:O503" si="372">+G500-N500</f>
        <v>57458.64433333333</v>
      </c>
    </row>
    <row r="501" spans="1:15" s="7" customFormat="1" ht="36.75" customHeight="1" x14ac:dyDescent="0.2">
      <c r="A501" s="168">
        <v>402</v>
      </c>
      <c r="B501" s="187" t="s">
        <v>678</v>
      </c>
      <c r="C501" s="109" t="s">
        <v>312</v>
      </c>
      <c r="D501" s="126" t="s">
        <v>491</v>
      </c>
      <c r="E501" s="138" t="s">
        <v>308</v>
      </c>
      <c r="F501" s="138" t="s">
        <v>19</v>
      </c>
      <c r="G501" s="132">
        <v>35000</v>
      </c>
      <c r="H501" s="178">
        <v>0</v>
      </c>
      <c r="I501" s="178">
        <f t="shared" si="359"/>
        <v>35000</v>
      </c>
      <c r="J501" s="171">
        <f>IF(G501&gt;=Datos!$D$14,(Datos!$D$14*Datos!$C$14),IF(G501&lt;=Datos!$D$14,(G501*Datos!$C$14)))</f>
        <v>1004.5</v>
      </c>
      <c r="K501" s="177" t="str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0</v>
      </c>
      <c r="L501" s="171">
        <f>IF(G501&gt;=Datos!$D$15,(Datos!$D$15*Datos!$C$15),IF(G501&lt;=Datos!$D$15,(G501*Datos!$C$15)))</f>
        <v>1064</v>
      </c>
      <c r="M501" s="178">
        <v>25</v>
      </c>
      <c r="N501" s="178">
        <f t="shared" si="371"/>
        <v>2093.5</v>
      </c>
      <c r="O501" s="214">
        <f t="shared" si="372"/>
        <v>32906.5</v>
      </c>
    </row>
    <row r="502" spans="1:15" s="7" customFormat="1" ht="36.75" customHeight="1" x14ac:dyDescent="0.2">
      <c r="A502" s="168">
        <v>403</v>
      </c>
      <c r="B502" s="109" t="s">
        <v>90</v>
      </c>
      <c r="C502" s="109" t="s">
        <v>312</v>
      </c>
      <c r="D502" s="126" t="s">
        <v>858</v>
      </c>
      <c r="E502" s="138" t="s">
        <v>308</v>
      </c>
      <c r="F502" s="138" t="s">
        <v>19</v>
      </c>
      <c r="G502" s="178">
        <v>71500</v>
      </c>
      <c r="H502" s="178">
        <v>0</v>
      </c>
      <c r="I502" s="178">
        <f t="shared" si="359"/>
        <v>71500</v>
      </c>
      <c r="J502" s="171">
        <f>IF(G502&gt;=Datos!$D$14,(Datos!$D$14*Datos!$C$14),IF(G502&lt;=Datos!$D$14,(G502*Datos!$C$14)))</f>
        <v>2052.0500000000002</v>
      </c>
      <c r="K502" s="177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5650.745666666664</v>
      </c>
      <c r="L502" s="171">
        <f>IF(G502&gt;=Datos!$D$15,(Datos!$D$15*Datos!$C$15),IF(G502&lt;=Datos!$D$15,(G502*Datos!$C$15)))</f>
        <v>2173.6</v>
      </c>
      <c r="M502" s="178">
        <v>25</v>
      </c>
      <c r="N502" s="178">
        <f t="shared" si="371"/>
        <v>9901.3956666666636</v>
      </c>
      <c r="O502" s="214">
        <f t="shared" si="372"/>
        <v>61598.604333333336</v>
      </c>
    </row>
    <row r="503" spans="1:15" s="7" customFormat="1" ht="36.75" customHeight="1" x14ac:dyDescent="0.2">
      <c r="A503" s="168">
        <v>404</v>
      </c>
      <c r="B503" s="109" t="s">
        <v>208</v>
      </c>
      <c r="C503" s="109" t="s">
        <v>312</v>
      </c>
      <c r="D503" s="126" t="s">
        <v>924</v>
      </c>
      <c r="E503" s="138" t="s">
        <v>308</v>
      </c>
      <c r="F503" s="138" t="s">
        <v>19</v>
      </c>
      <c r="G503" s="178">
        <v>75075</v>
      </c>
      <c r="H503" s="178">
        <v>0</v>
      </c>
      <c r="I503" s="178">
        <f t="shared" si="359"/>
        <v>75075</v>
      </c>
      <c r="J503" s="171">
        <f>IF(G503&gt;=Datos!$D$14,(Datos!$D$14*Datos!$C$14),IF(G503&lt;=Datos!$D$14,(G503*Datos!$C$14)))</f>
        <v>2154.6525000000001</v>
      </c>
      <c r="K503" s="177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6323.4891666666672</v>
      </c>
      <c r="L503" s="171">
        <f>IF(G503&gt;=Datos!$D$15,(Datos!$D$15*Datos!$C$15),IF(G503&lt;=Datos!$D$15,(G503*Datos!$C$15)))</f>
        <v>2282.2800000000002</v>
      </c>
      <c r="M503" s="178">
        <v>25</v>
      </c>
      <c r="N503" s="178">
        <f t="shared" si="371"/>
        <v>10785.421666666667</v>
      </c>
      <c r="O503" s="214">
        <f t="shared" si="372"/>
        <v>64289.578333333331</v>
      </c>
    </row>
    <row r="504" spans="1:15" s="7" customFormat="1" ht="36.75" customHeight="1" x14ac:dyDescent="0.2">
      <c r="A504" s="168">
        <v>405</v>
      </c>
      <c r="B504" s="109" t="s">
        <v>70</v>
      </c>
      <c r="C504" s="109" t="s">
        <v>312</v>
      </c>
      <c r="D504" s="126" t="s">
        <v>491</v>
      </c>
      <c r="E504" s="138" t="s">
        <v>308</v>
      </c>
      <c r="F504" s="138" t="s">
        <v>309</v>
      </c>
      <c r="G504" s="178">
        <v>35000</v>
      </c>
      <c r="H504" s="178">
        <v>0</v>
      </c>
      <c r="I504" s="178">
        <f t="shared" si="359"/>
        <v>35000</v>
      </c>
      <c r="J504" s="171">
        <f>IF(G504&gt;=Datos!$D$14,(Datos!$D$14*Datos!$C$14),IF(G504&lt;=Datos!$D$14,(G504*Datos!$C$14)))</f>
        <v>1004.5</v>
      </c>
      <c r="K504" s="177" t="str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0</v>
      </c>
      <c r="L504" s="171">
        <f>IF(G504&gt;=Datos!$D$15,(Datos!$D$15*Datos!$C$15),IF(G504&lt;=Datos!$D$15,(G504*Datos!$C$15)))</f>
        <v>1064</v>
      </c>
      <c r="M504" s="178">
        <v>25</v>
      </c>
      <c r="N504" s="178">
        <f t="shared" si="364"/>
        <v>2093.5</v>
      </c>
      <c r="O504" s="214">
        <f t="shared" si="365"/>
        <v>32906.5</v>
      </c>
    </row>
    <row r="505" spans="1:15" s="7" customFormat="1" ht="36.75" customHeight="1" x14ac:dyDescent="0.2">
      <c r="A505" s="168">
        <v>406</v>
      </c>
      <c r="B505" s="109" t="s">
        <v>327</v>
      </c>
      <c r="C505" s="109" t="s">
        <v>312</v>
      </c>
      <c r="D505" s="126" t="s">
        <v>924</v>
      </c>
      <c r="E505" s="138" t="s">
        <v>308</v>
      </c>
      <c r="F505" s="138" t="s">
        <v>19</v>
      </c>
      <c r="G505" s="178">
        <v>66000</v>
      </c>
      <c r="H505" s="178">
        <v>0</v>
      </c>
      <c r="I505" s="178">
        <f t="shared" si="359"/>
        <v>66000</v>
      </c>
      <c r="J505" s="171">
        <f>IF(G505&gt;=Datos!$D$14,(Datos!$D$14*Datos!$C$14),IF(G505&lt;=Datos!$D$14,(G505*Datos!$C$14)))</f>
        <v>1894.2</v>
      </c>
      <c r="K505" s="177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4615.755666666666</v>
      </c>
      <c r="L505" s="171">
        <f>IF(G505&gt;=Datos!$D$15,(Datos!$D$15*Datos!$C$15),IF(G505&lt;=Datos!$D$15,(G505*Datos!$C$15)))</f>
        <v>2006.4</v>
      </c>
      <c r="M505" s="178">
        <v>25</v>
      </c>
      <c r="N505" s="178">
        <f t="shared" si="364"/>
        <v>8541.3556666666664</v>
      </c>
      <c r="O505" s="214">
        <f t="shared" si="365"/>
        <v>57458.64433333333</v>
      </c>
    </row>
    <row r="506" spans="1:15" s="7" customFormat="1" ht="36.75" customHeight="1" x14ac:dyDescent="0.2">
      <c r="A506" s="168">
        <v>407</v>
      </c>
      <c r="B506" s="109" t="s">
        <v>146</v>
      </c>
      <c r="C506" s="109" t="s">
        <v>312</v>
      </c>
      <c r="D506" s="126" t="s">
        <v>680</v>
      </c>
      <c r="E506" s="138" t="s">
        <v>308</v>
      </c>
      <c r="F506" s="138" t="s">
        <v>309</v>
      </c>
      <c r="G506" s="178">
        <v>80000</v>
      </c>
      <c r="H506" s="178">
        <v>0</v>
      </c>
      <c r="I506" s="178">
        <f t="shared" si="359"/>
        <v>80000</v>
      </c>
      <c r="J506" s="171">
        <f>IF(G506&gt;=Datos!$D$14,(Datos!$D$14*Datos!$C$14),IF(G506&lt;=Datos!$D$14,(G506*Datos!$C$14)))</f>
        <v>2296</v>
      </c>
      <c r="K506" s="177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7400.8606666666674</v>
      </c>
      <c r="L506" s="171">
        <f>IF(G506&gt;=Datos!$D$15,(Datos!$D$15*Datos!$C$15),IF(G506&lt;=Datos!$D$15,(G506*Datos!$C$15)))</f>
        <v>2432</v>
      </c>
      <c r="M506" s="178">
        <v>25</v>
      </c>
      <c r="N506" s="178">
        <f t="shared" ref="N506:N516" si="373">SUM(J506:M506)</f>
        <v>12153.860666666667</v>
      </c>
      <c r="O506" s="214">
        <f t="shared" ref="O506:O516" si="374">+G506-N506</f>
        <v>67846.139333333325</v>
      </c>
    </row>
    <row r="507" spans="1:15" s="7" customFormat="1" ht="36.75" customHeight="1" x14ac:dyDescent="0.2">
      <c r="A507" s="168">
        <v>408</v>
      </c>
      <c r="B507" s="187" t="s">
        <v>201</v>
      </c>
      <c r="C507" s="109" t="s">
        <v>312</v>
      </c>
      <c r="D507" s="126" t="s">
        <v>668</v>
      </c>
      <c r="E507" s="138" t="s">
        <v>308</v>
      </c>
      <c r="F507" s="138" t="s">
        <v>19</v>
      </c>
      <c r="G507" s="178">
        <v>71500</v>
      </c>
      <c r="H507" s="178">
        <v>0</v>
      </c>
      <c r="I507" s="178">
        <f t="shared" si="359"/>
        <v>71500</v>
      </c>
      <c r="J507" s="171">
        <f>IF(G507&gt;=Datos!$D$14,(Datos!$D$14*Datos!$C$14),IF(G507&lt;=Datos!$D$14,(G507*Datos!$C$14)))</f>
        <v>2052.0500000000002</v>
      </c>
      <c r="K507" s="177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5650.745666666664</v>
      </c>
      <c r="L507" s="171">
        <f>IF(G507&gt;=Datos!$D$15,(Datos!$D$15*Datos!$C$15),IF(G507&lt;=Datos!$D$15,(G507*Datos!$C$15)))</f>
        <v>2173.6</v>
      </c>
      <c r="M507" s="178">
        <v>25</v>
      </c>
      <c r="N507" s="178">
        <f t="shared" si="373"/>
        <v>9901.3956666666636</v>
      </c>
      <c r="O507" s="214">
        <f t="shared" si="374"/>
        <v>61598.604333333336</v>
      </c>
    </row>
    <row r="508" spans="1:15" s="7" customFormat="1" ht="36.75" customHeight="1" x14ac:dyDescent="0.2">
      <c r="A508" s="168">
        <v>409</v>
      </c>
      <c r="B508" s="187" t="s">
        <v>124</v>
      </c>
      <c r="C508" s="109" t="s">
        <v>312</v>
      </c>
      <c r="D508" s="126" t="s">
        <v>244</v>
      </c>
      <c r="E508" s="138" t="s">
        <v>308</v>
      </c>
      <c r="F508" s="138" t="s">
        <v>309</v>
      </c>
      <c r="G508" s="178">
        <v>66000</v>
      </c>
      <c r="H508" s="178">
        <v>0</v>
      </c>
      <c r="I508" s="178">
        <f t="shared" si="359"/>
        <v>66000</v>
      </c>
      <c r="J508" s="171">
        <f>IF(G508&gt;=Datos!$D$14,(Datos!$D$14*Datos!$C$14),IF(G508&lt;=Datos!$D$14,(G508*Datos!$C$14)))</f>
        <v>1894.2</v>
      </c>
      <c r="K508" s="177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4615.755666666666</v>
      </c>
      <c r="L508" s="171">
        <f>IF(G508&gt;=Datos!$D$15,(Datos!$D$15*Datos!$C$15),IF(G508&lt;=Datos!$D$15,(G508*Datos!$C$15)))</f>
        <v>2006.4</v>
      </c>
      <c r="M508" s="178">
        <v>25</v>
      </c>
      <c r="N508" s="178">
        <f t="shared" si="373"/>
        <v>8541.3556666666664</v>
      </c>
      <c r="O508" s="214">
        <f t="shared" si="374"/>
        <v>57458.64433333333</v>
      </c>
    </row>
    <row r="509" spans="1:15" s="7" customFormat="1" ht="36.75" customHeight="1" x14ac:dyDescent="0.2">
      <c r="A509" s="168">
        <v>410</v>
      </c>
      <c r="B509" s="109" t="s">
        <v>952</v>
      </c>
      <c r="C509" s="109" t="s">
        <v>312</v>
      </c>
      <c r="D509" s="126" t="s">
        <v>680</v>
      </c>
      <c r="E509" s="138" t="s">
        <v>308</v>
      </c>
      <c r="F509" s="138" t="s">
        <v>19</v>
      </c>
      <c r="G509" s="178">
        <v>80000</v>
      </c>
      <c r="H509" s="178">
        <v>0</v>
      </c>
      <c r="I509" s="178">
        <f t="shared" si="359"/>
        <v>80000</v>
      </c>
      <c r="J509" s="171">
        <f>IF(G509&gt;=Datos!$D$14,(Datos!$D$14*Datos!$C$14),IF(G509&lt;=Datos!$D$14,(G509*Datos!$C$14)))</f>
        <v>2296</v>
      </c>
      <c r="K509" s="177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7400.8606666666674</v>
      </c>
      <c r="L509" s="171">
        <f>IF(G509&gt;=Datos!$D$15,(Datos!$D$15*Datos!$C$15),IF(G509&lt;=Datos!$D$15,(G509*Datos!$C$15)))</f>
        <v>2432</v>
      </c>
      <c r="M509" s="178">
        <v>25</v>
      </c>
      <c r="N509" s="178">
        <f t="shared" si="373"/>
        <v>12153.860666666667</v>
      </c>
      <c r="O509" s="214">
        <f t="shared" si="374"/>
        <v>67846.139333333325</v>
      </c>
    </row>
    <row r="510" spans="1:15" s="7" customFormat="1" ht="36.75" customHeight="1" x14ac:dyDescent="0.2">
      <c r="A510" s="168">
        <v>411</v>
      </c>
      <c r="B510" s="109" t="s">
        <v>229</v>
      </c>
      <c r="C510" s="109" t="s">
        <v>312</v>
      </c>
      <c r="D510" s="126" t="s">
        <v>491</v>
      </c>
      <c r="E510" s="138" t="s">
        <v>308</v>
      </c>
      <c r="F510" s="138" t="s">
        <v>19</v>
      </c>
      <c r="G510" s="178">
        <v>35000</v>
      </c>
      <c r="H510" s="178">
        <v>0</v>
      </c>
      <c r="I510" s="178">
        <f t="shared" si="359"/>
        <v>35000</v>
      </c>
      <c r="J510" s="171">
        <f>IF(G510&gt;=Datos!$D$14,(Datos!$D$14*Datos!$C$14),IF(G510&lt;=Datos!$D$14,(G510*Datos!$C$14)))</f>
        <v>1004.5</v>
      </c>
      <c r="K510" s="177" t="str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0</v>
      </c>
      <c r="L510" s="171">
        <f>IF(G510&gt;=Datos!$D$15,(Datos!$D$15*Datos!$C$15),IF(G510&lt;=Datos!$D$15,(G510*Datos!$C$15)))</f>
        <v>1064</v>
      </c>
      <c r="M510" s="178">
        <v>25</v>
      </c>
      <c r="N510" s="178">
        <f t="shared" si="373"/>
        <v>2093.5</v>
      </c>
      <c r="O510" s="214">
        <f t="shared" si="374"/>
        <v>32906.5</v>
      </c>
    </row>
    <row r="511" spans="1:15" s="7" customFormat="1" ht="36.75" customHeight="1" x14ac:dyDescent="0.2">
      <c r="A511" s="168">
        <v>412</v>
      </c>
      <c r="B511" s="109" t="s">
        <v>158</v>
      </c>
      <c r="C511" s="109" t="s">
        <v>312</v>
      </c>
      <c r="D511" s="126" t="s">
        <v>316</v>
      </c>
      <c r="E511" s="138" t="s">
        <v>308</v>
      </c>
      <c r="F511" s="138" t="s">
        <v>19</v>
      </c>
      <c r="G511" s="178">
        <v>71500</v>
      </c>
      <c r="H511" s="178">
        <v>0</v>
      </c>
      <c r="I511" s="178">
        <f t="shared" si="359"/>
        <v>71500</v>
      </c>
      <c r="J511" s="171">
        <f>IF(G511&gt;=Datos!$D$14,(Datos!$D$14*Datos!$C$14),IF(G511&lt;=Datos!$D$14,(G511*Datos!$C$14)))</f>
        <v>2052.0500000000002</v>
      </c>
      <c r="K511" s="177">
        <v>4621.47</v>
      </c>
      <c r="L511" s="171">
        <f>IF(G511&gt;=Datos!$D$15,(Datos!$D$15*Datos!$C$15),IF(G511&lt;=Datos!$D$15,(G511*Datos!$C$15)))</f>
        <v>2173.6</v>
      </c>
      <c r="M511" s="178">
        <v>5171.38</v>
      </c>
      <c r="N511" s="178">
        <f t="shared" si="373"/>
        <v>14018.5</v>
      </c>
      <c r="O511" s="214">
        <f t="shared" si="374"/>
        <v>57481.5</v>
      </c>
    </row>
    <row r="512" spans="1:15" s="7" customFormat="1" ht="36.75" customHeight="1" x14ac:dyDescent="0.2">
      <c r="A512" s="168">
        <v>413</v>
      </c>
      <c r="B512" s="109" t="s">
        <v>953</v>
      </c>
      <c r="C512" s="109" t="s">
        <v>312</v>
      </c>
      <c r="D512" s="126" t="s">
        <v>491</v>
      </c>
      <c r="E512" s="138" t="s">
        <v>308</v>
      </c>
      <c r="F512" s="138" t="s">
        <v>19</v>
      </c>
      <c r="G512" s="178">
        <v>35000</v>
      </c>
      <c r="H512" s="178">
        <v>0</v>
      </c>
      <c r="I512" s="178">
        <f t="shared" si="359"/>
        <v>35000</v>
      </c>
      <c r="J512" s="171">
        <f>IF(G512&gt;=Datos!$D$14,(Datos!$D$14*Datos!$C$14),IF(G512&lt;=Datos!$D$14,(G512*Datos!$C$14)))</f>
        <v>1004.5</v>
      </c>
      <c r="K512" s="177" t="str">
        <f>IF((G512-J512-L512)&lt;=Datos!$G$7,"0",IF((G512-J512-L512)&lt;=Datos!$G$8,((G512-J512-L512)-Datos!$F$8)*Datos!$I$6,IF((G512-J512-L512)&lt;=Datos!$G$9,Datos!$I$8+((G512-J512-L512)-Datos!$F$9)*Datos!$J$6,IF((G512-J512-L512)&gt;=Datos!$F$10,(Datos!$I$8+Datos!$J$8)+((G512-J512-L512)-Datos!$F$10)*Datos!$K$6))))</f>
        <v>0</v>
      </c>
      <c r="L512" s="171">
        <f>IF(G512&gt;=Datos!$D$15,(Datos!$D$15*Datos!$C$15),IF(G512&lt;=Datos!$D$15,(G512*Datos!$C$15)))</f>
        <v>1064</v>
      </c>
      <c r="M512" s="178">
        <v>25</v>
      </c>
      <c r="N512" s="178">
        <f t="shared" si="373"/>
        <v>2093.5</v>
      </c>
      <c r="O512" s="214">
        <f t="shared" si="374"/>
        <v>32906.5</v>
      </c>
    </row>
    <row r="513" spans="1:16" s="7" customFormat="1" ht="36.75" customHeight="1" x14ac:dyDescent="0.2">
      <c r="A513" s="168">
        <v>414</v>
      </c>
      <c r="B513" s="109" t="s">
        <v>161</v>
      </c>
      <c r="C513" s="109" t="s">
        <v>312</v>
      </c>
      <c r="D513" s="126" t="s">
        <v>948</v>
      </c>
      <c r="E513" s="138" t="s">
        <v>308</v>
      </c>
      <c r="F513" s="138" t="s">
        <v>19</v>
      </c>
      <c r="G513" s="178">
        <v>78040.820000000007</v>
      </c>
      <c r="H513" s="178">
        <v>0</v>
      </c>
      <c r="I513" s="178">
        <f t="shared" si="359"/>
        <v>78040.820000000007</v>
      </c>
      <c r="J513" s="171">
        <f>IF(G513&gt;=Datos!$D$14,(Datos!$D$14*Datos!$C$14),IF(G513&lt;=Datos!$D$14,(G513*Datos!$C$14)))</f>
        <v>2239.771534</v>
      </c>
      <c r="K513" s="177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6940.0125511666702</v>
      </c>
      <c r="L513" s="171">
        <f>IF(G513&gt;=Datos!$D$15,(Datos!$D$15*Datos!$C$15),IF(G513&lt;=Datos!$D$15,(G513*Datos!$C$15)))</f>
        <v>2372.440928</v>
      </c>
      <c r="M513" s="178">
        <v>25</v>
      </c>
      <c r="N513" s="178">
        <f t="shared" si="373"/>
        <v>11577.22501316667</v>
      </c>
      <c r="O513" s="214">
        <f t="shared" si="374"/>
        <v>66463.594986833341</v>
      </c>
    </row>
    <row r="514" spans="1:16" s="7" customFormat="1" ht="36.75" customHeight="1" x14ac:dyDescent="0.2">
      <c r="A514" s="168">
        <v>415</v>
      </c>
      <c r="B514" s="109" t="s">
        <v>206</v>
      </c>
      <c r="C514" s="109" t="s">
        <v>312</v>
      </c>
      <c r="D514" s="126" t="s">
        <v>668</v>
      </c>
      <c r="E514" s="138" t="s">
        <v>308</v>
      </c>
      <c r="F514" s="138" t="s">
        <v>19</v>
      </c>
      <c r="G514" s="178">
        <v>71500</v>
      </c>
      <c r="H514" s="178">
        <v>0</v>
      </c>
      <c r="I514" s="178">
        <f t="shared" si="359"/>
        <v>71500</v>
      </c>
      <c r="J514" s="171">
        <f>IF(G514&gt;=Datos!$D$14,(Datos!$D$14*Datos!$C$14),IF(G514&lt;=Datos!$D$14,(G514*Datos!$C$14)))</f>
        <v>2052.0500000000002</v>
      </c>
      <c r="K514" s="177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5650.745666666664</v>
      </c>
      <c r="L514" s="171">
        <f>IF(G514&gt;=Datos!$D$15,(Datos!$D$15*Datos!$C$15),IF(G514&lt;=Datos!$D$15,(G514*Datos!$C$15)))</f>
        <v>2173.6</v>
      </c>
      <c r="M514" s="178">
        <v>25</v>
      </c>
      <c r="N514" s="178">
        <f t="shared" si="373"/>
        <v>9901.3956666666636</v>
      </c>
      <c r="O514" s="214">
        <f t="shared" si="374"/>
        <v>61598.604333333336</v>
      </c>
    </row>
    <row r="515" spans="1:16" s="7" customFormat="1" ht="36.75" customHeight="1" x14ac:dyDescent="0.2">
      <c r="A515" s="168">
        <v>416</v>
      </c>
      <c r="B515" s="109" t="s">
        <v>100</v>
      </c>
      <c r="C515" s="109" t="s">
        <v>312</v>
      </c>
      <c r="D515" s="126" t="s">
        <v>667</v>
      </c>
      <c r="E515" s="138" t="s">
        <v>308</v>
      </c>
      <c r="F515" s="138" t="s">
        <v>309</v>
      </c>
      <c r="G515" s="178">
        <v>71500</v>
      </c>
      <c r="H515" s="178">
        <v>0</v>
      </c>
      <c r="I515" s="178">
        <f t="shared" si="359"/>
        <v>71500</v>
      </c>
      <c r="J515" s="171">
        <f>IF(G515&gt;=Datos!$D$14,(Datos!$D$14*Datos!$C$14),IF(G515&lt;=Datos!$D$14,(G515*Datos!$C$14)))</f>
        <v>2052.0500000000002</v>
      </c>
      <c r="K515" s="177">
        <v>4964.5600000000004</v>
      </c>
      <c r="L515" s="171">
        <f>IF(G515&gt;=Datos!$D$15,(Datos!$D$15*Datos!$C$15),IF(G515&lt;=Datos!$D$15,(G515*Datos!$C$15)))</f>
        <v>2173.6</v>
      </c>
      <c r="M515" s="178">
        <v>3455.92</v>
      </c>
      <c r="N515" s="178">
        <f t="shared" si="373"/>
        <v>12646.130000000001</v>
      </c>
      <c r="O515" s="214">
        <f t="shared" si="374"/>
        <v>58853.869999999995</v>
      </c>
    </row>
    <row r="516" spans="1:16" s="7" customFormat="1" ht="36.75" customHeight="1" x14ac:dyDescent="0.2">
      <c r="A516" s="168">
        <v>417</v>
      </c>
      <c r="B516" s="187" t="s">
        <v>328</v>
      </c>
      <c r="C516" s="109" t="s">
        <v>312</v>
      </c>
      <c r="D516" s="126" t="s">
        <v>947</v>
      </c>
      <c r="E516" s="138" t="s">
        <v>308</v>
      </c>
      <c r="F516" s="138" t="s">
        <v>309</v>
      </c>
      <c r="G516" s="178">
        <v>66000</v>
      </c>
      <c r="H516" s="178">
        <v>0</v>
      </c>
      <c r="I516" s="178">
        <f t="shared" si="359"/>
        <v>66000</v>
      </c>
      <c r="J516" s="171">
        <f>IF(G516&gt;=Datos!$D$14,(Datos!$D$14*Datos!$C$14),IF(G516&lt;=Datos!$D$14,(G516*Datos!$C$14)))</f>
        <v>1894.2</v>
      </c>
      <c r="K516" s="177">
        <f>IF((G516-J516-L516)&lt;=Datos!$G$7,"0",IF((G516-J516-L516)&lt;=Datos!$G$8,((G516-J516-L516)-Datos!$F$8)*Datos!$I$6,IF((G516-J516-L516)&lt;=Datos!$G$9,Datos!$I$8+((G516-J516-L516)-Datos!$F$9)*Datos!$J$6,IF((G516-J516-L516)&gt;=Datos!$F$10,(Datos!$I$8+Datos!$J$8)+((G516-J516-L516)-Datos!$F$10)*Datos!$K$6))))</f>
        <v>4615.755666666666</v>
      </c>
      <c r="L516" s="171">
        <f>IF(G516&gt;=Datos!$D$15,(Datos!$D$15*Datos!$C$15),IF(G516&lt;=Datos!$D$15,(G516*Datos!$C$15)))</f>
        <v>2006.4</v>
      </c>
      <c r="M516" s="178">
        <v>25</v>
      </c>
      <c r="N516" s="178">
        <f t="shared" si="373"/>
        <v>8541.3556666666664</v>
      </c>
      <c r="O516" s="214">
        <f t="shared" si="374"/>
        <v>57458.64433333333</v>
      </c>
    </row>
    <row r="517" spans="1:16" s="7" customFormat="1" ht="36.75" customHeight="1" x14ac:dyDescent="0.2">
      <c r="A517" s="168">
        <v>418</v>
      </c>
      <c r="B517" s="109" t="s">
        <v>322</v>
      </c>
      <c r="C517" s="109" t="s">
        <v>312</v>
      </c>
      <c r="D517" s="126" t="s">
        <v>316</v>
      </c>
      <c r="E517" s="138" t="s">
        <v>308</v>
      </c>
      <c r="F517" s="138" t="s">
        <v>19</v>
      </c>
      <c r="G517" s="178">
        <v>66000</v>
      </c>
      <c r="H517" s="178">
        <v>0</v>
      </c>
      <c r="I517" s="178">
        <f t="shared" si="359"/>
        <v>66000</v>
      </c>
      <c r="J517" s="171">
        <f>IF(G517&gt;=Datos!$D$14,(Datos!$D$14*Datos!$C$14),IF(G517&lt;=Datos!$D$14,(G517*Datos!$C$14)))</f>
        <v>1894.2</v>
      </c>
      <c r="K517" s="177">
        <f>IF((G517-J517-L517)&lt;=Datos!$G$7,"0",IF((G517-J517-L517)&lt;=Datos!$G$8,((G517-J517-L517)-Datos!$F$8)*Datos!$I$6,IF((G517-J517-L517)&lt;=Datos!$G$9,Datos!$I$8+((G517-J517-L517)-Datos!$F$9)*Datos!$J$6,IF((G517-J517-L517)&gt;=Datos!$F$10,(Datos!$I$8+Datos!$J$8)+((G517-J517-L517)-Datos!$F$10)*Datos!$K$6))))</f>
        <v>4615.755666666666</v>
      </c>
      <c r="L517" s="171">
        <f>IF(G517&gt;=Datos!$D$15,(Datos!$D$15*Datos!$C$15),IF(G517&lt;=Datos!$D$15,(G517*Datos!$C$15)))</f>
        <v>2006.4</v>
      </c>
      <c r="M517" s="178">
        <v>25</v>
      </c>
      <c r="N517" s="178">
        <f t="shared" si="360"/>
        <v>8541.3556666666664</v>
      </c>
      <c r="O517" s="214">
        <f t="shared" si="361"/>
        <v>57458.64433333333</v>
      </c>
    </row>
    <row r="518" spans="1:16" s="7" customFormat="1" ht="36.75" customHeight="1" x14ac:dyDescent="0.2">
      <c r="A518" s="168">
        <v>419</v>
      </c>
      <c r="B518" s="187" t="s">
        <v>35</v>
      </c>
      <c r="C518" s="109" t="s">
        <v>312</v>
      </c>
      <c r="D518" s="126" t="s">
        <v>667</v>
      </c>
      <c r="E518" s="138" t="s">
        <v>308</v>
      </c>
      <c r="F518" s="138" t="s">
        <v>19</v>
      </c>
      <c r="G518" s="178">
        <v>71500</v>
      </c>
      <c r="H518" s="178">
        <v>0</v>
      </c>
      <c r="I518" s="178">
        <f t="shared" si="359"/>
        <v>71500</v>
      </c>
      <c r="J518" s="171">
        <f>IF(G518&gt;=Datos!$D$14,(Datos!$D$14*Datos!$C$14),IF(G518&lt;=Datos!$D$14,(G518*Datos!$C$14)))</f>
        <v>2052.0500000000002</v>
      </c>
      <c r="K518" s="177">
        <f>IF((G518-J518-L518)&lt;=Datos!$G$7,"0",IF((G518-J518-L518)&lt;=Datos!$G$8,((G518-J518-L518)-Datos!$F$8)*Datos!$I$6,IF((G518-J518-L518)&lt;=Datos!$G$9,Datos!$I$8+((G518-J518-L518)-Datos!$F$9)*Datos!$J$6,IF((G518-J518-L518)&gt;=Datos!$F$10,(Datos!$I$8+Datos!$J$8)+((G518-J518-L518)-Datos!$F$10)*Datos!$K$6))))</f>
        <v>5650.745666666664</v>
      </c>
      <c r="L518" s="171">
        <f>IF(G518&gt;=Datos!$D$15,(Datos!$D$15*Datos!$C$15),IF(G518&lt;=Datos!$D$15,(G518*Datos!$C$15)))</f>
        <v>2173.6</v>
      </c>
      <c r="M518" s="178">
        <v>25</v>
      </c>
      <c r="N518" s="178">
        <f t="shared" ref="N518:N524" si="375">SUM(J518:M518)</f>
        <v>9901.3956666666636</v>
      </c>
      <c r="O518" s="214">
        <f t="shared" ref="O518:O524" si="376">+G518-N518</f>
        <v>61598.604333333336</v>
      </c>
    </row>
    <row r="519" spans="1:16" s="7" customFormat="1" ht="36.75" customHeight="1" x14ac:dyDescent="0.2">
      <c r="A519" s="168">
        <v>420</v>
      </c>
      <c r="B519" s="187" t="s">
        <v>171</v>
      </c>
      <c r="C519" s="109" t="s">
        <v>312</v>
      </c>
      <c r="D519" s="126" t="s">
        <v>858</v>
      </c>
      <c r="E519" s="138" t="s">
        <v>308</v>
      </c>
      <c r="F519" s="138" t="s">
        <v>19</v>
      </c>
      <c r="G519" s="132">
        <v>71500</v>
      </c>
      <c r="H519" s="178">
        <v>0</v>
      </c>
      <c r="I519" s="178">
        <f t="shared" si="359"/>
        <v>71500</v>
      </c>
      <c r="J519" s="171">
        <f>IF(G519&gt;=Datos!$D$14,(Datos!$D$14*Datos!$C$14),IF(G519&lt;=Datos!$D$14,(G519*Datos!$C$14)))</f>
        <v>2052.0500000000002</v>
      </c>
      <c r="K519" s="177">
        <f>IF((G519-J519-L519)&lt;=Datos!$G$7,"0",IF((G519-J519-L519)&lt;=Datos!$G$8,((G519-J519-L519)-Datos!$F$8)*Datos!$I$6,IF((G519-J519-L519)&lt;=Datos!$G$9,Datos!$I$8+((G519-J519-L519)-Datos!$F$9)*Datos!$J$6,IF((G519-J519-L519)&gt;=Datos!$F$10,(Datos!$I$8+Datos!$J$8)+((G519-J519-L519)-Datos!$F$10)*Datos!$K$6))))</f>
        <v>5650.745666666664</v>
      </c>
      <c r="L519" s="171">
        <f>IF(G519&gt;=Datos!$D$15,(Datos!$D$15*Datos!$C$15),IF(G519&lt;=Datos!$D$15,(G519*Datos!$C$15)))</f>
        <v>2173.6</v>
      </c>
      <c r="M519" s="178">
        <v>25</v>
      </c>
      <c r="N519" s="178">
        <f t="shared" si="375"/>
        <v>9901.3956666666636</v>
      </c>
      <c r="O519" s="214">
        <f t="shared" si="376"/>
        <v>61598.604333333336</v>
      </c>
    </row>
    <row r="520" spans="1:16" s="7" customFormat="1" ht="36.75" customHeight="1" x14ac:dyDescent="0.2">
      <c r="A520" s="168">
        <v>421</v>
      </c>
      <c r="B520" s="109" t="s">
        <v>303</v>
      </c>
      <c r="C520" s="109" t="s">
        <v>312</v>
      </c>
      <c r="D520" s="126" t="s">
        <v>858</v>
      </c>
      <c r="E520" s="138" t="s">
        <v>308</v>
      </c>
      <c r="F520" s="138" t="s">
        <v>19</v>
      </c>
      <c r="G520" s="178">
        <v>66000</v>
      </c>
      <c r="H520" s="178">
        <v>0</v>
      </c>
      <c r="I520" s="178">
        <f t="shared" si="359"/>
        <v>66000</v>
      </c>
      <c r="J520" s="171">
        <f>IF(G520&gt;=Datos!$D$14,(Datos!$D$14*Datos!$C$14),IF(G520&lt;=Datos!$D$14,(G520*Datos!$C$14)))</f>
        <v>1894.2</v>
      </c>
      <c r="K520" s="177">
        <f>IF((G520-J520-L520)&lt;=Datos!$G$7,"0",IF((G520-J520-L520)&lt;=Datos!$G$8,((G520-J520-L520)-Datos!$F$8)*Datos!$I$6,IF((G520-J520-L520)&lt;=Datos!$G$9,Datos!$I$8+((G520-J520-L520)-Datos!$F$9)*Datos!$J$6,IF((G520-J520-L520)&gt;=Datos!$F$10,(Datos!$I$8+Datos!$J$8)+((G520-J520-L520)-Datos!$F$10)*Datos!$K$6))))</f>
        <v>4615.755666666666</v>
      </c>
      <c r="L520" s="171">
        <f>IF(G520&gt;=Datos!$D$15,(Datos!$D$15*Datos!$C$15),IF(G520&lt;=Datos!$D$15,(G520*Datos!$C$15)))</f>
        <v>2006.4</v>
      </c>
      <c r="M520" s="178">
        <v>25</v>
      </c>
      <c r="N520" s="178">
        <f t="shared" si="375"/>
        <v>8541.3556666666664</v>
      </c>
      <c r="O520" s="214">
        <f t="shared" si="376"/>
        <v>57458.64433333333</v>
      </c>
    </row>
    <row r="521" spans="1:16" s="7" customFormat="1" ht="36.75" customHeight="1" x14ac:dyDescent="0.2">
      <c r="A521" s="168">
        <v>422</v>
      </c>
      <c r="B521" s="109" t="s">
        <v>139</v>
      </c>
      <c r="C521" s="109" t="s">
        <v>312</v>
      </c>
      <c r="D521" s="126" t="s">
        <v>680</v>
      </c>
      <c r="E521" s="138" t="s">
        <v>308</v>
      </c>
      <c r="F521" s="138" t="s">
        <v>19</v>
      </c>
      <c r="G521" s="178">
        <v>80000</v>
      </c>
      <c r="H521" s="178">
        <v>0</v>
      </c>
      <c r="I521" s="178">
        <f t="shared" si="359"/>
        <v>80000</v>
      </c>
      <c r="J521" s="171">
        <f>IF(G521&gt;=Datos!$D$14,(Datos!$D$14*Datos!$C$14),IF(G521&lt;=Datos!$D$14,(G521*Datos!$C$14)))</f>
        <v>2296</v>
      </c>
      <c r="K521" s="177">
        <f>IF((G521-J521-L521)&lt;=Datos!$G$7,"0",IF((G521-J521-L521)&lt;=Datos!$G$8,((G521-J521-L521)-Datos!$F$8)*Datos!$I$6,IF((G521-J521-L521)&lt;=Datos!$G$9,Datos!$I$8+((G521-J521-L521)-Datos!$F$9)*Datos!$J$6,IF((G521-J521-L521)&gt;=Datos!$F$10,(Datos!$I$8+Datos!$J$8)+((G521-J521-L521)-Datos!$F$10)*Datos!$K$6))))</f>
        <v>7400.8606666666674</v>
      </c>
      <c r="L521" s="171">
        <f>IF(G521&gt;=Datos!$D$15,(Datos!$D$15*Datos!$C$15),IF(G521&lt;=Datos!$D$15,(G521*Datos!$C$15)))</f>
        <v>2432</v>
      </c>
      <c r="M521" s="178">
        <v>25</v>
      </c>
      <c r="N521" s="178">
        <f t="shared" si="375"/>
        <v>12153.860666666667</v>
      </c>
      <c r="O521" s="214">
        <f t="shared" si="376"/>
        <v>67846.139333333325</v>
      </c>
    </row>
    <row r="522" spans="1:16" s="7" customFormat="1" ht="36.75" customHeight="1" x14ac:dyDescent="0.2">
      <c r="A522" s="168">
        <v>423</v>
      </c>
      <c r="B522" s="109" t="s">
        <v>579</v>
      </c>
      <c r="C522" s="109" t="s">
        <v>312</v>
      </c>
      <c r="D522" s="126" t="s">
        <v>491</v>
      </c>
      <c r="E522" s="138" t="s">
        <v>308</v>
      </c>
      <c r="F522" s="138" t="s">
        <v>19</v>
      </c>
      <c r="G522" s="178">
        <v>35000</v>
      </c>
      <c r="H522" s="178">
        <v>0</v>
      </c>
      <c r="I522" s="178">
        <f t="shared" si="359"/>
        <v>35000</v>
      </c>
      <c r="J522" s="171">
        <f>IF(G522&gt;=Datos!$D$14,(Datos!$D$14*Datos!$C$14),IF(G522&lt;=Datos!$D$14,(G522*Datos!$C$14)))</f>
        <v>1004.5</v>
      </c>
      <c r="K522" s="177" t="str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0</v>
      </c>
      <c r="L522" s="171">
        <f>IF(G522&gt;=Datos!$D$15,(Datos!$D$15*Datos!$C$15),IF(G522&lt;=Datos!$D$15,(G522*Datos!$C$15)))</f>
        <v>1064</v>
      </c>
      <c r="M522" s="178">
        <v>25</v>
      </c>
      <c r="N522" s="178">
        <f t="shared" si="375"/>
        <v>2093.5</v>
      </c>
      <c r="O522" s="214">
        <f t="shared" si="376"/>
        <v>32906.5</v>
      </c>
    </row>
    <row r="523" spans="1:16" s="7" customFormat="1" ht="36.75" customHeight="1" x14ac:dyDescent="0.2">
      <c r="A523" s="168">
        <v>424</v>
      </c>
      <c r="B523" s="109" t="s">
        <v>170</v>
      </c>
      <c r="C523" s="109" t="s">
        <v>312</v>
      </c>
      <c r="D523" s="126" t="s">
        <v>680</v>
      </c>
      <c r="E523" s="138" t="s">
        <v>308</v>
      </c>
      <c r="F523" s="138" t="s">
        <v>19</v>
      </c>
      <c r="G523" s="178">
        <v>80000</v>
      </c>
      <c r="H523" s="178">
        <v>0</v>
      </c>
      <c r="I523" s="178">
        <f t="shared" si="359"/>
        <v>80000</v>
      </c>
      <c r="J523" s="171">
        <f>IF(G523&gt;=Datos!$D$14,(Datos!$D$14*Datos!$C$14),IF(G523&lt;=Datos!$D$14,(G523*Datos!$C$14)))</f>
        <v>2296</v>
      </c>
      <c r="K523" s="177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7400.8606666666674</v>
      </c>
      <c r="L523" s="171">
        <f>IF(G523&gt;=Datos!$D$15,(Datos!$D$15*Datos!$C$15),IF(G523&lt;=Datos!$D$15,(G523*Datos!$C$15)))</f>
        <v>2432</v>
      </c>
      <c r="M523" s="178">
        <v>25</v>
      </c>
      <c r="N523" s="178">
        <f t="shared" si="375"/>
        <v>12153.860666666667</v>
      </c>
      <c r="O523" s="214">
        <f t="shared" si="376"/>
        <v>67846.139333333325</v>
      </c>
    </row>
    <row r="524" spans="1:16" s="7" customFormat="1" ht="36.75" customHeight="1" x14ac:dyDescent="0.2">
      <c r="A524" s="168">
        <v>425</v>
      </c>
      <c r="B524" s="109" t="s">
        <v>84</v>
      </c>
      <c r="C524" s="109" t="s">
        <v>312</v>
      </c>
      <c r="D524" s="126" t="s">
        <v>491</v>
      </c>
      <c r="E524" s="138" t="s">
        <v>308</v>
      </c>
      <c r="F524" s="138" t="s">
        <v>19</v>
      </c>
      <c r="G524" s="178">
        <v>35000</v>
      </c>
      <c r="H524" s="178">
        <v>0</v>
      </c>
      <c r="I524" s="178">
        <f t="shared" si="359"/>
        <v>35000</v>
      </c>
      <c r="J524" s="171">
        <f>IF(G524&gt;=Datos!$D$14,(Datos!$D$14*Datos!$C$14),IF(G524&lt;=Datos!$D$14,(G524*Datos!$C$14)))</f>
        <v>1004.5</v>
      </c>
      <c r="K524" s="177" t="str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0</v>
      </c>
      <c r="L524" s="171">
        <f>IF(G524&gt;=Datos!$D$15,(Datos!$D$15*Datos!$C$15),IF(G524&lt;=Datos!$D$15,(G524*Datos!$C$15)))</f>
        <v>1064</v>
      </c>
      <c r="M524" s="178">
        <v>6740.46</v>
      </c>
      <c r="N524" s="178">
        <f t="shared" si="375"/>
        <v>8808.9599999999991</v>
      </c>
      <c r="O524" s="214">
        <f t="shared" si="376"/>
        <v>26191.040000000001</v>
      </c>
    </row>
    <row r="525" spans="1:16" s="7" customFormat="1" ht="36.75" customHeight="1" x14ac:dyDescent="0.2">
      <c r="A525" s="168">
        <v>426</v>
      </c>
      <c r="B525" s="187" t="s">
        <v>153</v>
      </c>
      <c r="C525" s="109" t="s">
        <v>312</v>
      </c>
      <c r="D525" s="126" t="s">
        <v>491</v>
      </c>
      <c r="E525" s="138" t="s">
        <v>308</v>
      </c>
      <c r="F525" s="138" t="s">
        <v>19</v>
      </c>
      <c r="G525" s="178">
        <v>35000</v>
      </c>
      <c r="H525" s="178">
        <v>0</v>
      </c>
      <c r="I525" s="178">
        <f t="shared" si="359"/>
        <v>35000</v>
      </c>
      <c r="J525" s="171">
        <f>IF(G525&gt;=Datos!$D$14,(Datos!$D$14*Datos!$C$14),IF(G525&lt;=Datos!$D$14,(G525*Datos!$C$14)))</f>
        <v>1004.5</v>
      </c>
      <c r="K525" s="177" t="str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0</v>
      </c>
      <c r="L525" s="171">
        <f>IF(G525&gt;=Datos!$D$15,(Datos!$D$15*Datos!$C$15),IF(G525&lt;=Datos!$D$15,(G525*Datos!$C$15)))</f>
        <v>1064</v>
      </c>
      <c r="M525" s="178">
        <v>25</v>
      </c>
      <c r="N525" s="178">
        <f t="shared" ref="N525:N534" si="377">SUM(J525:M525)</f>
        <v>2093.5</v>
      </c>
      <c r="O525" s="214">
        <f t="shared" ref="O525:O534" si="378">+G525-N525</f>
        <v>32906.5</v>
      </c>
    </row>
    <row r="526" spans="1:16" s="7" customFormat="1" ht="36.75" customHeight="1" x14ac:dyDescent="0.2">
      <c r="A526" s="168">
        <v>427</v>
      </c>
      <c r="B526" s="187" t="s">
        <v>386</v>
      </c>
      <c r="C526" s="109" t="s">
        <v>312</v>
      </c>
      <c r="D526" s="126" t="s">
        <v>491</v>
      </c>
      <c r="E526" s="138" t="s">
        <v>308</v>
      </c>
      <c r="F526" s="138" t="s">
        <v>19</v>
      </c>
      <c r="G526" s="132">
        <v>35000</v>
      </c>
      <c r="H526" s="178">
        <v>0</v>
      </c>
      <c r="I526" s="178">
        <f t="shared" si="359"/>
        <v>35000</v>
      </c>
      <c r="J526" s="171">
        <f>IF(G526&gt;=Datos!$D$14,(Datos!$D$14*Datos!$C$14),IF(G526&lt;=Datos!$D$14,(G526*Datos!$C$14)))</f>
        <v>1004.5</v>
      </c>
      <c r="K526" s="177" t="str">
        <f>IF((G526-J526-L526)&lt;=Datos!$G$7,"0",IF((G526-J526-L526)&lt;=Datos!$G$8,((G526-J526-L526)-Datos!$F$8)*Datos!$I$6,IF((G526-J526-L526)&lt;=Datos!$G$9,Datos!$I$8+((G526-J526-L526)-Datos!$F$9)*Datos!$J$6,IF((G526-J526-L526)&gt;=Datos!$F$10,(Datos!$I$8+Datos!$J$8)+((G526-J526-L526)-Datos!$F$10)*Datos!$K$6))))</f>
        <v>0</v>
      </c>
      <c r="L526" s="171">
        <f>IF(G526&gt;=Datos!$D$15,(Datos!$D$15*Datos!$C$15),IF(G526&lt;=Datos!$D$15,(G526*Datos!$C$15)))</f>
        <v>1064</v>
      </c>
      <c r="M526" s="178">
        <v>1740.46</v>
      </c>
      <c r="N526" s="178">
        <f t="shared" si="377"/>
        <v>3808.96</v>
      </c>
      <c r="O526" s="214">
        <f t="shared" si="378"/>
        <v>31191.040000000001</v>
      </c>
      <c r="P526" s="17"/>
    </row>
    <row r="527" spans="1:16" s="7" customFormat="1" ht="36.75" customHeight="1" x14ac:dyDescent="0.2">
      <c r="A527" s="168">
        <v>428</v>
      </c>
      <c r="B527" s="109" t="s">
        <v>29</v>
      </c>
      <c r="C527" s="109" t="s">
        <v>312</v>
      </c>
      <c r="D527" s="126" t="s">
        <v>316</v>
      </c>
      <c r="E527" s="138" t="s">
        <v>308</v>
      </c>
      <c r="F527" s="138" t="s">
        <v>19</v>
      </c>
      <c r="G527" s="178">
        <v>66000</v>
      </c>
      <c r="H527" s="178">
        <v>0</v>
      </c>
      <c r="I527" s="178">
        <f t="shared" si="359"/>
        <v>66000</v>
      </c>
      <c r="J527" s="171">
        <f>IF(G527&gt;=Datos!$D$14,(Datos!$D$14*Datos!$C$14),IF(G527&lt;=Datos!$D$14,(G527*Datos!$C$14)))</f>
        <v>1894.2</v>
      </c>
      <c r="K527" s="177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4615.755666666666</v>
      </c>
      <c r="L527" s="171">
        <f>IF(G527&gt;=Datos!$D$15,(Datos!$D$15*Datos!$C$15),IF(G527&lt;=Datos!$D$15,(G527*Datos!$C$15)))</f>
        <v>2006.4</v>
      </c>
      <c r="M527" s="178">
        <v>25</v>
      </c>
      <c r="N527" s="178">
        <f t="shared" si="377"/>
        <v>8541.3556666666664</v>
      </c>
      <c r="O527" s="214">
        <f t="shared" si="378"/>
        <v>57458.64433333333</v>
      </c>
    </row>
    <row r="528" spans="1:16" s="7" customFormat="1" ht="36.75" customHeight="1" x14ac:dyDescent="0.2">
      <c r="A528" s="168">
        <v>429</v>
      </c>
      <c r="B528" s="109" t="s">
        <v>321</v>
      </c>
      <c r="C528" s="109" t="s">
        <v>312</v>
      </c>
      <c r="D528" s="126" t="s">
        <v>491</v>
      </c>
      <c r="E528" s="138" t="s">
        <v>308</v>
      </c>
      <c r="F528" s="138" t="s">
        <v>19</v>
      </c>
      <c r="G528" s="178">
        <v>35000</v>
      </c>
      <c r="H528" s="178">
        <v>0</v>
      </c>
      <c r="I528" s="178">
        <f t="shared" si="359"/>
        <v>35000</v>
      </c>
      <c r="J528" s="171">
        <f>IF(G528&gt;=Datos!$D$14,(Datos!$D$14*Datos!$C$14),IF(G528&lt;=Datos!$D$14,(G528*Datos!$C$14)))</f>
        <v>1004.5</v>
      </c>
      <c r="K528" s="177" t="str">
        <f>IF((G528-J528-L528)&lt;=Datos!$G$7,"0",IF((G528-J528-L528)&lt;=Datos!$G$8,((G528-J528-L528)-Datos!$F$8)*Datos!$I$6,IF((G528-J528-L528)&lt;=Datos!$G$9,Datos!$I$8+((G528-J528-L528)-Datos!$F$9)*Datos!$J$6,IF((G528-J528-L528)&gt;=Datos!$F$10,(Datos!$I$8+Datos!$J$8)+((G528-J528-L528)-Datos!$F$10)*Datos!$K$6))))</f>
        <v>0</v>
      </c>
      <c r="L528" s="171">
        <f>IF(G528&gt;=Datos!$D$15,(Datos!$D$15*Datos!$C$15),IF(G528&lt;=Datos!$D$15,(G528*Datos!$C$15)))</f>
        <v>1064</v>
      </c>
      <c r="M528" s="178">
        <v>25</v>
      </c>
      <c r="N528" s="178">
        <f t="shared" si="377"/>
        <v>2093.5</v>
      </c>
      <c r="O528" s="214">
        <f t="shared" si="378"/>
        <v>32906.5</v>
      </c>
    </row>
    <row r="529" spans="1:15" s="7" customFormat="1" ht="36.75" customHeight="1" x14ac:dyDescent="0.2">
      <c r="A529" s="168">
        <v>430</v>
      </c>
      <c r="B529" s="109" t="s">
        <v>165</v>
      </c>
      <c r="C529" s="109" t="s">
        <v>312</v>
      </c>
      <c r="D529" s="126" t="s">
        <v>680</v>
      </c>
      <c r="E529" s="138" t="s">
        <v>308</v>
      </c>
      <c r="F529" s="138" t="s">
        <v>19</v>
      </c>
      <c r="G529" s="178">
        <v>80000</v>
      </c>
      <c r="H529" s="178">
        <v>0</v>
      </c>
      <c r="I529" s="178">
        <f t="shared" si="359"/>
        <v>80000</v>
      </c>
      <c r="J529" s="171">
        <f>IF(G529&gt;=Datos!$D$14,(Datos!$D$14*Datos!$C$14),IF(G529&lt;=Datos!$D$14,(G529*Datos!$C$14)))</f>
        <v>2296</v>
      </c>
      <c r="K529" s="177">
        <v>7400.87</v>
      </c>
      <c r="L529" s="171">
        <f>IF(G529&gt;=Datos!$D$15,(Datos!$D$15*Datos!$C$15),IF(G529&lt;=Datos!$D$15,(G529*Datos!$C$15)))</f>
        <v>2432</v>
      </c>
      <c r="M529" s="178">
        <v>9992.31</v>
      </c>
      <c r="N529" s="178">
        <f t="shared" si="377"/>
        <v>22121.18</v>
      </c>
      <c r="O529" s="214">
        <f t="shared" si="378"/>
        <v>57878.82</v>
      </c>
    </row>
    <row r="530" spans="1:15" s="7" customFormat="1" ht="36.75" customHeight="1" x14ac:dyDescent="0.2">
      <c r="A530" s="168">
        <v>431</v>
      </c>
      <c r="B530" s="109" t="s">
        <v>106</v>
      </c>
      <c r="C530" s="109" t="s">
        <v>312</v>
      </c>
      <c r="D530" s="126" t="s">
        <v>668</v>
      </c>
      <c r="E530" s="138" t="s">
        <v>308</v>
      </c>
      <c r="F530" s="138" t="s">
        <v>19</v>
      </c>
      <c r="G530" s="178">
        <v>66000</v>
      </c>
      <c r="H530" s="178">
        <v>0</v>
      </c>
      <c r="I530" s="178">
        <f t="shared" si="359"/>
        <v>66000</v>
      </c>
      <c r="J530" s="171">
        <f>IF(G530&gt;=Datos!$D$14,(Datos!$D$14*Datos!$C$14),IF(G530&lt;=Datos!$D$14,(G530*Datos!$C$14)))</f>
        <v>1894.2</v>
      </c>
      <c r="K530" s="177">
        <f>IF((G530-J530-L530)&lt;=Datos!$G$7,"0",IF((G530-J530-L530)&lt;=Datos!$G$8,((G530-J530-L530)-Datos!$F$8)*Datos!$I$6,IF((G530-J530-L530)&lt;=Datos!$G$9,Datos!$I$8+((G530-J530-L530)-Datos!$F$9)*Datos!$J$6,IF((G530-J530-L530)&gt;=Datos!$F$10,(Datos!$I$8+Datos!$J$8)+((G530-J530-L530)-Datos!$F$10)*Datos!$K$6))))</f>
        <v>4615.755666666666</v>
      </c>
      <c r="L530" s="171">
        <f>IF(G530&gt;=Datos!$D$15,(Datos!$D$15*Datos!$C$15),IF(G530&lt;=Datos!$D$15,(G530*Datos!$C$15)))</f>
        <v>2006.4</v>
      </c>
      <c r="M530" s="178">
        <v>25</v>
      </c>
      <c r="N530" s="178">
        <f t="shared" si="377"/>
        <v>8541.3556666666664</v>
      </c>
      <c r="O530" s="214">
        <f t="shared" si="378"/>
        <v>57458.64433333333</v>
      </c>
    </row>
    <row r="531" spans="1:15" s="7" customFormat="1" ht="36.75" customHeight="1" x14ac:dyDescent="0.2">
      <c r="A531" s="168">
        <v>432</v>
      </c>
      <c r="B531" s="109" t="s">
        <v>44</v>
      </c>
      <c r="C531" s="109" t="s">
        <v>312</v>
      </c>
      <c r="D531" s="126" t="s">
        <v>667</v>
      </c>
      <c r="E531" s="138" t="s">
        <v>308</v>
      </c>
      <c r="F531" s="138" t="s">
        <v>19</v>
      </c>
      <c r="G531" s="178">
        <v>82769.83</v>
      </c>
      <c r="H531" s="178">
        <v>0</v>
      </c>
      <c r="I531" s="178">
        <f t="shared" si="359"/>
        <v>82769.83</v>
      </c>
      <c r="J531" s="171">
        <f>IF(G531&gt;=Datos!$D$14,(Datos!$D$14*Datos!$C$14),IF(G531&lt;=Datos!$D$14,(G531*Datos!$C$14)))</f>
        <v>2375.4941210000002</v>
      </c>
      <c r="K531" s="177">
        <f>IF((G531-J531-L531)&lt;=Datos!$G$7,"0",IF((G531-J531-L531)&lt;=Datos!$G$8,((G531-J531-L531)-Datos!$F$8)*Datos!$I$6,IF((G531-J531-L531)&lt;=Datos!$G$9,Datos!$I$8+((G531-J531-L531)-Datos!$F$9)*Datos!$J$6,IF((G531-J531-L531)&gt;=Datos!$F$10,(Datos!$I$8+Datos!$J$8)+((G531-J531-L531)-Datos!$F$10)*Datos!$K$6))))</f>
        <v>8052.39392841667</v>
      </c>
      <c r="L531" s="171">
        <f>IF(G531&gt;=Datos!$D$15,(Datos!$D$15*Datos!$C$15),IF(G531&lt;=Datos!$D$15,(G531*Datos!$C$15)))</f>
        <v>2516.2028319999999</v>
      </c>
      <c r="M531" s="178">
        <v>25</v>
      </c>
      <c r="N531" s="178">
        <f t="shared" si="377"/>
        <v>12969.090881416669</v>
      </c>
      <c r="O531" s="214">
        <f t="shared" si="378"/>
        <v>69800.739118583326</v>
      </c>
    </row>
    <row r="532" spans="1:15" s="7" customFormat="1" ht="36.75" customHeight="1" x14ac:dyDescent="0.2">
      <c r="A532" s="168">
        <v>433</v>
      </c>
      <c r="B532" s="109" t="s">
        <v>152</v>
      </c>
      <c r="C532" s="109" t="s">
        <v>312</v>
      </c>
      <c r="D532" s="126" t="s">
        <v>681</v>
      </c>
      <c r="E532" s="138" t="s">
        <v>308</v>
      </c>
      <c r="F532" s="138" t="s">
        <v>19</v>
      </c>
      <c r="G532" s="178">
        <v>120000</v>
      </c>
      <c r="H532" s="178">
        <v>0</v>
      </c>
      <c r="I532" s="178">
        <f t="shared" si="359"/>
        <v>120000</v>
      </c>
      <c r="J532" s="171">
        <f>IF(G532&gt;=Datos!$D$14,(Datos!$D$14*Datos!$C$14),IF(G532&lt;=Datos!$D$14,(G532*Datos!$C$14)))</f>
        <v>3444</v>
      </c>
      <c r="K532" s="177">
        <f>IF((G532-J532-L532)&lt;=Datos!$G$7,"0",IF((G532-J532-L532)&lt;=Datos!$G$8,((G532-J532-L532)-Datos!$F$8)*Datos!$I$6,IF((G532-J532-L532)&lt;=Datos!$G$9,Datos!$I$8+((G532-J532-L532)-Datos!$F$9)*Datos!$J$6,IF((G532-J532-L532)&gt;=Datos!$F$10,(Datos!$I$8+Datos!$J$8)+((G532-J532-L532)-Datos!$F$10)*Datos!$K$6))))</f>
        <v>16809.860666666667</v>
      </c>
      <c r="L532" s="171">
        <f>IF(G532&gt;=Datos!$D$15,(Datos!$D$15*Datos!$C$15),IF(G532&lt;=Datos!$D$15,(G532*Datos!$C$15)))</f>
        <v>3648</v>
      </c>
      <c r="M532" s="178">
        <v>25</v>
      </c>
      <c r="N532" s="178">
        <f t="shared" si="377"/>
        <v>23926.860666666667</v>
      </c>
      <c r="O532" s="214">
        <f t="shared" si="378"/>
        <v>96073.139333333325</v>
      </c>
    </row>
    <row r="533" spans="1:15" s="7" customFormat="1" ht="36.75" customHeight="1" x14ac:dyDescent="0.2">
      <c r="A533" s="168">
        <v>434</v>
      </c>
      <c r="B533" s="109" t="s">
        <v>954</v>
      </c>
      <c r="C533" s="109" t="s">
        <v>312</v>
      </c>
      <c r="D533" s="126" t="s">
        <v>988</v>
      </c>
      <c r="E533" s="138" t="s">
        <v>308</v>
      </c>
      <c r="F533" s="138" t="s">
        <v>19</v>
      </c>
      <c r="G533" s="178">
        <v>71500</v>
      </c>
      <c r="H533" s="178">
        <v>0</v>
      </c>
      <c r="I533" s="178">
        <f t="shared" si="359"/>
        <v>71500</v>
      </c>
      <c r="J533" s="171">
        <f>IF(G533&gt;=Datos!$D$14,(Datos!$D$14*Datos!$C$14),IF(G533&lt;=Datos!$D$14,(G533*Datos!$C$14)))</f>
        <v>2052.0500000000002</v>
      </c>
      <c r="K533" s="177">
        <v>5307.65</v>
      </c>
      <c r="L533" s="171">
        <f>IF(G533&gt;=Datos!$D$15,(Datos!$D$15*Datos!$C$15),IF(G533&lt;=Datos!$D$15,(G533*Datos!$C$15)))</f>
        <v>2173.6</v>
      </c>
      <c r="M533" s="178">
        <v>1740.46</v>
      </c>
      <c r="N533" s="178">
        <f t="shared" si="377"/>
        <v>11273.759999999998</v>
      </c>
      <c r="O533" s="214">
        <f t="shared" si="378"/>
        <v>60226.240000000005</v>
      </c>
    </row>
    <row r="534" spans="1:15" s="7" customFormat="1" ht="36.75" customHeight="1" x14ac:dyDescent="0.2">
      <c r="A534" s="168">
        <v>435</v>
      </c>
      <c r="B534" s="109" t="s">
        <v>93</v>
      </c>
      <c r="C534" s="109" t="s">
        <v>312</v>
      </c>
      <c r="D534" s="126" t="s">
        <v>316</v>
      </c>
      <c r="E534" s="138" t="s">
        <v>308</v>
      </c>
      <c r="F534" s="138" t="s">
        <v>309</v>
      </c>
      <c r="G534" s="178">
        <v>78828.75</v>
      </c>
      <c r="H534" s="178">
        <v>0</v>
      </c>
      <c r="I534" s="178">
        <f t="shared" si="359"/>
        <v>78828.75</v>
      </c>
      <c r="J534" s="171">
        <f>IF(G534&gt;=Datos!$D$14,(Datos!$D$14*Datos!$C$14),IF(G534&lt;=Datos!$D$14,(G534*Datos!$C$14)))</f>
        <v>2262.3851249999998</v>
      </c>
      <c r="K534" s="177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7125.3533854166672</v>
      </c>
      <c r="L534" s="171">
        <f>IF(G534&gt;=Datos!$D$15,(Datos!$D$15*Datos!$C$15),IF(G534&lt;=Datos!$D$15,(G534*Datos!$C$15)))</f>
        <v>2396.3939999999998</v>
      </c>
      <c r="M534" s="178">
        <v>7340.14</v>
      </c>
      <c r="N534" s="178">
        <f t="shared" si="377"/>
        <v>19124.272510416668</v>
      </c>
      <c r="O534" s="214">
        <f t="shared" si="378"/>
        <v>59704.477489583332</v>
      </c>
    </row>
    <row r="535" spans="1:15" s="87" customFormat="1" ht="36.75" customHeight="1" x14ac:dyDescent="0.2">
      <c r="A535" s="274" t="s">
        <v>494</v>
      </c>
      <c r="B535" s="275"/>
      <c r="C535" s="118">
        <v>47</v>
      </c>
      <c r="D535" s="118"/>
      <c r="E535" s="213"/>
      <c r="F535" s="135"/>
      <c r="G535" s="122">
        <f t="shared" ref="G535:O535" si="379">SUM(G488:G534)</f>
        <v>2944043.1500000004</v>
      </c>
      <c r="H535" s="122">
        <f t="shared" si="379"/>
        <v>0</v>
      </c>
      <c r="I535" s="122">
        <f t="shared" si="379"/>
        <v>2944043.1500000004</v>
      </c>
      <c r="J535" s="122">
        <f t="shared" si="379"/>
        <v>84494.038404999999</v>
      </c>
      <c r="K535" s="189">
        <f t="shared" si="379"/>
        <v>204026.68069833337</v>
      </c>
      <c r="L535" s="122">
        <f t="shared" si="379"/>
        <v>89498.911760000003</v>
      </c>
      <c r="M535" s="122">
        <f t="shared" si="379"/>
        <v>38896.589999999997</v>
      </c>
      <c r="N535" s="122">
        <f t="shared" si="379"/>
        <v>416916.22086333332</v>
      </c>
      <c r="O535" s="122">
        <f t="shared" si="379"/>
        <v>2527126.9291366669</v>
      </c>
    </row>
    <row r="536" spans="1:15" s="7" customFormat="1" ht="36.75" customHeight="1" x14ac:dyDescent="0.2">
      <c r="A536" s="274" t="s">
        <v>679</v>
      </c>
      <c r="B536" s="275"/>
      <c r="C536" s="275"/>
      <c r="D536" s="275"/>
      <c r="E536" s="275"/>
      <c r="F536" s="275"/>
      <c r="G536" s="275"/>
      <c r="H536" s="275"/>
      <c r="I536" s="275"/>
      <c r="J536" s="275"/>
      <c r="K536" s="275"/>
      <c r="L536" s="275"/>
      <c r="M536" s="275"/>
      <c r="N536" s="275"/>
      <c r="O536" s="276"/>
    </row>
    <row r="537" spans="1:15" s="7" customFormat="1" ht="36.75" customHeight="1" x14ac:dyDescent="0.2">
      <c r="A537" s="168">
        <v>436</v>
      </c>
      <c r="B537" s="109" t="s">
        <v>169</v>
      </c>
      <c r="C537" s="109" t="s">
        <v>314</v>
      </c>
      <c r="D537" s="109" t="s">
        <v>339</v>
      </c>
      <c r="E537" s="138" t="s">
        <v>308</v>
      </c>
      <c r="F537" s="138" t="s">
        <v>19</v>
      </c>
      <c r="G537" s="178">
        <v>66000</v>
      </c>
      <c r="H537" s="178">
        <v>0</v>
      </c>
      <c r="I537" s="178">
        <f t="shared" ref="I537:I538" si="380">SUM(G537:H537)</f>
        <v>66000</v>
      </c>
      <c r="J537" s="171">
        <f>IF(G537&gt;=Datos!$D$14,(Datos!$D$14*Datos!$C$14),IF(G537&lt;=Datos!$D$14,(G537*Datos!$C$14)))</f>
        <v>1894.2</v>
      </c>
      <c r="K537" s="177">
        <v>4272.66</v>
      </c>
      <c r="L537" s="171">
        <f>IF(G537&gt;=Datos!$D$15,(Datos!$D$15*Datos!$C$15),IF(G537&lt;=Datos!$D$15,(G537*Datos!$C$15)))</f>
        <v>2006.4</v>
      </c>
      <c r="M537" s="178">
        <v>22665.17</v>
      </c>
      <c r="N537" s="178">
        <f t="shared" ref="N537:N538" si="381">SUM(J537:M537)</f>
        <v>30838.43</v>
      </c>
      <c r="O537" s="214">
        <f t="shared" ref="O537:O538" si="382">+G537-N537</f>
        <v>35161.57</v>
      </c>
    </row>
    <row r="538" spans="1:15" ht="36.75" customHeight="1" x14ac:dyDescent="0.2">
      <c r="A538" s="168">
        <v>437</v>
      </c>
      <c r="B538" s="173" t="s">
        <v>189</v>
      </c>
      <c r="C538" s="173" t="s">
        <v>314</v>
      </c>
      <c r="D538" s="101" t="s">
        <v>688</v>
      </c>
      <c r="E538" s="174" t="s">
        <v>308</v>
      </c>
      <c r="F538" s="174" t="s">
        <v>309</v>
      </c>
      <c r="G538" s="175">
        <v>66000</v>
      </c>
      <c r="H538" s="175">
        <v>0</v>
      </c>
      <c r="I538" s="175">
        <f t="shared" si="380"/>
        <v>66000</v>
      </c>
      <c r="J538" s="176">
        <f>IF(G538&gt;=Datos!$D$14,(Datos!$D$14*Datos!$C$14),IF(G538&lt;=Datos!$D$14,(G538*Datos!$C$14)))</f>
        <v>1894.2</v>
      </c>
      <c r="K538" s="177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4615.755666666666</v>
      </c>
      <c r="L538" s="176">
        <f>IF(G538&gt;=Datos!$D$15,(Datos!$D$15*Datos!$C$15),IF(G538&lt;=Datos!$D$15,(G538*Datos!$C$15)))</f>
        <v>2006.4</v>
      </c>
      <c r="M538" s="175">
        <v>25</v>
      </c>
      <c r="N538" s="178">
        <f t="shared" si="381"/>
        <v>8541.3556666666664</v>
      </c>
      <c r="O538" s="214">
        <f t="shared" si="382"/>
        <v>57458.64433333333</v>
      </c>
    </row>
    <row r="539" spans="1:15" s="87" customFormat="1" ht="36.75" customHeight="1" x14ac:dyDescent="0.2">
      <c r="A539" s="274" t="s">
        <v>494</v>
      </c>
      <c r="B539" s="275"/>
      <c r="C539" s="118">
        <v>2</v>
      </c>
      <c r="D539" s="118"/>
      <c r="E539" s="213"/>
      <c r="F539" s="135"/>
      <c r="G539" s="122">
        <f>SUM(G537:G538)</f>
        <v>132000</v>
      </c>
      <c r="H539" s="122">
        <f t="shared" ref="H539:O539" si="383">SUM(H537:H538)</f>
        <v>0</v>
      </c>
      <c r="I539" s="122">
        <f t="shared" si="383"/>
        <v>132000</v>
      </c>
      <c r="J539" s="122">
        <f t="shared" si="383"/>
        <v>3788.4</v>
      </c>
      <c r="K539" s="189">
        <f t="shared" si="383"/>
        <v>8888.4156666666659</v>
      </c>
      <c r="L539" s="122">
        <f t="shared" si="383"/>
        <v>4012.8</v>
      </c>
      <c r="M539" s="122">
        <f t="shared" si="383"/>
        <v>22690.17</v>
      </c>
      <c r="N539" s="122">
        <f t="shared" si="383"/>
        <v>39379.785666666663</v>
      </c>
      <c r="O539" s="122">
        <f t="shared" si="383"/>
        <v>92620.214333333337</v>
      </c>
    </row>
    <row r="540" spans="1:15" s="7" customFormat="1" ht="36.75" customHeight="1" x14ac:dyDescent="0.2">
      <c r="A540" s="274" t="s">
        <v>559</v>
      </c>
      <c r="B540" s="275"/>
      <c r="C540" s="275"/>
      <c r="D540" s="275"/>
      <c r="E540" s="275"/>
      <c r="F540" s="275"/>
      <c r="G540" s="275"/>
      <c r="H540" s="275"/>
      <c r="I540" s="275"/>
      <c r="J540" s="275"/>
      <c r="K540" s="275"/>
      <c r="L540" s="275"/>
      <c r="M540" s="275"/>
      <c r="N540" s="275"/>
      <c r="O540" s="276"/>
    </row>
    <row r="541" spans="1:15" s="7" customFormat="1" ht="36.75" customHeight="1" x14ac:dyDescent="0.2">
      <c r="A541" s="168">
        <v>438</v>
      </c>
      <c r="B541" s="109" t="s">
        <v>685</v>
      </c>
      <c r="C541" s="109" t="s">
        <v>313</v>
      </c>
      <c r="D541" s="109" t="s">
        <v>339</v>
      </c>
      <c r="E541" s="138" t="s">
        <v>308</v>
      </c>
      <c r="F541" s="138" t="s">
        <v>19</v>
      </c>
      <c r="G541" s="178">
        <v>66000</v>
      </c>
      <c r="H541" s="178">
        <v>0</v>
      </c>
      <c r="I541" s="178">
        <f t="shared" ref="I541:I548" si="384">SUM(G541:H541)</f>
        <v>66000</v>
      </c>
      <c r="J541" s="171">
        <f>IF(G541&gt;=Datos!$D$14,(Datos!$D$14*Datos!$C$14),IF(G541&lt;=Datos!$D$14,(G541*Datos!$C$14)))</f>
        <v>1894.2</v>
      </c>
      <c r="K541" s="177">
        <f>IF((G541-J541-L541)&lt;=Datos!$G$7,"0",IF((G541-J541-L541)&lt;=Datos!$G$8,((G541-J541-L541)-Datos!$F$8)*Datos!$I$6,IF((G541-J541-L541)&lt;=Datos!$G$9,Datos!$I$8+((G541-J541-L541)-Datos!$F$9)*Datos!$J$6,IF((G541-J541-L541)&gt;=Datos!$F$10,(Datos!$I$8+Datos!$J$8)+((G541-J541-L541)-Datos!$F$10)*Datos!$K$6))))</f>
        <v>4615.755666666666</v>
      </c>
      <c r="L541" s="171">
        <f>IF(G541&gt;=Datos!$D$15,(Datos!$D$15*Datos!$C$15),IF(G541&lt;=Datos!$D$15,(G541*Datos!$C$15)))</f>
        <v>2006.4</v>
      </c>
      <c r="M541" s="178">
        <v>25</v>
      </c>
      <c r="N541" s="178">
        <f t="shared" ref="N541:N548" si="385">SUM(J541:M541)</f>
        <v>8541.3556666666664</v>
      </c>
      <c r="O541" s="214">
        <f t="shared" ref="O541:O548" si="386">+G541-N541</f>
        <v>57458.64433333333</v>
      </c>
    </row>
    <row r="542" spans="1:15" s="7" customFormat="1" ht="36.75" customHeight="1" x14ac:dyDescent="0.2">
      <c r="A542" s="168">
        <v>439</v>
      </c>
      <c r="B542" s="109" t="s">
        <v>686</v>
      </c>
      <c r="C542" s="109" t="s">
        <v>313</v>
      </c>
      <c r="D542" s="109" t="s">
        <v>339</v>
      </c>
      <c r="E542" s="138" t="s">
        <v>308</v>
      </c>
      <c r="F542" s="138" t="s">
        <v>19</v>
      </c>
      <c r="G542" s="178">
        <v>66000</v>
      </c>
      <c r="H542" s="178">
        <v>0</v>
      </c>
      <c r="I542" s="178">
        <f t="shared" si="384"/>
        <v>66000</v>
      </c>
      <c r="J542" s="171">
        <f>IF(G542&gt;=Datos!$D$14,(Datos!$D$14*Datos!$C$14),IF(G542&lt;=Datos!$D$14,(G542*Datos!$C$14)))</f>
        <v>1894.2</v>
      </c>
      <c r="K542" s="177">
        <f>IF((G542-J542-L542)&lt;=Datos!$G$7,"0",IF((G542-J542-L542)&lt;=Datos!$G$8,((G542-J542-L542)-Datos!$F$8)*Datos!$I$6,IF((G542-J542-L542)&lt;=Datos!$G$9,Datos!$I$8+((G542-J542-L542)-Datos!$F$9)*Datos!$J$6,IF((G542-J542-L542)&gt;=Datos!$F$10,(Datos!$I$8+Datos!$J$8)+((G542-J542-L542)-Datos!$F$10)*Datos!$K$6))))</f>
        <v>4615.755666666666</v>
      </c>
      <c r="L542" s="171">
        <f>IF(G542&gt;=Datos!$D$15,(Datos!$D$15*Datos!$C$15),IF(G542&lt;=Datos!$D$15,(G542*Datos!$C$15)))</f>
        <v>2006.4</v>
      </c>
      <c r="M542" s="178">
        <v>25</v>
      </c>
      <c r="N542" s="178">
        <f t="shared" si="385"/>
        <v>8541.3556666666664</v>
      </c>
      <c r="O542" s="214">
        <f t="shared" si="386"/>
        <v>57458.64433333333</v>
      </c>
    </row>
    <row r="543" spans="1:15" s="7" customFormat="1" ht="36.75" customHeight="1" x14ac:dyDescent="0.2">
      <c r="A543" s="168">
        <v>440</v>
      </c>
      <c r="B543" s="109" t="s">
        <v>150</v>
      </c>
      <c r="C543" s="109" t="s">
        <v>313</v>
      </c>
      <c r="D543" s="109" t="s">
        <v>339</v>
      </c>
      <c r="E543" s="138" t="s">
        <v>308</v>
      </c>
      <c r="F543" s="138" t="s">
        <v>19</v>
      </c>
      <c r="G543" s="178">
        <v>63500</v>
      </c>
      <c r="H543" s="178">
        <v>0</v>
      </c>
      <c r="I543" s="178">
        <f t="shared" si="384"/>
        <v>63500</v>
      </c>
      <c r="J543" s="171">
        <f>IF(G543&gt;=Datos!$D$14,(Datos!$D$14*Datos!$C$14),IF(G543&lt;=Datos!$D$14,(G543*Datos!$C$14)))</f>
        <v>1822.45</v>
      </c>
      <c r="K543" s="177">
        <f>IF((G543-J543-L543)&lt;=Datos!$G$7,"0",IF((G543-J543-L543)&lt;=Datos!$G$8,((G543-J543-L543)-Datos!$F$8)*Datos!$I$6,IF((G543-J543-L543)&lt;=Datos!$G$9,Datos!$I$8+((G543-J543-L543)-Datos!$F$9)*Datos!$J$6,IF((G543-J543-L543)&gt;=Datos!$F$10,(Datos!$I$8+Datos!$J$8)+((G543-J543-L543)-Datos!$F$10)*Datos!$K$6))))</f>
        <v>4145.3056666666671</v>
      </c>
      <c r="L543" s="171">
        <f>IF(G543&gt;=Datos!$D$15,(Datos!$D$15*Datos!$C$15),IF(G543&lt;=Datos!$D$15,(G543*Datos!$C$15)))</f>
        <v>1930.4</v>
      </c>
      <c r="M543" s="178">
        <v>25</v>
      </c>
      <c r="N543" s="178">
        <f t="shared" ref="N543" si="387">SUM(J543:M543)</f>
        <v>7923.1556666666675</v>
      </c>
      <c r="O543" s="214">
        <f t="shared" ref="O543" si="388">+G543-N543</f>
        <v>55576.844333333334</v>
      </c>
    </row>
    <row r="544" spans="1:15" s="7" customFormat="1" ht="36.75" customHeight="1" x14ac:dyDescent="0.2">
      <c r="A544" s="168">
        <v>441</v>
      </c>
      <c r="B544" s="109" t="s">
        <v>92</v>
      </c>
      <c r="C544" s="109" t="s">
        <v>313</v>
      </c>
      <c r="D544" s="109" t="s">
        <v>339</v>
      </c>
      <c r="E544" s="138" t="s">
        <v>308</v>
      </c>
      <c r="F544" s="138" t="s">
        <v>19</v>
      </c>
      <c r="G544" s="178">
        <v>71500</v>
      </c>
      <c r="H544" s="178">
        <v>0</v>
      </c>
      <c r="I544" s="178">
        <f t="shared" si="384"/>
        <v>71500</v>
      </c>
      <c r="J544" s="171">
        <f>IF(G544&gt;=Datos!$D$14,(Datos!$D$14*Datos!$C$14),IF(G544&lt;=Datos!$D$14,(G544*Datos!$C$14)))</f>
        <v>2052.0500000000002</v>
      </c>
      <c r="K544" s="177">
        <f>IF((G544-J544-L544)&lt;=Datos!$G$7,"0",IF((G544-J544-L544)&lt;=Datos!$G$8,((G544-J544-L544)-Datos!$F$8)*Datos!$I$6,IF((G544-J544-L544)&lt;=Datos!$G$9,Datos!$I$8+((G544-J544-L544)-Datos!$F$9)*Datos!$J$6,IF((G544-J544-L544)&gt;=Datos!$F$10,(Datos!$I$8+Datos!$J$8)+((G544-J544-L544)-Datos!$F$10)*Datos!$K$6))))</f>
        <v>5650.745666666664</v>
      </c>
      <c r="L544" s="171">
        <f>IF(G544&gt;=Datos!$D$15,(Datos!$D$15*Datos!$C$15),IF(G544&lt;=Datos!$D$15,(G544*Datos!$C$15)))</f>
        <v>2173.6</v>
      </c>
      <c r="M544" s="178">
        <v>25</v>
      </c>
      <c r="N544" s="178">
        <f t="shared" si="385"/>
        <v>9901.3956666666636</v>
      </c>
      <c r="O544" s="214">
        <f t="shared" si="386"/>
        <v>61598.604333333336</v>
      </c>
    </row>
    <row r="545" spans="1:15" s="7" customFormat="1" ht="36.75" customHeight="1" x14ac:dyDescent="0.2">
      <c r="A545" s="168">
        <v>442</v>
      </c>
      <c r="B545" s="109" t="s">
        <v>80</v>
      </c>
      <c r="C545" s="109" t="s">
        <v>313</v>
      </c>
      <c r="D545" s="109" t="s">
        <v>339</v>
      </c>
      <c r="E545" s="138" t="s">
        <v>308</v>
      </c>
      <c r="F545" s="138" t="s">
        <v>309</v>
      </c>
      <c r="G545" s="178">
        <v>66000</v>
      </c>
      <c r="H545" s="178">
        <v>0</v>
      </c>
      <c r="I545" s="178">
        <f t="shared" si="384"/>
        <v>66000</v>
      </c>
      <c r="J545" s="171">
        <f>IF(G545&gt;=Datos!$D$14,(Datos!$D$14*Datos!$C$14),IF(G545&lt;=Datos!$D$14,(G545*Datos!$C$14)))</f>
        <v>1894.2</v>
      </c>
      <c r="K545" s="177">
        <f>IF((G545-J545-L545)&lt;=Datos!$G$7,"0",IF((G545-J545-L545)&lt;=Datos!$G$8,((G545-J545-L545)-Datos!$F$8)*Datos!$I$6,IF((G545-J545-L545)&lt;=Datos!$G$9,Datos!$I$8+((G545-J545-L545)-Datos!$F$9)*Datos!$J$6,IF((G545-J545-L545)&gt;=Datos!$F$10,(Datos!$I$8+Datos!$J$8)+((G545-J545-L545)-Datos!$F$10)*Datos!$K$6))))</f>
        <v>4615.755666666666</v>
      </c>
      <c r="L545" s="171">
        <f>IF(G545&gt;=Datos!$D$15,(Datos!$D$15*Datos!$C$15),IF(G545&lt;=Datos!$D$15,(G545*Datos!$C$15)))</f>
        <v>2006.4</v>
      </c>
      <c r="M545" s="178">
        <v>25</v>
      </c>
      <c r="N545" s="178">
        <f t="shared" si="385"/>
        <v>8541.3556666666664</v>
      </c>
      <c r="O545" s="214">
        <f t="shared" si="386"/>
        <v>57458.64433333333</v>
      </c>
    </row>
    <row r="546" spans="1:15" s="7" customFormat="1" ht="36.75" customHeight="1" x14ac:dyDescent="0.2">
      <c r="A546" s="168">
        <v>443</v>
      </c>
      <c r="B546" s="109" t="s">
        <v>955</v>
      </c>
      <c r="C546" s="109" t="s">
        <v>313</v>
      </c>
      <c r="D546" s="109" t="s">
        <v>339</v>
      </c>
      <c r="E546" s="138" t="s">
        <v>308</v>
      </c>
      <c r="F546" s="138" t="s">
        <v>19</v>
      </c>
      <c r="G546" s="178">
        <v>74324.25</v>
      </c>
      <c r="H546" s="178">
        <v>0</v>
      </c>
      <c r="I546" s="178">
        <f t="shared" si="384"/>
        <v>74324.25</v>
      </c>
      <c r="J546" s="171">
        <f>IF(G546&gt;=Datos!$D$14,(Datos!$D$14*Datos!$C$14),IF(G546&lt;=Datos!$D$14,(G546*Datos!$C$14)))</f>
        <v>2133.1059749999999</v>
      </c>
      <c r="K546" s="177">
        <v>5839.12</v>
      </c>
      <c r="L546" s="171">
        <f>IF(G546&gt;=Datos!$D$15,(Datos!$D$15*Datos!$C$15),IF(G546&lt;=Datos!$D$15,(G546*Datos!$C$15)))</f>
        <v>2259.4571999999998</v>
      </c>
      <c r="M546" s="178">
        <v>1740.46</v>
      </c>
      <c r="N546" s="178">
        <f t="shared" ref="N546:N547" si="389">SUM(J546:M546)</f>
        <v>11972.143174999997</v>
      </c>
      <c r="O546" s="214">
        <f t="shared" ref="O546:O547" si="390">+G546-N546</f>
        <v>62352.106825000003</v>
      </c>
    </row>
    <row r="547" spans="1:15" s="7" customFormat="1" ht="36.75" customHeight="1" x14ac:dyDescent="0.2">
      <c r="A547" s="168">
        <v>444</v>
      </c>
      <c r="B547" s="109" t="s">
        <v>202</v>
      </c>
      <c r="C547" s="109" t="s">
        <v>313</v>
      </c>
      <c r="D547" s="109" t="s">
        <v>339</v>
      </c>
      <c r="E547" s="138" t="s">
        <v>308</v>
      </c>
      <c r="F547" s="138" t="s">
        <v>19</v>
      </c>
      <c r="G547" s="178">
        <v>74324.25</v>
      </c>
      <c r="H547" s="178">
        <v>0</v>
      </c>
      <c r="I547" s="178">
        <f t="shared" si="384"/>
        <v>74324.25</v>
      </c>
      <c r="J547" s="171">
        <f>IF(G547&gt;=Datos!$D$14,(Datos!$D$14*Datos!$C$14),IF(G547&lt;=Datos!$D$14,(G547*Datos!$C$14)))</f>
        <v>2133.1059749999999</v>
      </c>
      <c r="K547" s="177">
        <f>IF((G547-J547-L547)&lt;=Datos!$G$7,"0",IF((G547-J547-L547)&lt;=Datos!$G$8,((G547-J547-L547)-Datos!$F$8)*Datos!$I$6,IF((G547-J547-L547)&lt;=Datos!$G$9,Datos!$I$8+((G547-J547-L547)-Datos!$F$9)*Datos!$J$6,IF((G547-J547-L547)&gt;=Datos!$F$10,(Datos!$I$8+Datos!$J$8)+((G547-J547-L547)-Datos!$F$10)*Datos!$K$6))))</f>
        <v>6182.2130316666662</v>
      </c>
      <c r="L547" s="171">
        <f>IF(G547&gt;=Datos!$D$15,(Datos!$D$15*Datos!$C$15),IF(G547&lt;=Datos!$D$15,(G547*Datos!$C$15)))</f>
        <v>2259.4571999999998</v>
      </c>
      <c r="M547" s="178">
        <v>25</v>
      </c>
      <c r="N547" s="178">
        <f t="shared" si="389"/>
        <v>10599.776206666666</v>
      </c>
      <c r="O547" s="214">
        <f t="shared" si="390"/>
        <v>63724.473793333338</v>
      </c>
    </row>
    <row r="548" spans="1:15" s="7" customFormat="1" ht="36.75" customHeight="1" x14ac:dyDescent="0.2">
      <c r="A548" s="168">
        <v>445</v>
      </c>
      <c r="B548" s="109" t="s">
        <v>176</v>
      </c>
      <c r="C548" s="109" t="s">
        <v>313</v>
      </c>
      <c r="D548" s="109" t="s">
        <v>339</v>
      </c>
      <c r="E548" s="138" t="s">
        <v>308</v>
      </c>
      <c r="F548" s="138" t="s">
        <v>19</v>
      </c>
      <c r="G548" s="178">
        <v>71500</v>
      </c>
      <c r="H548" s="178">
        <v>0</v>
      </c>
      <c r="I548" s="178">
        <f t="shared" si="384"/>
        <v>71500</v>
      </c>
      <c r="J548" s="171">
        <f>IF(G548&gt;=Datos!$D$14,(Datos!$D$14*Datos!$C$14),IF(G548&lt;=Datos!$D$14,(G548*Datos!$C$14)))</f>
        <v>2052.0500000000002</v>
      </c>
      <c r="K548" s="177">
        <f>IF((G548-J548-L548)&lt;=Datos!$G$7,"0",IF((G548-J548-L548)&lt;=Datos!$G$8,((G548-J548-L548)-Datos!$F$8)*Datos!$I$6,IF((G548-J548-L548)&lt;=Datos!$G$9,Datos!$I$8+((G548-J548-L548)-Datos!$F$9)*Datos!$J$6,IF((G548-J548-L548)&gt;=Datos!$F$10,(Datos!$I$8+Datos!$J$8)+((G548-J548-L548)-Datos!$F$10)*Datos!$K$6))))</f>
        <v>5650.745666666664</v>
      </c>
      <c r="L548" s="171">
        <f>IF(G548&gt;=Datos!$D$15,(Datos!$D$15*Datos!$C$15),IF(G548&lt;=Datos!$D$15,(G548*Datos!$C$15)))</f>
        <v>2173.6</v>
      </c>
      <c r="M548" s="178">
        <v>25</v>
      </c>
      <c r="N548" s="178">
        <f t="shared" si="385"/>
        <v>9901.3956666666636</v>
      </c>
      <c r="O548" s="214">
        <f t="shared" si="386"/>
        <v>61598.604333333336</v>
      </c>
    </row>
    <row r="549" spans="1:15" s="87" customFormat="1" ht="36.75" customHeight="1" x14ac:dyDescent="0.2">
      <c r="A549" s="274" t="s">
        <v>494</v>
      </c>
      <c r="B549" s="275"/>
      <c r="C549" s="118">
        <v>8</v>
      </c>
      <c r="D549" s="118"/>
      <c r="E549" s="213"/>
      <c r="F549" s="135"/>
      <c r="G549" s="122">
        <f>SUM(G541:G548)</f>
        <v>553148.5</v>
      </c>
      <c r="H549" s="122">
        <f t="shared" ref="H549:O549" si="391">SUM(H541:H548)</f>
        <v>0</v>
      </c>
      <c r="I549" s="122">
        <f t="shared" si="391"/>
        <v>553148.5</v>
      </c>
      <c r="J549" s="122">
        <f t="shared" si="391"/>
        <v>15875.361950000002</v>
      </c>
      <c r="K549" s="189">
        <f t="shared" si="391"/>
        <v>41315.39703166666</v>
      </c>
      <c r="L549" s="122">
        <f t="shared" si="391"/>
        <v>16815.714400000001</v>
      </c>
      <c r="M549" s="122">
        <f t="shared" si="391"/>
        <v>1915.46</v>
      </c>
      <c r="N549" s="122">
        <f t="shared" si="391"/>
        <v>75921.933381666662</v>
      </c>
      <c r="O549" s="122">
        <f t="shared" si="391"/>
        <v>477226.5666183334</v>
      </c>
    </row>
    <row r="550" spans="1:15" s="7" customFormat="1" ht="36.75" customHeight="1" x14ac:dyDescent="0.2">
      <c r="A550" s="274" t="s">
        <v>684</v>
      </c>
      <c r="B550" s="275"/>
      <c r="C550" s="275"/>
      <c r="D550" s="275"/>
      <c r="E550" s="275"/>
      <c r="F550" s="275"/>
      <c r="G550" s="275"/>
      <c r="H550" s="275"/>
      <c r="I550" s="275"/>
      <c r="J550" s="275"/>
      <c r="K550" s="275"/>
      <c r="L550" s="275"/>
      <c r="M550" s="275"/>
      <c r="N550" s="275"/>
      <c r="O550" s="276"/>
    </row>
    <row r="551" spans="1:15" s="7" customFormat="1" ht="36.75" customHeight="1" x14ac:dyDescent="0.2">
      <c r="A551" s="168">
        <v>446</v>
      </c>
      <c r="B551" s="109" t="s">
        <v>687</v>
      </c>
      <c r="C551" s="109" t="s">
        <v>365</v>
      </c>
      <c r="D551" s="126" t="s">
        <v>491</v>
      </c>
      <c r="E551" s="138" t="s">
        <v>308</v>
      </c>
      <c r="F551" s="138" t="s">
        <v>19</v>
      </c>
      <c r="G551" s="178">
        <v>35000</v>
      </c>
      <c r="H551" s="178">
        <v>0</v>
      </c>
      <c r="I551" s="178">
        <f t="shared" ref="I551:I560" si="392">SUM(G551:H551)</f>
        <v>35000</v>
      </c>
      <c r="J551" s="171">
        <f>IF(G551&gt;=Datos!$D$14,(Datos!$D$14*Datos!$C$14),IF(G551&lt;=Datos!$D$14,(G551*Datos!$C$14)))</f>
        <v>1004.5</v>
      </c>
      <c r="K551" s="177" t="str">
        <f>IF((G551-J551-L551)&lt;=Datos!$G$7,"0",IF((G551-J551-L551)&lt;=Datos!$G$8,((G551-J551-L551)-Datos!$F$8)*Datos!$I$6,IF((G551-J551-L551)&lt;=Datos!$G$9,Datos!$I$8+((G551-J551-L551)-Datos!$F$9)*Datos!$J$6,IF((G551-J551-L551)&gt;=Datos!$F$10,(Datos!$I$8+Datos!$J$8)+((G551-J551-L551)-Datos!$F$10)*Datos!$K$6))))</f>
        <v>0</v>
      </c>
      <c r="L551" s="171">
        <f>IF(G551&gt;=Datos!$D$15,(Datos!$D$15*Datos!$C$15),IF(G551&lt;=Datos!$D$15,(G551*Datos!$C$15)))</f>
        <v>1064</v>
      </c>
      <c r="M551" s="178">
        <v>5025</v>
      </c>
      <c r="N551" s="178">
        <f t="shared" ref="N551:N556" si="393">SUM(J551:M551)</f>
        <v>7093.5</v>
      </c>
      <c r="O551" s="214">
        <f>+G551-N551</f>
        <v>27906.5</v>
      </c>
    </row>
    <row r="552" spans="1:15" s="7" customFormat="1" ht="36.75" customHeight="1" x14ac:dyDescent="0.2">
      <c r="A552" s="168">
        <v>447</v>
      </c>
      <c r="B552" s="160" t="s">
        <v>580</v>
      </c>
      <c r="C552" s="109" t="s">
        <v>475</v>
      </c>
      <c r="D552" s="131" t="s">
        <v>689</v>
      </c>
      <c r="E552" s="138" t="s">
        <v>308</v>
      </c>
      <c r="F552" s="138" t="s">
        <v>19</v>
      </c>
      <c r="G552" s="178">
        <v>66000</v>
      </c>
      <c r="H552" s="178">
        <v>0</v>
      </c>
      <c r="I552" s="178">
        <f t="shared" si="392"/>
        <v>66000</v>
      </c>
      <c r="J552" s="171">
        <f>IF(G552&gt;=Datos!$D$14,(Datos!$D$14*Datos!$C$14),IF(G552&lt;=Datos!$D$14,(G552*Datos!$C$14)))</f>
        <v>1894.2</v>
      </c>
      <c r="K552" s="177">
        <f>IF((G552-J552-L552)&lt;=Datos!$G$7,"0",IF((G552-J552-L552)&lt;=Datos!$G$8,((G552-J552-L552)-Datos!$F$8)*Datos!$I$6,IF((G552-J552-L552)&lt;=Datos!$G$9,Datos!$I$8+((G552-J552-L552)-Datos!$F$9)*Datos!$J$6,IF((G552-J552-L552)&gt;=Datos!$F$10,(Datos!$I$8+Datos!$J$8)+((G552-J552-L552)-Datos!$F$10)*Datos!$K$6))))</f>
        <v>4615.755666666666</v>
      </c>
      <c r="L552" s="171">
        <f>IF(G552&gt;=Datos!$D$15,(Datos!$D$15*Datos!$C$15),IF(G552&lt;=Datos!$D$15,(G552*Datos!$C$15)))</f>
        <v>2006.4</v>
      </c>
      <c r="M552" s="178">
        <v>25</v>
      </c>
      <c r="N552" s="178">
        <f t="shared" si="393"/>
        <v>8541.3556666666664</v>
      </c>
      <c r="O552" s="214">
        <f t="shared" ref="O552:O553" si="394">+G552-N552</f>
        <v>57458.64433333333</v>
      </c>
    </row>
    <row r="553" spans="1:15" s="7" customFormat="1" ht="36.75" customHeight="1" x14ac:dyDescent="0.2">
      <c r="A553" s="168">
        <v>448</v>
      </c>
      <c r="B553" s="109" t="s">
        <v>367</v>
      </c>
      <c r="C553" s="109" t="s">
        <v>475</v>
      </c>
      <c r="D553" s="126" t="s">
        <v>688</v>
      </c>
      <c r="E553" s="138" t="s">
        <v>308</v>
      </c>
      <c r="F553" s="138" t="s">
        <v>19</v>
      </c>
      <c r="G553" s="178">
        <v>66000</v>
      </c>
      <c r="H553" s="178">
        <v>0</v>
      </c>
      <c r="I553" s="178">
        <f t="shared" si="392"/>
        <v>66000</v>
      </c>
      <c r="J553" s="171">
        <f>IF(G553&gt;=Datos!$D$14,(Datos!$D$14*Datos!$C$14),IF(G553&lt;=Datos!$D$14,(G553*Datos!$C$14)))</f>
        <v>1894.2</v>
      </c>
      <c r="K553" s="177">
        <f>IF((G553-J553-L553)&lt;=Datos!$G$7,"0",IF((G553-J553-L553)&lt;=Datos!$G$8,((G553-J553-L553)-Datos!$F$8)*Datos!$I$6,IF((G553-J553-L553)&lt;=Datos!$G$9,Datos!$I$8+((G553-J553-L553)-Datos!$F$9)*Datos!$J$6,IF((G553-J553-L553)&gt;=Datos!$F$10,(Datos!$I$8+Datos!$J$8)+((G553-J553-L553)-Datos!$F$10)*Datos!$K$6))))</f>
        <v>4615.755666666666</v>
      </c>
      <c r="L553" s="171">
        <f>IF(G553&gt;=Datos!$D$15,(Datos!$D$15*Datos!$C$15),IF(G553&lt;=Datos!$D$15,(G553*Datos!$C$15)))</f>
        <v>2006.4</v>
      </c>
      <c r="M553" s="178">
        <v>25</v>
      </c>
      <c r="N553" s="178">
        <f t="shared" si="393"/>
        <v>8541.3556666666664</v>
      </c>
      <c r="O553" s="214">
        <f t="shared" si="394"/>
        <v>57458.64433333333</v>
      </c>
    </row>
    <row r="554" spans="1:15" s="7" customFormat="1" ht="36.75" customHeight="1" x14ac:dyDescent="0.2">
      <c r="A554" s="168">
        <v>449</v>
      </c>
      <c r="B554" s="109" t="s">
        <v>385</v>
      </c>
      <c r="C554" s="109" t="s">
        <v>365</v>
      </c>
      <c r="D554" s="126" t="s">
        <v>1065</v>
      </c>
      <c r="E554" s="138" t="s">
        <v>308</v>
      </c>
      <c r="F554" s="138" t="s">
        <v>309</v>
      </c>
      <c r="G554" s="178">
        <v>120000</v>
      </c>
      <c r="H554" s="178">
        <v>0</v>
      </c>
      <c r="I554" s="178">
        <f t="shared" si="392"/>
        <v>120000</v>
      </c>
      <c r="J554" s="171">
        <f>IF(G554&gt;=Datos!$D$14,(Datos!$D$14*Datos!$C$14),IF(G554&lt;=Datos!$D$14,(G554*Datos!$C$14)))</f>
        <v>3444</v>
      </c>
      <c r="K554" s="177">
        <f>IF((G554-J554-L554)&lt;=Datos!$G$7,"0",IF((G554-J554-L554)&lt;=Datos!$G$8,((G554-J554-L554)-Datos!$F$8)*Datos!$I$6,IF((G554-J554-L554)&lt;=Datos!$G$9,Datos!$I$8+((G554-J554-L554)-Datos!$F$9)*Datos!$J$6,IF((G554-J554-L554)&gt;=Datos!$F$10,(Datos!$I$8+Datos!$J$8)+((G554-J554-L554)-Datos!$F$10)*Datos!$K$6))))</f>
        <v>16809.860666666667</v>
      </c>
      <c r="L554" s="171">
        <f>IF(G554&gt;=Datos!$D$15,(Datos!$D$15*Datos!$C$15),IF(G554&lt;=Datos!$D$15,(G554*Datos!$C$15)))</f>
        <v>3648</v>
      </c>
      <c r="M554" s="178">
        <v>25</v>
      </c>
      <c r="N554" s="178">
        <f t="shared" si="393"/>
        <v>23926.860666666667</v>
      </c>
      <c r="O554" s="214">
        <f>+G554-N554</f>
        <v>96073.139333333325</v>
      </c>
    </row>
    <row r="555" spans="1:15" s="7" customFormat="1" ht="36.75" customHeight="1" x14ac:dyDescent="0.2">
      <c r="A555" s="168">
        <v>450</v>
      </c>
      <c r="B555" s="109" t="s">
        <v>49</v>
      </c>
      <c r="C555" s="109" t="s">
        <v>365</v>
      </c>
      <c r="D555" s="126" t="s">
        <v>689</v>
      </c>
      <c r="E555" s="138" t="s">
        <v>308</v>
      </c>
      <c r="F555" s="138" t="s">
        <v>309</v>
      </c>
      <c r="G555" s="178">
        <v>66000</v>
      </c>
      <c r="H555" s="178">
        <v>0</v>
      </c>
      <c r="I555" s="178">
        <f t="shared" si="392"/>
        <v>66000</v>
      </c>
      <c r="J555" s="171">
        <f>IF(G555&gt;=Datos!$D$14,(Datos!$D$14*Datos!$C$14),IF(G555&lt;=Datos!$D$14,(G555*Datos!$C$14)))</f>
        <v>1894.2</v>
      </c>
      <c r="K555" s="177">
        <f>IF((G555-J555-L555)&lt;=Datos!$G$7,"0",IF((G555-J555-L555)&lt;=Datos!$G$8,((G555-J555-L555)-Datos!$F$8)*Datos!$I$6,IF((G555-J555-L555)&lt;=Datos!$G$9,Datos!$I$8+((G555-J555-L555)-Datos!$F$9)*Datos!$J$6,IF((G555-J555-L555)&gt;=Datos!$F$10,(Datos!$I$8+Datos!$J$8)+((G555-J555-L555)-Datos!$F$10)*Datos!$K$6))))</f>
        <v>4615.755666666666</v>
      </c>
      <c r="L555" s="171">
        <f>IF(G555&gt;=Datos!$D$15,(Datos!$D$15*Datos!$C$15),IF(G555&lt;=Datos!$D$15,(G555*Datos!$C$15)))</f>
        <v>2006.4</v>
      </c>
      <c r="M555" s="178">
        <v>25</v>
      </c>
      <c r="N555" s="178">
        <f t="shared" si="393"/>
        <v>8541.3556666666664</v>
      </c>
      <c r="O555" s="214">
        <f t="shared" ref="O555:O556" si="395">+G555-N555</f>
        <v>57458.64433333333</v>
      </c>
    </row>
    <row r="556" spans="1:15" s="7" customFormat="1" ht="36.75" customHeight="1" x14ac:dyDescent="0.2">
      <c r="A556" s="168">
        <v>451</v>
      </c>
      <c r="B556" s="109" t="s">
        <v>956</v>
      </c>
      <c r="C556" s="109" t="s">
        <v>365</v>
      </c>
      <c r="D556" s="126" t="s">
        <v>339</v>
      </c>
      <c r="E556" s="138" t="s">
        <v>308</v>
      </c>
      <c r="F556" s="138" t="s">
        <v>19</v>
      </c>
      <c r="G556" s="178">
        <v>66000</v>
      </c>
      <c r="H556" s="178">
        <v>0</v>
      </c>
      <c r="I556" s="178">
        <f t="shared" si="392"/>
        <v>66000</v>
      </c>
      <c r="J556" s="171">
        <f>IF(G556&gt;=Datos!$D$14,(Datos!$D$14*Datos!$C$14),IF(G556&lt;=Datos!$D$14,(G556*Datos!$C$14)))</f>
        <v>1894.2</v>
      </c>
      <c r="K556" s="177">
        <f>IF((G556-J556-L556)&lt;=Datos!$G$7,"0",IF((G556-J556-L556)&lt;=Datos!$G$8,((G556-J556-L556)-Datos!$F$8)*Datos!$I$6,IF((G556-J556-L556)&lt;=Datos!$G$9,Datos!$I$8+((G556-J556-L556)-Datos!$F$9)*Datos!$J$6,IF((G556-J556-L556)&gt;=Datos!$F$10,(Datos!$I$8+Datos!$J$8)+((G556-J556-L556)-Datos!$F$10)*Datos!$K$6))))</f>
        <v>4615.755666666666</v>
      </c>
      <c r="L556" s="171">
        <f>IF(G556&gt;=Datos!$D$15,(Datos!$D$15*Datos!$C$15),IF(G556&lt;=Datos!$D$15,(G556*Datos!$C$15)))</f>
        <v>2006.4</v>
      </c>
      <c r="M556" s="178">
        <v>25</v>
      </c>
      <c r="N556" s="178">
        <f t="shared" si="393"/>
        <v>8541.3556666666664</v>
      </c>
      <c r="O556" s="214">
        <f t="shared" si="395"/>
        <v>57458.64433333333</v>
      </c>
    </row>
    <row r="557" spans="1:15" s="7" customFormat="1" ht="36.75" customHeight="1" x14ac:dyDescent="0.2">
      <c r="A557" s="168">
        <v>452</v>
      </c>
      <c r="B557" s="109" t="s">
        <v>366</v>
      </c>
      <c r="C557" s="109" t="s">
        <v>365</v>
      </c>
      <c r="D557" s="126" t="s">
        <v>688</v>
      </c>
      <c r="E557" s="138" t="s">
        <v>308</v>
      </c>
      <c r="F557" s="138" t="s">
        <v>19</v>
      </c>
      <c r="G557" s="178">
        <v>66000</v>
      </c>
      <c r="H557" s="178">
        <v>0</v>
      </c>
      <c r="I557" s="178">
        <f t="shared" si="392"/>
        <v>66000</v>
      </c>
      <c r="J557" s="171">
        <f>IF(G557&gt;=Datos!$D$14,(Datos!$D$14*Datos!$C$14),IF(G557&lt;=Datos!$D$14,(G557*Datos!$C$14)))</f>
        <v>1894.2</v>
      </c>
      <c r="K557" s="177">
        <v>3929.57</v>
      </c>
      <c r="L557" s="171">
        <f>IF(G557&gt;=Datos!$D$15,(Datos!$D$15*Datos!$C$15),IF(G557&lt;=Datos!$D$15,(G557*Datos!$C$15)))</f>
        <v>2006.4</v>
      </c>
      <c r="M557" s="178">
        <v>3455.92</v>
      </c>
      <c r="N557" s="178">
        <f t="shared" ref="N557:N560" si="396">SUM(J557:M557)</f>
        <v>11286.09</v>
      </c>
      <c r="O557" s="214">
        <f t="shared" ref="O557:O560" si="397">+G557-N557</f>
        <v>54713.91</v>
      </c>
    </row>
    <row r="558" spans="1:15" s="7" customFormat="1" ht="36.75" customHeight="1" x14ac:dyDescent="0.2">
      <c r="A558" s="168">
        <v>453</v>
      </c>
      <c r="B558" s="187" t="s">
        <v>568</v>
      </c>
      <c r="C558" s="109" t="s">
        <v>475</v>
      </c>
      <c r="D558" s="187" t="s">
        <v>339</v>
      </c>
      <c r="E558" s="138" t="s">
        <v>308</v>
      </c>
      <c r="F558" s="138" t="s">
        <v>19</v>
      </c>
      <c r="G558" s="132">
        <v>66000</v>
      </c>
      <c r="H558" s="178">
        <v>0</v>
      </c>
      <c r="I558" s="178">
        <f t="shared" si="392"/>
        <v>66000</v>
      </c>
      <c r="J558" s="171">
        <f>IF(G558&gt;=Datos!$D$14,(Datos!$D$14*Datos!$C$14),IF(G558&lt;=Datos!$D$14,(G558*Datos!$C$14)))</f>
        <v>1894.2</v>
      </c>
      <c r="K558" s="177">
        <v>4272.66</v>
      </c>
      <c r="L558" s="171">
        <f>IF(G558&gt;=Datos!$D$15,(Datos!$D$15*Datos!$C$15),IF(G558&lt;=Datos!$D$15,(G558*Datos!$C$15)))</f>
        <v>2006.4</v>
      </c>
      <c r="M558" s="178">
        <v>1740.46</v>
      </c>
      <c r="N558" s="178">
        <f t="shared" si="396"/>
        <v>9913.7200000000012</v>
      </c>
      <c r="O558" s="214">
        <f t="shared" si="397"/>
        <v>56086.28</v>
      </c>
    </row>
    <row r="559" spans="1:15" s="7" customFormat="1" ht="36.75" customHeight="1" x14ac:dyDescent="0.2">
      <c r="A559" s="168">
        <v>454</v>
      </c>
      <c r="B559" s="109" t="s">
        <v>957</v>
      </c>
      <c r="C559" s="109" t="s">
        <v>365</v>
      </c>
      <c r="D559" s="109" t="s">
        <v>339</v>
      </c>
      <c r="E559" s="138" t="s">
        <v>308</v>
      </c>
      <c r="F559" s="138" t="s">
        <v>19</v>
      </c>
      <c r="G559" s="178">
        <v>66000</v>
      </c>
      <c r="H559" s="178">
        <v>0</v>
      </c>
      <c r="I559" s="178">
        <f t="shared" si="392"/>
        <v>66000</v>
      </c>
      <c r="J559" s="171">
        <f>IF(G559&gt;=Datos!$D$14,(Datos!$D$14*Datos!$C$14),IF(G559&lt;=Datos!$D$14,(G559*Datos!$C$14)))</f>
        <v>1894.2</v>
      </c>
      <c r="K559" s="177">
        <v>4272.66</v>
      </c>
      <c r="L559" s="171">
        <f>IF(G559&gt;=Datos!$D$15,(Datos!$D$15*Datos!$C$15),IF(G559&lt;=Datos!$D$15,(G559*Datos!$C$15)))</f>
        <v>2006.4</v>
      </c>
      <c r="M559" s="178">
        <v>1740.46</v>
      </c>
      <c r="N559" s="178">
        <f t="shared" si="396"/>
        <v>9913.7200000000012</v>
      </c>
      <c r="O559" s="214">
        <f t="shared" si="397"/>
        <v>56086.28</v>
      </c>
    </row>
    <row r="560" spans="1:15" s="7" customFormat="1" ht="36.75" customHeight="1" x14ac:dyDescent="0.2">
      <c r="A560" s="168">
        <v>455</v>
      </c>
      <c r="B560" s="109" t="s">
        <v>364</v>
      </c>
      <c r="C560" s="109" t="s">
        <v>365</v>
      </c>
      <c r="D560" s="126" t="s">
        <v>339</v>
      </c>
      <c r="E560" s="138" t="s">
        <v>308</v>
      </c>
      <c r="F560" s="138" t="s">
        <v>19</v>
      </c>
      <c r="G560" s="178">
        <v>66000</v>
      </c>
      <c r="H560" s="178">
        <v>0</v>
      </c>
      <c r="I560" s="178">
        <f t="shared" si="392"/>
        <v>66000</v>
      </c>
      <c r="J560" s="171">
        <f>IF(G560&gt;=Datos!$D$14,(Datos!$D$14*Datos!$C$14),IF(G560&lt;=Datos!$D$14,(G560*Datos!$C$14)))</f>
        <v>1894.2</v>
      </c>
      <c r="K560" s="177">
        <f>IF((G560-J560-L560)&lt;=Datos!$G$7,"0",IF((G560-J560-L560)&lt;=Datos!$G$8,((G560-J560-L560)-Datos!$F$8)*Datos!$I$6,IF((G560-J560-L560)&lt;=Datos!$G$9,Datos!$I$8+((G560-J560-L560)-Datos!$F$9)*Datos!$J$6,IF((G560-J560-L560)&gt;=Datos!$F$10,(Datos!$I$8+Datos!$J$8)+((G560-J560-L560)-Datos!$F$10)*Datos!$K$6))))</f>
        <v>4615.755666666666</v>
      </c>
      <c r="L560" s="171">
        <f>IF(G560&gt;=Datos!$D$15,(Datos!$D$15*Datos!$C$15),IF(G560&lt;=Datos!$D$15,(G560*Datos!$C$15)))</f>
        <v>2006.4</v>
      </c>
      <c r="M560" s="178">
        <v>25</v>
      </c>
      <c r="N560" s="178">
        <f t="shared" si="396"/>
        <v>8541.3556666666664</v>
      </c>
      <c r="O560" s="214">
        <f t="shared" si="397"/>
        <v>57458.64433333333</v>
      </c>
    </row>
    <row r="561" spans="1:16" s="87" customFormat="1" ht="36.75" customHeight="1" x14ac:dyDescent="0.2">
      <c r="A561" s="274" t="s">
        <v>494</v>
      </c>
      <c r="B561" s="302"/>
      <c r="C561" s="210">
        <v>10</v>
      </c>
      <c r="D561" s="210"/>
      <c r="E561" s="211"/>
      <c r="F561" s="212"/>
      <c r="G561" s="122">
        <f t="shared" ref="G561:O561" si="398">SUM(G551:G560)</f>
        <v>683000</v>
      </c>
      <c r="H561" s="122">
        <f t="shared" si="398"/>
        <v>0</v>
      </c>
      <c r="I561" s="122">
        <f t="shared" si="398"/>
        <v>683000</v>
      </c>
      <c r="J561" s="122">
        <f t="shared" si="398"/>
        <v>19602.100000000002</v>
      </c>
      <c r="K561" s="189">
        <f t="shared" si="398"/>
        <v>52363.528999999995</v>
      </c>
      <c r="L561" s="122">
        <f t="shared" si="398"/>
        <v>20763.2</v>
      </c>
      <c r="M561" s="122">
        <f t="shared" si="398"/>
        <v>12111.84</v>
      </c>
      <c r="N561" s="122">
        <f t="shared" si="398"/>
        <v>104840.66900000001</v>
      </c>
      <c r="O561" s="122">
        <f t="shared" si="398"/>
        <v>578159.33100000012</v>
      </c>
    </row>
    <row r="562" spans="1:16" ht="36.75" customHeight="1" thickBot="1" x14ac:dyDescent="0.25">
      <c r="A562" s="298" t="s">
        <v>306</v>
      </c>
      <c r="B562" s="297"/>
      <c r="C562" s="295"/>
      <c r="D562" s="296"/>
      <c r="E562" s="296"/>
      <c r="F562" s="297"/>
      <c r="G562" s="218">
        <f>+G362+G18+G561+G486+G155+G549+G219+G539+G169+G535+G483+G480+G455+G402+G399+G380+G357+G354+G348+G339+G331+G321+G318+G312+G302+G293+G276+G271+G266+G261+G256+G250+G246+G238+G234+G216+G199+G166+G152+G66+G61+G53+G43+G36+G29+G22+G15+G203</f>
        <v>23130356.690000005</v>
      </c>
      <c r="H562" s="218">
        <f t="shared" ref="H562:O562" si="399">+H362+H18+H561+H486+H155+H549+H219+H539+H169+H535+H483+H480+H455+H402+H399+H380+H357+H354+H348+H339+H331+H321+H318+H312+H302+H293+H276+H271+H266+H261+H256+H250+H246+H238+H234+H216+H199+H166+H152+H66+H61+H53+H43+H36+H29+H22+H15+H203</f>
        <v>0</v>
      </c>
      <c r="I562" s="218">
        <f t="shared" si="399"/>
        <v>23130356.690000005</v>
      </c>
      <c r="J562" s="218">
        <f t="shared" si="399"/>
        <v>663841.23700300022</v>
      </c>
      <c r="K562" s="218">
        <f t="shared" si="399"/>
        <v>1432354.1309408501</v>
      </c>
      <c r="L562" s="218">
        <f t="shared" si="399"/>
        <v>702151.98337599996</v>
      </c>
      <c r="M562" s="218">
        <f t="shared" si="399"/>
        <v>486660.58</v>
      </c>
      <c r="N562" s="218">
        <f t="shared" si="399"/>
        <v>3285007.9313198496</v>
      </c>
      <c r="O562" s="218">
        <f t="shared" si="399"/>
        <v>19845348.758680146</v>
      </c>
    </row>
    <row r="563" spans="1:16" s="13" customFormat="1" ht="36.75" customHeight="1" x14ac:dyDescent="0.2">
      <c r="B563" s="190"/>
      <c r="C563" s="191"/>
      <c r="D563" s="192"/>
      <c r="E563" s="192"/>
      <c r="F563" s="192"/>
      <c r="G563" s="164"/>
      <c r="H563" s="225"/>
      <c r="I563" s="164"/>
      <c r="J563" s="164"/>
      <c r="K563" s="164"/>
      <c r="L563" s="164"/>
      <c r="M563" s="164"/>
      <c r="N563" s="164"/>
      <c r="O563" s="164"/>
      <c r="P563"/>
    </row>
    <row r="564" spans="1:16" ht="36.75" customHeight="1" x14ac:dyDescent="0.2">
      <c r="A564"/>
      <c r="C564" s="2" t="s">
        <v>20</v>
      </c>
      <c r="E564" s="193"/>
      <c r="F564"/>
      <c r="G564" s="287" t="s">
        <v>22</v>
      </c>
      <c r="H564" s="287"/>
      <c r="I564" s="7"/>
      <c r="J564" s="194"/>
      <c r="K564" s="164"/>
      <c r="L564" s="195"/>
      <c r="M564" s="2" t="s">
        <v>22</v>
      </c>
      <c r="N564" s="2"/>
      <c r="O564"/>
    </row>
    <row r="565" spans="1:16" ht="27" customHeight="1" x14ac:dyDescent="0.2">
      <c r="A565"/>
      <c r="C565" s="2"/>
      <c r="E565" s="193"/>
      <c r="F565"/>
      <c r="G565" s="223"/>
      <c r="H565" s="224"/>
      <c r="I565" s="195"/>
      <c r="J565" s="196"/>
      <c r="K565" s="245"/>
      <c r="L565" s="195"/>
      <c r="M565" s="195"/>
      <c r="N565" s="195"/>
      <c r="O565" s="223"/>
    </row>
    <row r="566" spans="1:16" ht="27" customHeight="1" x14ac:dyDescent="0.2">
      <c r="A566"/>
      <c r="C566" s="2"/>
      <c r="E566" s="197"/>
      <c r="F566"/>
      <c r="G566"/>
      <c r="I566" s="7"/>
      <c r="J566" s="194"/>
      <c r="K566" s="246"/>
      <c r="L566" s="7"/>
      <c r="M566" s="7"/>
      <c r="N566" s="7"/>
      <c r="O566"/>
    </row>
    <row r="567" spans="1:16" ht="27" customHeight="1" x14ac:dyDescent="0.2">
      <c r="A567"/>
      <c r="C567" s="145"/>
      <c r="D567" s="193"/>
      <c r="E567" s="193"/>
      <c r="F567"/>
      <c r="G567" s="145"/>
      <c r="H567" s="165"/>
      <c r="I567" s="7"/>
      <c r="J567" s="194"/>
      <c r="K567"/>
      <c r="L567" s="7"/>
      <c r="M567" s="198"/>
      <c r="N567" s="7"/>
      <c r="O567"/>
    </row>
    <row r="568" spans="1:16" ht="24.75" customHeight="1" x14ac:dyDescent="0.2">
      <c r="C568" s="2" t="s">
        <v>21</v>
      </c>
      <c r="D568" s="199"/>
      <c r="E568" s="193"/>
      <c r="F568"/>
      <c r="G568" s="294" t="s">
        <v>24</v>
      </c>
      <c r="H568" s="294"/>
      <c r="I568" s="7"/>
      <c r="J568" s="200"/>
      <c r="K568" s="164"/>
      <c r="L568" s="7"/>
      <c r="M568" s="2" t="s">
        <v>23</v>
      </c>
      <c r="N568" s="2"/>
      <c r="O568"/>
    </row>
    <row r="569" spans="1:16" ht="24.75" customHeight="1" x14ac:dyDescent="0.2">
      <c r="D569" s="193"/>
      <c r="E569" s="193"/>
      <c r="F569" s="193"/>
      <c r="K569" s="206"/>
      <c r="L569" s="201"/>
    </row>
    <row r="570" spans="1:16" x14ac:dyDescent="0.2">
      <c r="D570" s="202"/>
      <c r="E570" s="193"/>
      <c r="K570" s="247"/>
      <c r="L570" s="203"/>
    </row>
    <row r="571" spans="1:16" x14ac:dyDescent="0.2">
      <c r="E571" s="193"/>
    </row>
    <row r="572" spans="1:16" x14ac:dyDescent="0.2">
      <c r="D572" s="204"/>
      <c r="E572" s="205"/>
      <c r="F572" s="2" t="s">
        <v>865</v>
      </c>
      <c r="G572" s="206">
        <v>115000</v>
      </c>
      <c r="H572" s="206">
        <v>0</v>
      </c>
      <c r="I572" s="206">
        <f>+G572</f>
        <v>115000</v>
      </c>
      <c r="J572" s="201">
        <v>3300.5</v>
      </c>
      <c r="K572" s="206">
        <v>26966.23</v>
      </c>
      <c r="L572" s="201">
        <v>3496</v>
      </c>
      <c r="M572" s="201">
        <v>0</v>
      </c>
      <c r="N572" s="201">
        <v>33762.730000000003</v>
      </c>
      <c r="O572" s="201">
        <v>81237.27</v>
      </c>
    </row>
    <row r="573" spans="1:16" ht="14.25" x14ac:dyDescent="0.2">
      <c r="A573" s="9"/>
      <c r="B573" s="22"/>
      <c r="C573" s="8"/>
      <c r="D573" s="80"/>
      <c r="E573" s="22"/>
      <c r="F573" s="80" t="s">
        <v>866</v>
      </c>
      <c r="G573" s="9">
        <v>134000</v>
      </c>
      <c r="H573" s="9">
        <v>0</v>
      </c>
      <c r="I573" s="206">
        <f t="shared" ref="I573" si="400">+G573</f>
        <v>134000</v>
      </c>
      <c r="J573" s="19">
        <v>3845.8</v>
      </c>
      <c r="K573" s="248">
        <v>19459.652333333335</v>
      </c>
      <c r="L573" s="20">
        <v>4073.6</v>
      </c>
      <c r="M573" s="19">
        <v>0</v>
      </c>
      <c r="N573" s="241">
        <f>+J573+K573+L573</f>
        <v>27379.052333333333</v>
      </c>
      <c r="O573" s="241">
        <f>+I573-N573</f>
        <v>106620.94766666667</v>
      </c>
    </row>
    <row r="574" spans="1:16" ht="21.75" customHeight="1" x14ac:dyDescent="0.2">
      <c r="A574" s="92"/>
      <c r="B574" s="22"/>
      <c r="D574"/>
      <c r="E574"/>
      <c r="F574" s="83" t="s">
        <v>867</v>
      </c>
      <c r="G574" s="239">
        <v>22881356.690000001</v>
      </c>
      <c r="H574" s="239">
        <f t="shared" ref="H574" si="401">+H562-H572</f>
        <v>0</v>
      </c>
      <c r="I574" s="206">
        <f>+G574</f>
        <v>22881356.690000001</v>
      </c>
      <c r="J574" s="239">
        <v>656694.97</v>
      </c>
      <c r="K574" s="239">
        <v>1385929.01</v>
      </c>
      <c r="L574" s="239">
        <v>694582.34</v>
      </c>
      <c r="M574" s="239">
        <v>486660.58</v>
      </c>
      <c r="N574" s="239">
        <v>3223866.9</v>
      </c>
      <c r="O574" s="239">
        <v>19657489.789999999</v>
      </c>
    </row>
    <row r="575" spans="1:16" ht="21.75" customHeight="1" x14ac:dyDescent="0.2">
      <c r="A575" s="9"/>
      <c r="B575" s="22"/>
      <c r="D575"/>
      <c r="E575"/>
      <c r="F575" s="22" t="s">
        <v>436</v>
      </c>
      <c r="G575" s="239">
        <f>SUM(G572:G574)</f>
        <v>23130356.690000001</v>
      </c>
      <c r="H575" s="239">
        <f t="shared" ref="H575:O575" si="402">SUM(H572:H574)</f>
        <v>0</v>
      </c>
      <c r="I575" s="239">
        <f t="shared" si="402"/>
        <v>23130356.690000001</v>
      </c>
      <c r="J575" s="239">
        <f t="shared" si="402"/>
        <v>663841.27</v>
      </c>
      <c r="K575" s="239">
        <f t="shared" si="402"/>
        <v>1432354.8923333334</v>
      </c>
      <c r="L575" s="239">
        <f t="shared" si="402"/>
        <v>702151.94</v>
      </c>
      <c r="M575" s="239">
        <f t="shared" si="402"/>
        <v>486660.58</v>
      </c>
      <c r="N575" s="239">
        <f t="shared" si="402"/>
        <v>3285008.6823333334</v>
      </c>
      <c r="O575" s="239">
        <f t="shared" si="402"/>
        <v>19845348.007666666</v>
      </c>
    </row>
    <row r="576" spans="1:16" ht="21.75" customHeight="1" x14ac:dyDescent="0.2">
      <c r="A576" s="9"/>
      <c r="B576" s="22"/>
      <c r="D576"/>
      <c r="E576"/>
      <c r="F576" s="22"/>
      <c r="G576" s="239">
        <f>+G562-G575</f>
        <v>0</v>
      </c>
      <c r="H576" s="239">
        <f t="shared" ref="H576:O576" si="403">+H562-H575</f>
        <v>0</v>
      </c>
      <c r="I576" s="239">
        <f t="shared" si="403"/>
        <v>0</v>
      </c>
      <c r="J576" s="239">
        <f t="shared" si="403"/>
        <v>-3.2996999798342586E-2</v>
      </c>
      <c r="K576" s="239">
        <f t="shared" si="403"/>
        <v>-0.76139248325489461</v>
      </c>
      <c r="L576" s="239">
        <f t="shared" si="403"/>
        <v>4.3376000015996397E-2</v>
      </c>
      <c r="M576" s="239">
        <f t="shared" si="403"/>
        <v>0</v>
      </c>
      <c r="N576" s="239">
        <f t="shared" si="403"/>
        <v>-0.75101348385214806</v>
      </c>
      <c r="O576" s="239">
        <f t="shared" si="403"/>
        <v>0.75101348012685776</v>
      </c>
    </row>
    <row r="577" spans="1:15" ht="21.75" customHeight="1" x14ac:dyDescent="0.2">
      <c r="A577" s="9"/>
      <c r="B577" s="22"/>
      <c r="C577" s="8"/>
      <c r="D577" s="80"/>
      <c r="E577" s="22"/>
      <c r="F577" s="22"/>
      <c r="G577" s="84"/>
      <c r="H577" s="81"/>
      <c r="I577" s="9"/>
      <c r="J577" s="19"/>
      <c r="K577" s="9"/>
      <c r="L577" s="19"/>
      <c r="M577" s="19"/>
      <c r="N577" s="19"/>
      <c r="O577" s="19"/>
    </row>
    <row r="578" spans="1:15" ht="21.75" customHeight="1" x14ac:dyDescent="0.2">
      <c r="A578" s="9"/>
      <c r="B578" s="22"/>
      <c r="C578" s="8"/>
      <c r="D578" s="22"/>
      <c r="E578" s="22"/>
      <c r="F578" s="22"/>
      <c r="G578" s="9"/>
      <c r="H578" s="9"/>
      <c r="I578" s="9"/>
      <c r="J578" s="19"/>
      <c r="K578" s="239"/>
      <c r="L578" s="19"/>
      <c r="M578" s="19"/>
      <c r="N578" s="19"/>
      <c r="O578" s="19"/>
    </row>
    <row r="579" spans="1:15" ht="21.75" customHeight="1" x14ac:dyDescent="0.2">
      <c r="A579" s="9"/>
      <c r="B579" s="22"/>
      <c r="C579" s="8"/>
      <c r="D579" s="82"/>
      <c r="E579" s="22"/>
      <c r="F579" s="22"/>
      <c r="G579" s="85"/>
      <c r="H579" s="9"/>
      <c r="I579" s="9"/>
      <c r="J579" s="19"/>
      <c r="K579" s="9"/>
      <c r="L579" s="19"/>
      <c r="M579" s="19"/>
      <c r="N579" s="19"/>
      <c r="O579" s="19"/>
    </row>
    <row r="580" spans="1:15" ht="21.75" customHeight="1" x14ac:dyDescent="0.2">
      <c r="A580" s="9"/>
      <c r="B580" s="22"/>
      <c r="C580" s="8"/>
      <c r="D580" s="22"/>
      <c r="E580" s="22"/>
      <c r="F580" s="22"/>
      <c r="G580" s="9"/>
      <c r="H580" s="9"/>
      <c r="I580" s="9"/>
      <c r="J580" s="19"/>
      <c r="K580" s="249"/>
      <c r="L580" s="19"/>
      <c r="M580" s="19"/>
      <c r="N580" s="19"/>
      <c r="O580" s="19"/>
    </row>
    <row r="581" spans="1:15" ht="21.75" customHeight="1" x14ac:dyDescent="0.2">
      <c r="A581" s="9"/>
      <c r="B581" s="22"/>
      <c r="C581" s="8"/>
      <c r="D581" s="22"/>
      <c r="E581" s="22"/>
      <c r="F581" s="22"/>
      <c r="G581" s="9"/>
      <c r="H581" s="9"/>
      <c r="I581" s="9"/>
      <c r="J581" s="19"/>
      <c r="K581" s="9"/>
      <c r="L581" s="19"/>
      <c r="M581" s="19"/>
      <c r="N581" s="19"/>
      <c r="O581" s="19"/>
    </row>
    <row r="582" spans="1:15" ht="21.75" customHeight="1" x14ac:dyDescent="0.2">
      <c r="A582" s="9"/>
      <c r="B582" s="22"/>
      <c r="C582" s="8"/>
      <c r="D582" s="22"/>
      <c r="E582" s="22"/>
      <c r="F582" s="22"/>
      <c r="G582" s="9"/>
      <c r="H582" s="9"/>
      <c r="I582" s="9"/>
      <c r="J582" s="19"/>
      <c r="K582" s="9"/>
      <c r="L582" s="19"/>
      <c r="M582" s="19"/>
      <c r="N582" s="19"/>
      <c r="O582" s="19"/>
    </row>
    <row r="583" spans="1:15" ht="21.75" customHeight="1" x14ac:dyDescent="0.2">
      <c r="A583" s="9"/>
      <c r="B583" s="22"/>
      <c r="C583" s="8"/>
      <c r="D583" s="22"/>
      <c r="E583" s="22"/>
      <c r="F583" s="22"/>
      <c r="G583" s="9"/>
      <c r="H583" s="9"/>
      <c r="I583" s="9"/>
      <c r="J583" s="19"/>
      <c r="K583" s="9"/>
      <c r="L583" s="19"/>
      <c r="M583" s="19"/>
      <c r="N583" s="19"/>
      <c r="O583" s="19"/>
    </row>
    <row r="584" spans="1:15" ht="21.75" customHeight="1" x14ac:dyDescent="0.2">
      <c r="A584" s="9"/>
      <c r="B584" s="22"/>
      <c r="C584" s="8"/>
      <c r="D584" s="22"/>
      <c r="E584" s="22"/>
      <c r="F584" s="22"/>
      <c r="G584" s="9"/>
      <c r="H584" s="9"/>
      <c r="I584" s="9"/>
      <c r="J584" s="19"/>
      <c r="K584" s="9"/>
      <c r="L584" s="19"/>
      <c r="M584" s="19"/>
      <c r="N584" s="19"/>
      <c r="O584" s="19"/>
    </row>
    <row r="585" spans="1:15" ht="21.75" customHeight="1" x14ac:dyDescent="0.2">
      <c r="A585" s="9"/>
      <c r="B585" s="22"/>
      <c r="C585" s="8"/>
      <c r="D585" s="22"/>
      <c r="E585" s="22"/>
      <c r="F585" s="22"/>
      <c r="G585" s="9"/>
      <c r="H585" s="9"/>
      <c r="I585" s="9"/>
      <c r="J585" s="19"/>
      <c r="K585" s="9"/>
      <c r="L585" s="19"/>
      <c r="M585" s="19"/>
      <c r="N585" s="19"/>
      <c r="O585" s="19"/>
    </row>
    <row r="586" spans="1:15" ht="21.75" customHeight="1" x14ac:dyDescent="0.2">
      <c r="A586" s="9"/>
      <c r="B586" s="22"/>
      <c r="C586" s="8"/>
      <c r="D586" s="22"/>
      <c r="E586" s="22"/>
      <c r="F586" s="22"/>
      <c r="G586" s="9"/>
      <c r="H586" s="9"/>
      <c r="I586" s="9"/>
      <c r="J586" s="19"/>
      <c r="K586" s="9"/>
      <c r="L586" s="19"/>
      <c r="M586" s="19"/>
      <c r="N586" s="19"/>
      <c r="O586" s="19"/>
    </row>
    <row r="587" spans="1:15" ht="21.75" customHeight="1" x14ac:dyDescent="0.2">
      <c r="A587" s="9"/>
      <c r="B587" s="22"/>
      <c r="C587" s="8"/>
      <c r="D587" s="22"/>
      <c r="E587" s="22"/>
      <c r="F587" s="22"/>
      <c r="G587" s="9"/>
      <c r="H587" s="9"/>
      <c r="I587" s="9"/>
      <c r="J587" s="19"/>
      <c r="K587" s="9"/>
      <c r="L587" s="19"/>
      <c r="M587" s="19"/>
      <c r="N587" s="19"/>
      <c r="O587" s="19"/>
    </row>
    <row r="588" spans="1:15" ht="21.75" customHeight="1" x14ac:dyDescent="0.2">
      <c r="A588" s="9"/>
      <c r="B588" s="22"/>
      <c r="C588" s="8"/>
      <c r="D588" s="22"/>
      <c r="E588" s="22"/>
      <c r="F588" s="22"/>
      <c r="G588" s="9"/>
      <c r="H588" s="9"/>
      <c r="I588" s="9"/>
      <c r="J588" s="19"/>
      <c r="K588" s="9"/>
      <c r="L588" s="19"/>
      <c r="M588" s="19"/>
      <c r="N588" s="19"/>
      <c r="O588" s="19"/>
    </row>
    <row r="589" spans="1:15" ht="21.75" customHeight="1" x14ac:dyDescent="0.2">
      <c r="A589" s="9"/>
      <c r="B589" s="22"/>
      <c r="C589" s="8"/>
      <c r="D589" s="22"/>
      <c r="E589" s="22"/>
      <c r="F589" s="22"/>
      <c r="G589" s="9"/>
      <c r="H589" s="9"/>
      <c r="I589" s="9"/>
      <c r="J589" s="19"/>
      <c r="K589" s="9"/>
      <c r="L589" s="19"/>
      <c r="M589" s="19"/>
      <c r="N589" s="19"/>
      <c r="O589" s="19"/>
    </row>
    <row r="590" spans="1:15" ht="21.75" customHeight="1" x14ac:dyDescent="0.2">
      <c r="A590" s="9"/>
      <c r="B590" s="22"/>
      <c r="C590" s="8"/>
      <c r="D590" s="22"/>
      <c r="E590" s="22"/>
      <c r="F590" s="22"/>
      <c r="G590" s="9"/>
      <c r="H590" s="9"/>
      <c r="I590" s="9"/>
      <c r="J590" s="19"/>
      <c r="K590" s="9"/>
      <c r="L590" s="19"/>
      <c r="M590" s="19"/>
      <c r="N590" s="19"/>
      <c r="O590" s="19"/>
    </row>
    <row r="591" spans="1:15" ht="21.75" customHeight="1" x14ac:dyDescent="0.2">
      <c r="A591" s="9"/>
      <c r="B591" s="22"/>
      <c r="C591" s="8"/>
      <c r="D591" s="22"/>
      <c r="E591" s="22"/>
      <c r="F591" s="22"/>
      <c r="G591" s="9"/>
      <c r="H591" s="9"/>
      <c r="I591" s="9"/>
      <c r="J591" s="19"/>
      <c r="K591" s="9"/>
      <c r="L591" s="19"/>
      <c r="M591" s="19"/>
      <c r="N591" s="19"/>
      <c r="O591" s="19"/>
    </row>
    <row r="592" spans="1:15" ht="21.75" customHeight="1" x14ac:dyDescent="0.2">
      <c r="A592" s="9"/>
      <c r="B592" s="22"/>
      <c r="C592" s="8"/>
      <c r="D592" s="22"/>
      <c r="E592" s="22"/>
      <c r="F592" s="22"/>
      <c r="G592" s="9"/>
      <c r="H592" s="9"/>
      <c r="I592" s="9"/>
      <c r="J592" s="19"/>
      <c r="K592" s="9"/>
      <c r="L592" s="19"/>
      <c r="M592" s="19"/>
      <c r="N592" s="19"/>
      <c r="O592" s="19"/>
    </row>
    <row r="593" spans="1:15" ht="21.75" customHeight="1" x14ac:dyDescent="0.2">
      <c r="A593" s="9"/>
      <c r="B593" s="22"/>
      <c r="C593" s="8"/>
      <c r="D593" s="22"/>
      <c r="E593" s="22"/>
      <c r="F593" s="22"/>
      <c r="G593" s="9"/>
      <c r="H593" s="9"/>
      <c r="I593" s="9"/>
      <c r="J593" s="19"/>
      <c r="K593" s="9"/>
      <c r="L593" s="19"/>
      <c r="M593" s="19"/>
      <c r="N593" s="19"/>
      <c r="O593" s="19"/>
    </row>
    <row r="594" spans="1:15" ht="21.75" customHeight="1" x14ac:dyDescent="0.2">
      <c r="A594" s="9"/>
      <c r="B594" s="22"/>
      <c r="C594" s="8"/>
      <c r="D594" s="22"/>
      <c r="E594" s="22"/>
      <c r="F594" s="22"/>
      <c r="G594" s="9"/>
      <c r="H594" s="9"/>
      <c r="I594" s="9"/>
      <c r="J594" s="19"/>
      <c r="K594" s="9"/>
      <c r="L594" s="19"/>
      <c r="M594" s="19"/>
      <c r="N594" s="19"/>
      <c r="O594" s="19"/>
    </row>
    <row r="595" spans="1:15" ht="21.75" customHeight="1" x14ac:dyDescent="0.2">
      <c r="A595" s="9"/>
      <c r="B595" s="22"/>
      <c r="C595" s="8"/>
      <c r="D595" s="22"/>
      <c r="E595" s="22"/>
      <c r="F595" s="22"/>
      <c r="G595" s="9"/>
      <c r="H595" s="9"/>
      <c r="I595" s="9"/>
      <c r="J595" s="19"/>
      <c r="K595" s="9"/>
      <c r="L595" s="19"/>
      <c r="M595" s="19"/>
      <c r="N595" s="19"/>
      <c r="O595" s="19"/>
    </row>
    <row r="596" spans="1:15" ht="21.75" customHeight="1" x14ac:dyDescent="0.2">
      <c r="A596" s="9"/>
      <c r="B596" s="22"/>
      <c r="C596" s="8"/>
      <c r="D596" s="22"/>
      <c r="E596" s="22"/>
      <c r="F596" s="22"/>
      <c r="G596" s="9"/>
      <c r="H596" s="9"/>
      <c r="I596" s="9"/>
      <c r="J596" s="19"/>
      <c r="K596" s="9"/>
      <c r="L596" s="19"/>
      <c r="M596" s="19"/>
      <c r="N596" s="19"/>
      <c r="O596" s="19"/>
    </row>
    <row r="597" spans="1:15" ht="21.75" customHeight="1" x14ac:dyDescent="0.2">
      <c r="A597" s="9"/>
      <c r="B597" s="22"/>
      <c r="C597" s="8"/>
      <c r="D597" s="22"/>
      <c r="E597" s="22"/>
      <c r="F597" s="22"/>
      <c r="G597" s="9"/>
      <c r="H597" s="9"/>
      <c r="I597" s="9"/>
      <c r="J597" s="19"/>
      <c r="K597" s="9"/>
      <c r="L597" s="19"/>
      <c r="M597" s="19"/>
      <c r="N597" s="19"/>
      <c r="O597" s="19"/>
    </row>
    <row r="598" spans="1:15" ht="21.75" customHeight="1" x14ac:dyDescent="0.2">
      <c r="A598" s="9"/>
      <c r="B598" s="12"/>
      <c r="C598" s="10"/>
      <c r="D598" s="12"/>
      <c r="E598" s="12"/>
      <c r="F598" s="12"/>
      <c r="G598" s="11"/>
      <c r="H598" s="11"/>
      <c r="I598" s="11"/>
      <c r="J598" s="21"/>
      <c r="K598" s="11"/>
      <c r="L598" s="21"/>
      <c r="M598" s="21"/>
      <c r="N598" s="21"/>
      <c r="O598" s="21"/>
    </row>
    <row r="599" spans="1:15" ht="21.75" customHeight="1" x14ac:dyDescent="0.2">
      <c r="A599" s="9"/>
      <c r="B599" s="12"/>
      <c r="C599" s="10"/>
      <c r="D599" s="12"/>
      <c r="E599" s="12"/>
      <c r="F599" s="12"/>
      <c r="G599" s="11"/>
      <c r="H599" s="11"/>
      <c r="I599" s="11"/>
      <c r="J599" s="21"/>
      <c r="K599" s="11"/>
      <c r="L599" s="21"/>
      <c r="M599" s="21"/>
      <c r="N599" s="21"/>
      <c r="O599" s="21"/>
    </row>
    <row r="600" spans="1:15" ht="21.75" customHeight="1" x14ac:dyDescent="0.2">
      <c r="A600" s="11"/>
      <c r="B600" s="22"/>
      <c r="C600" s="8"/>
      <c r="D600" s="22"/>
      <c r="E600" s="22"/>
      <c r="F600" s="22"/>
      <c r="G600" s="9"/>
      <c r="H600" s="9"/>
      <c r="I600" s="9"/>
      <c r="J600" s="19"/>
      <c r="K600" s="9"/>
      <c r="L600" s="19"/>
      <c r="M600" s="19"/>
      <c r="N600" s="19"/>
      <c r="O600" s="19"/>
    </row>
    <row r="601" spans="1:15" ht="21.75" customHeight="1" x14ac:dyDescent="0.2">
      <c r="A601" s="11"/>
      <c r="B601" s="22"/>
      <c r="C601" s="8"/>
      <c r="D601" s="22"/>
      <c r="E601" s="22"/>
      <c r="F601" s="22"/>
      <c r="G601" s="9"/>
      <c r="H601" s="9"/>
      <c r="I601" s="9"/>
      <c r="J601" s="19"/>
      <c r="K601" s="9"/>
      <c r="L601" s="19"/>
      <c r="M601" s="19"/>
      <c r="N601" s="19"/>
      <c r="O601" s="19"/>
    </row>
    <row r="602" spans="1:15" ht="21.75" customHeight="1" x14ac:dyDescent="0.2">
      <c r="A602" s="9"/>
      <c r="B602" s="22"/>
      <c r="C602" s="8"/>
      <c r="D602" s="22"/>
      <c r="E602" s="22"/>
      <c r="F602" s="22"/>
      <c r="G602" s="9"/>
      <c r="H602" s="9"/>
      <c r="I602" s="9"/>
      <c r="J602" s="19"/>
      <c r="K602" s="9"/>
      <c r="L602" s="19"/>
      <c r="M602" s="19"/>
      <c r="N602" s="19"/>
      <c r="O602" s="19"/>
    </row>
    <row r="603" spans="1:15" ht="21.75" customHeight="1" x14ac:dyDescent="0.2">
      <c r="A603" s="9"/>
      <c r="B603" s="22"/>
      <c r="C603" s="8"/>
      <c r="D603" s="22"/>
      <c r="E603" s="22"/>
      <c r="F603" s="22"/>
      <c r="G603" s="9"/>
      <c r="H603" s="9"/>
      <c r="I603" s="9"/>
      <c r="J603" s="19"/>
      <c r="K603" s="9"/>
      <c r="L603" s="19"/>
      <c r="M603" s="19"/>
      <c r="N603" s="19"/>
      <c r="O603" s="19"/>
    </row>
    <row r="604" spans="1:15" ht="14.25" x14ac:dyDescent="0.2">
      <c r="A604" s="9"/>
      <c r="B604" s="22"/>
      <c r="C604" s="8"/>
      <c r="D604" s="22"/>
      <c r="E604" s="22"/>
      <c r="F604" s="22"/>
      <c r="G604" s="9"/>
      <c r="H604" s="9"/>
      <c r="I604" s="9"/>
      <c r="J604" s="19"/>
      <c r="K604" s="9"/>
      <c r="L604" s="19"/>
      <c r="M604" s="19"/>
      <c r="N604" s="19"/>
      <c r="O604" s="19"/>
    </row>
    <row r="605" spans="1:15" ht="14.25" x14ac:dyDescent="0.2">
      <c r="A605" s="9"/>
      <c r="B605" s="22"/>
      <c r="C605" s="8"/>
      <c r="D605" s="22"/>
      <c r="E605" s="22"/>
      <c r="F605" s="22"/>
      <c r="G605" s="9"/>
      <c r="H605" s="9"/>
      <c r="I605" s="9"/>
      <c r="J605" s="19"/>
      <c r="K605" s="9"/>
      <c r="L605" s="19"/>
      <c r="M605" s="19"/>
      <c r="N605" s="19"/>
      <c r="O605" s="19"/>
    </row>
    <row r="606" spans="1:15" ht="14.25" x14ac:dyDescent="0.2">
      <c r="A606" s="9"/>
      <c r="B606" s="22"/>
      <c r="C606" s="8"/>
      <c r="D606" s="22"/>
      <c r="E606" s="22"/>
      <c r="F606" s="22"/>
      <c r="G606" s="9"/>
      <c r="H606" s="9"/>
      <c r="I606" s="9"/>
      <c r="J606" s="19"/>
      <c r="K606" s="9"/>
      <c r="L606" s="19"/>
      <c r="M606" s="19"/>
      <c r="N606" s="19"/>
      <c r="O606" s="19"/>
    </row>
    <row r="607" spans="1:15" ht="14.25" x14ac:dyDescent="0.2">
      <c r="A607" s="9"/>
      <c r="B607" s="22"/>
      <c r="C607" s="8"/>
      <c r="D607" s="22"/>
      <c r="E607" s="22"/>
      <c r="F607" s="22"/>
      <c r="G607" s="9"/>
      <c r="H607" s="9"/>
      <c r="I607" s="9"/>
      <c r="J607" s="19"/>
      <c r="K607" s="9"/>
      <c r="L607" s="19"/>
      <c r="M607" s="19"/>
      <c r="N607" s="19"/>
      <c r="O607" s="19"/>
    </row>
    <row r="608" spans="1:15" ht="14.25" x14ac:dyDescent="0.2">
      <c r="A608" s="9"/>
      <c r="B608" s="22"/>
      <c r="C608" s="8"/>
      <c r="D608" s="22"/>
      <c r="E608" s="22"/>
      <c r="F608" s="22"/>
      <c r="G608" s="9"/>
      <c r="H608" s="9"/>
      <c r="I608" s="9"/>
      <c r="J608" s="19"/>
      <c r="K608" s="9"/>
      <c r="L608" s="19"/>
      <c r="M608" s="19"/>
      <c r="N608" s="19"/>
      <c r="O608" s="19"/>
    </row>
    <row r="609" spans="1:15" ht="14.25" x14ac:dyDescent="0.2">
      <c r="A609" s="9"/>
      <c r="B609" s="22"/>
      <c r="C609" s="8"/>
      <c r="D609" s="22"/>
      <c r="E609" s="22"/>
      <c r="F609" s="22"/>
      <c r="G609" s="9"/>
      <c r="H609" s="9"/>
      <c r="I609" s="9"/>
      <c r="J609" s="19"/>
      <c r="K609" s="9"/>
      <c r="L609" s="19"/>
      <c r="M609" s="19"/>
      <c r="N609" s="19"/>
      <c r="O609" s="19"/>
    </row>
    <row r="610" spans="1:15" ht="36" customHeight="1" x14ac:dyDescent="0.2">
      <c r="A610" s="9"/>
      <c r="B610" s="22"/>
      <c r="C610" s="8"/>
      <c r="D610" s="22"/>
      <c r="E610" s="22"/>
      <c r="F610" s="22"/>
      <c r="G610" s="9"/>
      <c r="H610" s="9"/>
      <c r="I610" s="9"/>
      <c r="J610" s="19"/>
      <c r="K610" s="9"/>
      <c r="L610" s="19"/>
      <c r="M610" s="19"/>
      <c r="N610" s="19"/>
      <c r="O610" s="19"/>
    </row>
    <row r="611" spans="1:15" ht="36" customHeight="1" x14ac:dyDescent="0.2">
      <c r="A611" s="9"/>
      <c r="B611" s="22"/>
      <c r="C611" s="8"/>
      <c r="D611" s="22"/>
      <c r="E611" s="22"/>
      <c r="F611" s="22"/>
      <c r="G611" s="9"/>
      <c r="H611" s="9"/>
      <c r="I611" s="9"/>
      <c r="J611" s="19"/>
      <c r="K611" s="9"/>
      <c r="L611" s="19"/>
      <c r="M611" s="19"/>
      <c r="N611" s="19"/>
      <c r="O611" s="19"/>
    </row>
    <row r="612" spans="1:15" ht="14.25" x14ac:dyDescent="0.2">
      <c r="A612" s="9"/>
      <c r="B612" s="12"/>
      <c r="C612" s="10"/>
      <c r="D612" s="12"/>
      <c r="E612" s="12"/>
      <c r="F612" s="12"/>
      <c r="G612" s="11"/>
      <c r="H612" s="11"/>
      <c r="I612" s="11"/>
      <c r="J612" s="21"/>
      <c r="K612" s="11"/>
      <c r="L612" s="21"/>
      <c r="M612" s="21"/>
      <c r="N612" s="21"/>
      <c r="O612" s="21"/>
    </row>
    <row r="613" spans="1:15" ht="36" customHeight="1" x14ac:dyDescent="0.2">
      <c r="A613" s="9"/>
      <c r="B613" s="12"/>
      <c r="C613" s="10"/>
      <c r="D613" s="12"/>
      <c r="E613" s="12"/>
      <c r="F613" s="12"/>
      <c r="G613" s="11"/>
      <c r="H613" s="11"/>
      <c r="I613" s="11"/>
      <c r="J613" s="21"/>
      <c r="K613" s="11"/>
      <c r="L613" s="21"/>
      <c r="M613" s="21"/>
      <c r="N613" s="21"/>
      <c r="O613" s="21"/>
    </row>
    <row r="614" spans="1:15" ht="36" customHeight="1" x14ac:dyDescent="0.2">
      <c r="A614" s="11"/>
      <c r="B614" s="12"/>
      <c r="C614" s="10"/>
      <c r="D614" s="12"/>
      <c r="E614" s="12"/>
      <c r="F614" s="12"/>
      <c r="G614" s="11"/>
      <c r="H614" s="11"/>
      <c r="I614" s="11"/>
      <c r="J614" s="21"/>
      <c r="K614" s="11"/>
      <c r="L614" s="21"/>
      <c r="M614" s="21"/>
      <c r="N614" s="21"/>
      <c r="O614" s="21"/>
    </row>
    <row r="615" spans="1:15" ht="36" customHeight="1" x14ac:dyDescent="0.2">
      <c r="A615" s="11"/>
      <c r="B615" s="12"/>
      <c r="C615" s="10"/>
      <c r="D615" s="12"/>
      <c r="E615" s="12"/>
      <c r="F615" s="12"/>
      <c r="G615" s="11"/>
      <c r="H615" s="11"/>
      <c r="I615" s="11"/>
      <c r="J615" s="21"/>
      <c r="K615" s="11"/>
      <c r="L615" s="21"/>
      <c r="M615" s="21"/>
      <c r="N615" s="21"/>
      <c r="O615" s="21"/>
    </row>
    <row r="616" spans="1:15" ht="36" customHeight="1" x14ac:dyDescent="0.2">
      <c r="A616" s="11"/>
      <c r="B616" s="12"/>
      <c r="C616" s="10"/>
      <c r="D616" s="12"/>
      <c r="E616" s="12"/>
      <c r="F616" s="12"/>
      <c r="G616" s="11"/>
      <c r="H616" s="11"/>
      <c r="I616" s="11"/>
      <c r="J616" s="21"/>
      <c r="K616" s="11"/>
      <c r="L616" s="21"/>
      <c r="M616" s="21"/>
      <c r="N616" s="21"/>
      <c r="O616" s="21"/>
    </row>
    <row r="617" spans="1:15" ht="14.25" x14ac:dyDescent="0.2">
      <c r="A617" s="11"/>
      <c r="B617" s="12"/>
      <c r="C617" s="10"/>
      <c r="D617" s="12"/>
      <c r="E617" s="12"/>
      <c r="F617" s="12"/>
      <c r="G617" s="11"/>
      <c r="H617" s="11"/>
      <c r="I617" s="11"/>
      <c r="J617" s="21"/>
      <c r="K617" s="11"/>
      <c r="L617" s="21"/>
      <c r="M617" s="21"/>
      <c r="N617" s="21"/>
      <c r="O617" s="21"/>
    </row>
    <row r="618" spans="1:15" ht="14.25" x14ac:dyDescent="0.2">
      <c r="A618" s="11"/>
      <c r="B618" s="12"/>
      <c r="C618" s="10"/>
      <c r="D618" s="12"/>
      <c r="E618" s="12"/>
      <c r="F618" s="12"/>
      <c r="G618" s="11"/>
      <c r="H618" s="11"/>
      <c r="I618" s="11"/>
      <c r="J618" s="21"/>
      <c r="K618" s="11"/>
      <c r="L618" s="21"/>
      <c r="M618" s="21"/>
      <c r="N618" s="21"/>
      <c r="O618" s="21"/>
    </row>
    <row r="619" spans="1:15" ht="14.25" x14ac:dyDescent="0.2">
      <c r="A619" s="11"/>
      <c r="B619" s="12"/>
      <c r="C619" s="10"/>
      <c r="D619" s="12"/>
      <c r="E619" s="12"/>
      <c r="F619" s="12"/>
      <c r="G619" s="11"/>
      <c r="H619" s="11"/>
      <c r="I619" s="11"/>
      <c r="J619" s="21"/>
      <c r="K619" s="11"/>
      <c r="L619" s="21"/>
      <c r="M619" s="21"/>
      <c r="N619" s="21"/>
      <c r="O619" s="21"/>
    </row>
    <row r="620" spans="1:15" ht="14.25" x14ac:dyDescent="0.2">
      <c r="A620" s="11"/>
      <c r="B620" s="12"/>
      <c r="C620" s="10"/>
      <c r="D620" s="12"/>
      <c r="E620" s="12"/>
      <c r="F620" s="12"/>
      <c r="G620" s="11"/>
      <c r="H620" s="11"/>
      <c r="I620" s="11"/>
      <c r="J620" s="21"/>
      <c r="K620" s="11"/>
      <c r="L620" s="21"/>
      <c r="M620" s="21"/>
      <c r="N620" s="21"/>
      <c r="O620" s="21"/>
    </row>
    <row r="621" spans="1:15" ht="14.25" x14ac:dyDescent="0.2">
      <c r="A621" s="11"/>
      <c r="B621" s="12"/>
      <c r="C621" s="10"/>
      <c r="D621" s="12"/>
      <c r="E621" s="12"/>
      <c r="F621" s="12"/>
      <c r="G621" s="11"/>
      <c r="H621" s="11"/>
      <c r="I621" s="11"/>
      <c r="J621" s="21"/>
      <c r="K621" s="11"/>
      <c r="L621" s="21"/>
      <c r="M621" s="21"/>
      <c r="N621" s="21"/>
      <c r="O621" s="21"/>
    </row>
    <row r="622" spans="1:15" ht="14.25" x14ac:dyDescent="0.2">
      <c r="A622" s="11"/>
      <c r="B622" s="12"/>
      <c r="C622" s="10"/>
      <c r="D622" s="12"/>
      <c r="E622" s="12"/>
      <c r="F622" s="12"/>
      <c r="G622" s="11"/>
      <c r="H622" s="11"/>
      <c r="I622" s="11"/>
      <c r="J622" s="21"/>
      <c r="K622" s="11"/>
      <c r="L622" s="21"/>
      <c r="M622" s="21"/>
      <c r="N622" s="21"/>
      <c r="O622" s="21"/>
    </row>
    <row r="623" spans="1:15" ht="14.25" x14ac:dyDescent="0.2">
      <c r="A623" s="11"/>
      <c r="B623" s="12"/>
      <c r="C623" s="10"/>
      <c r="D623" s="12"/>
      <c r="E623" s="12"/>
      <c r="F623" s="12"/>
      <c r="G623" s="11"/>
      <c r="H623" s="11"/>
      <c r="I623" s="11"/>
      <c r="J623" s="21"/>
      <c r="K623" s="11"/>
      <c r="L623" s="21"/>
      <c r="M623" s="21"/>
      <c r="N623" s="21"/>
      <c r="O623" s="21"/>
    </row>
    <row r="624" spans="1:15" ht="36" customHeight="1" x14ac:dyDescent="0.2">
      <c r="A624" s="11"/>
      <c r="B624" s="12"/>
      <c r="C624" s="10"/>
      <c r="D624" s="12"/>
      <c r="E624" s="12"/>
      <c r="F624" s="12"/>
      <c r="G624" s="11"/>
      <c r="H624" s="11"/>
      <c r="I624" s="11"/>
      <c r="J624" s="21"/>
      <c r="K624" s="11"/>
      <c r="L624" s="21"/>
      <c r="M624" s="21"/>
      <c r="N624" s="21"/>
      <c r="O624" s="21"/>
    </row>
    <row r="625" spans="1:15" ht="36" customHeight="1" x14ac:dyDescent="0.2">
      <c r="A625" s="23"/>
      <c r="B625" s="24"/>
      <c r="C625" s="25"/>
      <c r="D625" s="24"/>
      <c r="E625" s="24"/>
      <c r="F625" s="24"/>
      <c r="G625" s="23"/>
      <c r="H625" s="23"/>
      <c r="I625" s="23"/>
      <c r="J625" s="26"/>
      <c r="K625" s="23"/>
      <c r="L625" s="26"/>
      <c r="M625" s="26"/>
      <c r="N625" s="26"/>
      <c r="O625" s="26"/>
    </row>
    <row r="626" spans="1:15" ht="36" customHeight="1" x14ac:dyDescent="0.2">
      <c r="A626" s="6"/>
    </row>
    <row r="627" spans="1:15" ht="36" customHeight="1" x14ac:dyDescent="0.2">
      <c r="A627" s="6"/>
    </row>
    <row r="628" spans="1:15" ht="36" customHeight="1" x14ac:dyDescent="0.2"/>
    <row r="629" spans="1:15" ht="36" customHeight="1" x14ac:dyDescent="0.2"/>
    <row r="630" spans="1:15" ht="36" customHeight="1" x14ac:dyDescent="0.2"/>
    <row r="631" spans="1:15" ht="36" customHeight="1" x14ac:dyDescent="0.2"/>
    <row r="632" spans="1:15" ht="36" customHeight="1" x14ac:dyDescent="0.2"/>
    <row r="633" spans="1:15" ht="36" customHeight="1" x14ac:dyDescent="0.2"/>
    <row r="634" spans="1:15" ht="36" customHeight="1" x14ac:dyDescent="0.2"/>
    <row r="635" spans="1:15" ht="36" customHeight="1" x14ac:dyDescent="0.2"/>
    <row r="636" spans="1:15" ht="36" customHeight="1" x14ac:dyDescent="0.2"/>
    <row r="637" spans="1:15" ht="36" customHeight="1" x14ac:dyDescent="0.2"/>
  </sheetData>
  <sortState xmlns:xlrd2="http://schemas.microsoft.com/office/spreadsheetml/2017/richdata2" ref="A11:O539">
    <sortCondition ref="B11:B539"/>
  </sortState>
  <mergeCells count="104">
    <mergeCell ref="A262:O262"/>
    <mergeCell ref="A256:B256"/>
    <mergeCell ref="A247:N247"/>
    <mergeCell ref="A246:B246"/>
    <mergeCell ref="A331:B331"/>
    <mergeCell ref="A340:O340"/>
    <mergeCell ref="A276:B276"/>
    <mergeCell ref="A267:O267"/>
    <mergeCell ref="A303:O303"/>
    <mergeCell ref="A312:B312"/>
    <mergeCell ref="A318:B318"/>
    <mergeCell ref="A272:N272"/>
    <mergeCell ref="A277:N277"/>
    <mergeCell ref="A322:O322"/>
    <mergeCell ref="A302:B302"/>
    <mergeCell ref="A294:N294"/>
    <mergeCell ref="A313:O313"/>
    <mergeCell ref="A319:O319"/>
    <mergeCell ref="A321:B321"/>
    <mergeCell ref="A250:B250"/>
    <mergeCell ref="A251:O251"/>
    <mergeCell ref="A561:B561"/>
    <mergeCell ref="A332:O332"/>
    <mergeCell ref="A339:B339"/>
    <mergeCell ref="A355:O355"/>
    <mergeCell ref="A535:B535"/>
    <mergeCell ref="A540:O540"/>
    <mergeCell ref="A381:O381"/>
    <mergeCell ref="A481:O481"/>
    <mergeCell ref="A483:B483"/>
    <mergeCell ref="A402:B402"/>
    <mergeCell ref="A403:O403"/>
    <mergeCell ref="A455:B455"/>
    <mergeCell ref="A358:O358"/>
    <mergeCell ref="A362:B362"/>
    <mergeCell ref="A363:O363"/>
    <mergeCell ref="A380:B380"/>
    <mergeCell ref="A484:O484"/>
    <mergeCell ref="A486:B486"/>
    <mergeCell ref="A348:B348"/>
    <mergeCell ref="B5:N5"/>
    <mergeCell ref="B6:N6"/>
    <mergeCell ref="B7:N7"/>
    <mergeCell ref="B8:N8"/>
    <mergeCell ref="A15:B15"/>
    <mergeCell ref="A11:O11"/>
    <mergeCell ref="G568:H568"/>
    <mergeCell ref="A349:O349"/>
    <mergeCell ref="A354:B354"/>
    <mergeCell ref="A357:B357"/>
    <mergeCell ref="A487:O487"/>
    <mergeCell ref="A550:O550"/>
    <mergeCell ref="A536:O536"/>
    <mergeCell ref="A539:B539"/>
    <mergeCell ref="A549:B549"/>
    <mergeCell ref="G564:H564"/>
    <mergeCell ref="C562:F562"/>
    <mergeCell ref="A562:B562"/>
    <mergeCell ref="A456:O456"/>
    <mergeCell ref="A480:B480"/>
    <mergeCell ref="A399:B399"/>
    <mergeCell ref="A400:O400"/>
    <mergeCell ref="A216:B216"/>
    <mergeCell ref="A293:B293"/>
    <mergeCell ref="A235:N235"/>
    <mergeCell ref="A238:B238"/>
    <mergeCell ref="A271:B271"/>
    <mergeCell ref="A239:N239"/>
    <mergeCell ref="A169:B169"/>
    <mergeCell ref="A23:O23"/>
    <mergeCell ref="A19:O19"/>
    <mergeCell ref="A44:N44"/>
    <mergeCell ref="A29:B29"/>
    <mergeCell ref="A22:B22"/>
    <mergeCell ref="A36:B36"/>
    <mergeCell ref="A43:B43"/>
    <mergeCell ref="A30:O30"/>
    <mergeCell ref="A37:O37"/>
    <mergeCell ref="A54:N54"/>
    <mergeCell ref="A61:B61"/>
    <mergeCell ref="A53:B53"/>
    <mergeCell ref="A62:N62"/>
    <mergeCell ref="A66:B66"/>
    <mergeCell ref="A153:N153"/>
    <mergeCell ref="A155:B155"/>
    <mergeCell ref="A266:B266"/>
    <mergeCell ref="A261:B261"/>
    <mergeCell ref="A257:O257"/>
    <mergeCell ref="A16:O16"/>
    <mergeCell ref="A18:B18"/>
    <mergeCell ref="A67:N67"/>
    <mergeCell ref="A152:B152"/>
    <mergeCell ref="A234:B234"/>
    <mergeCell ref="A204:N204"/>
    <mergeCell ref="A156:N156"/>
    <mergeCell ref="A166:B166"/>
    <mergeCell ref="A170:N170"/>
    <mergeCell ref="A199:B199"/>
    <mergeCell ref="A200:N200"/>
    <mergeCell ref="A203:B203"/>
    <mergeCell ref="A220:O220"/>
    <mergeCell ref="A217:N217"/>
    <mergeCell ref="A219:B219"/>
    <mergeCell ref="A167:N167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569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70"/>
  <sheetViews>
    <sheetView showGridLines="0" tabSelected="1" topLeftCell="A223" zoomScale="80" zoomScaleNormal="80" zoomScaleSheetLayoutView="70" workbookViewId="0">
      <selection activeCell="J245" sqref="J245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6"/>
      <c r="B4" s="2"/>
      <c r="C4" s="2"/>
      <c r="D4" s="2"/>
      <c r="E4" s="2"/>
      <c r="F4" s="2"/>
      <c r="G4" s="2"/>
      <c r="H4" s="2"/>
      <c r="I4" s="2"/>
      <c r="J4" s="2"/>
      <c r="K4" s="2"/>
      <c r="L4" s="96"/>
      <c r="M4" s="96"/>
      <c r="N4" s="96"/>
      <c r="O4" s="2"/>
      <c r="P4" s="2"/>
      <c r="Q4" s="2"/>
    </row>
    <row r="5" spans="1:17" x14ac:dyDescent="0.2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</row>
    <row r="6" spans="1:17" x14ac:dyDescent="0.2">
      <c r="A6" s="283" t="s">
        <v>9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</row>
    <row r="7" spans="1:17" x14ac:dyDescent="0.2">
      <c r="A7" s="283" t="s">
        <v>959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</row>
    <row r="8" spans="1:17" ht="9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2"/>
      <c r="K8" s="97"/>
      <c r="L8" s="96"/>
      <c r="M8" s="98"/>
      <c r="N8" s="98"/>
      <c r="O8" s="2"/>
      <c r="P8" s="2"/>
      <c r="Q8" s="2"/>
    </row>
    <row r="9" spans="1:17" x14ac:dyDescent="0.2">
      <c r="A9" s="166"/>
      <c r="B9" s="287" t="s">
        <v>731</v>
      </c>
      <c r="C9" s="287"/>
      <c r="D9" s="287"/>
      <c r="E9" s="287"/>
      <c r="F9" s="287"/>
      <c r="G9" s="287"/>
      <c r="H9" s="287"/>
      <c r="I9" s="287"/>
      <c r="J9" s="287"/>
      <c r="K9" s="288"/>
      <c r="L9" s="289"/>
      <c r="M9" s="290"/>
      <c r="N9" s="287"/>
      <c r="O9" s="2"/>
    </row>
    <row r="10" spans="1:17" x14ac:dyDescent="0.2">
      <c r="A10" s="96"/>
      <c r="B10" s="2"/>
      <c r="C10" s="2"/>
      <c r="D10" s="2"/>
      <c r="E10" s="2"/>
      <c r="F10" s="2"/>
      <c r="G10" s="2"/>
      <c r="H10" s="2"/>
      <c r="I10" s="2"/>
      <c r="J10" s="2"/>
      <c r="K10" s="2"/>
      <c r="L10" s="96"/>
      <c r="M10" s="96"/>
      <c r="N10" s="96"/>
      <c r="O10" s="2"/>
      <c r="P10" s="2"/>
      <c r="Q10" s="2"/>
    </row>
    <row r="11" spans="1:17" x14ac:dyDescent="0.2">
      <c r="A11" s="96"/>
      <c r="B11" s="2"/>
      <c r="C11" s="2"/>
      <c r="D11" s="2"/>
      <c r="E11" s="2"/>
      <c r="F11" s="2"/>
      <c r="G11" s="2"/>
      <c r="H11" s="2"/>
      <c r="I11" s="2"/>
      <c r="J11" s="2"/>
      <c r="K11" s="2"/>
      <c r="L11" s="96"/>
      <c r="M11" s="96"/>
      <c r="N11" s="96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8" t="s">
        <v>8</v>
      </c>
      <c r="B13" s="89" t="s">
        <v>5</v>
      </c>
      <c r="C13" s="89" t="s">
        <v>17</v>
      </c>
      <c r="D13" s="89" t="s">
        <v>6</v>
      </c>
      <c r="E13" s="89" t="s">
        <v>7</v>
      </c>
      <c r="F13" s="89" t="s">
        <v>18</v>
      </c>
      <c r="G13" s="89" t="s">
        <v>381</v>
      </c>
      <c r="H13" s="89" t="s">
        <v>14</v>
      </c>
      <c r="I13" s="89" t="s">
        <v>12</v>
      </c>
      <c r="J13" s="89" t="s">
        <v>349</v>
      </c>
      <c r="K13" s="89" t="s">
        <v>350</v>
      </c>
      <c r="L13" s="89" t="s">
        <v>0</v>
      </c>
      <c r="M13" s="89" t="s">
        <v>1</v>
      </c>
      <c r="N13" s="89" t="s">
        <v>2</v>
      </c>
      <c r="O13" s="89" t="s">
        <v>351</v>
      </c>
      <c r="P13" s="89" t="s">
        <v>352</v>
      </c>
      <c r="Q13" s="99" t="s">
        <v>10</v>
      </c>
    </row>
    <row r="14" spans="1:17" s="7" customFormat="1" ht="36.75" customHeight="1" x14ac:dyDescent="0.2">
      <c r="A14" s="274" t="s">
        <v>771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6"/>
    </row>
    <row r="15" spans="1:17" ht="38.25" customHeight="1" x14ac:dyDescent="0.2">
      <c r="A15" s="108">
        <v>1</v>
      </c>
      <c r="B15" s="101" t="s">
        <v>606</v>
      </c>
      <c r="C15" s="101" t="s">
        <v>450</v>
      </c>
      <c r="D15" s="101" t="s">
        <v>772</v>
      </c>
      <c r="E15" s="102" t="s">
        <v>311</v>
      </c>
      <c r="F15" s="102" t="s">
        <v>19</v>
      </c>
      <c r="G15" s="103">
        <v>45748</v>
      </c>
      <c r="H15" s="103">
        <v>45931</v>
      </c>
      <c r="I15" s="105">
        <v>105000</v>
      </c>
      <c r="J15" s="105">
        <v>0</v>
      </c>
      <c r="K15" s="105">
        <f>SUM(I15:J15)</f>
        <v>105000</v>
      </c>
      <c r="L15" s="105">
        <f>IF(I15&gt;=Datos!$D$14,(Datos!$D$14*Datos!$C$14),IF(I15&lt;=Datos!$D$14,(I15*Datos!$C$14)))</f>
        <v>3013.5</v>
      </c>
      <c r="M15" s="106">
        <v>12852.63</v>
      </c>
      <c r="N15" s="105">
        <f>IF(I15&gt;=Datos!$D$15,(Datos!$D$15*Datos!$C$15),IF(I15&lt;=Datos!$D$15,(I15*Datos!$C$15)))</f>
        <v>3192</v>
      </c>
      <c r="O15" s="105">
        <v>1740.46</v>
      </c>
      <c r="P15" s="105">
        <f>SUM(L15:O15)</f>
        <v>20798.589999999997</v>
      </c>
      <c r="Q15" s="107">
        <f>+K15-P15</f>
        <v>84201.41</v>
      </c>
    </row>
    <row r="16" spans="1:17" s="87" customFormat="1" ht="36.75" customHeight="1" x14ac:dyDescent="0.2">
      <c r="A16" s="274" t="s">
        <v>494</v>
      </c>
      <c r="B16" s="275"/>
      <c r="C16" s="118">
        <v>1</v>
      </c>
      <c r="D16" s="118"/>
      <c r="E16" s="213"/>
      <c r="F16" s="119"/>
      <c r="G16" s="120"/>
      <c r="H16" s="121"/>
      <c r="I16" s="122">
        <f>SUM(I15)</f>
        <v>105000</v>
      </c>
      <c r="J16" s="122">
        <f t="shared" ref="J16:Q16" si="0">SUM(J15)</f>
        <v>0</v>
      </c>
      <c r="K16" s="122">
        <f t="shared" si="0"/>
        <v>105000</v>
      </c>
      <c r="L16" s="122">
        <f t="shared" si="0"/>
        <v>3013.5</v>
      </c>
      <c r="M16" s="122">
        <f t="shared" si="0"/>
        <v>12852.63</v>
      </c>
      <c r="N16" s="122">
        <f t="shared" si="0"/>
        <v>3192</v>
      </c>
      <c r="O16" s="122">
        <f t="shared" si="0"/>
        <v>1740.46</v>
      </c>
      <c r="P16" s="122">
        <f t="shared" si="0"/>
        <v>20798.589999999997</v>
      </c>
      <c r="Q16" s="122">
        <f t="shared" si="0"/>
        <v>84201.41</v>
      </c>
    </row>
    <row r="17" spans="1:17" s="7" customFormat="1" ht="36.75" customHeight="1" x14ac:dyDescent="0.2">
      <c r="A17" s="274" t="s">
        <v>535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6"/>
    </row>
    <row r="18" spans="1:17" s="7" customFormat="1" ht="38.25" customHeight="1" x14ac:dyDescent="0.2">
      <c r="A18" s="108">
        <v>2</v>
      </c>
      <c r="B18" s="116" t="s">
        <v>766</v>
      </c>
      <c r="C18" s="116" t="s">
        <v>450</v>
      </c>
      <c r="D18" s="116" t="s">
        <v>767</v>
      </c>
      <c r="E18" s="117" t="s">
        <v>311</v>
      </c>
      <c r="F18" s="117" t="s">
        <v>19</v>
      </c>
      <c r="G18" s="128">
        <v>45597</v>
      </c>
      <c r="H18" s="129">
        <v>45778</v>
      </c>
      <c r="I18" s="113">
        <v>65000</v>
      </c>
      <c r="J18" s="113">
        <v>0</v>
      </c>
      <c r="K18" s="113">
        <f>SUM(I18:J18)</f>
        <v>65000</v>
      </c>
      <c r="L18" s="113">
        <f>IF(I18&gt;=Datos!$D$14,(Datos!$D$14*Datos!$C$14),IF(I18&lt;=Datos!$D$14,(I18*Datos!$C$14)))</f>
        <v>1865.5</v>
      </c>
      <c r="M18" s="114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3">
        <f>IF(I18&gt;=Datos!$D$15,(Datos!$D$15*Datos!$C$15),IF(I18&lt;=Datos!$D$15,(I18*Datos!$C$15)))</f>
        <v>1976</v>
      </c>
      <c r="O18" s="113">
        <v>25</v>
      </c>
      <c r="P18" s="113">
        <f>SUM(L18:O18)</f>
        <v>8294.0756666666657</v>
      </c>
      <c r="Q18" s="115">
        <f>+K18-P18</f>
        <v>56705.924333333336</v>
      </c>
    </row>
    <row r="19" spans="1:17" s="7" customFormat="1" ht="38.25" customHeight="1" x14ac:dyDescent="0.2">
      <c r="A19" s="108">
        <v>3</v>
      </c>
      <c r="B19" s="116" t="s">
        <v>288</v>
      </c>
      <c r="C19" s="116" t="s">
        <v>450</v>
      </c>
      <c r="D19" s="116" t="s">
        <v>560</v>
      </c>
      <c r="E19" s="117" t="s">
        <v>311</v>
      </c>
      <c r="F19" s="117" t="s">
        <v>309</v>
      </c>
      <c r="G19" s="128">
        <v>45748</v>
      </c>
      <c r="H19" s="129">
        <v>45931</v>
      </c>
      <c r="I19" s="113">
        <v>140000</v>
      </c>
      <c r="J19" s="113">
        <v>0</v>
      </c>
      <c r="K19" s="113">
        <f>SUM(I19:J19)</f>
        <v>140000</v>
      </c>
      <c r="L19" s="113">
        <f>IF(I19&gt;=Datos!$D$14,(Datos!$D$14*Datos!$C$14),IF(I19&lt;=Datos!$D$14,(I19*Datos!$C$14)))</f>
        <v>4018</v>
      </c>
      <c r="M19" s="114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21514.360666666667</v>
      </c>
      <c r="N19" s="113">
        <f>IF(I19&gt;=Datos!$D$15,(Datos!$D$15*Datos!$C$15),IF(I19&lt;=Datos!$D$15,(I19*Datos!$C$15)))</f>
        <v>4256</v>
      </c>
      <c r="O19" s="113">
        <v>15891.79</v>
      </c>
      <c r="P19" s="113">
        <f>SUM(L19:O19)</f>
        <v>45680.150666666668</v>
      </c>
      <c r="Q19" s="115">
        <f>+K19-P19</f>
        <v>94319.849333333332</v>
      </c>
    </row>
    <row r="20" spans="1:17" s="87" customFormat="1" ht="36.75" customHeight="1" x14ac:dyDescent="0.2">
      <c r="A20" s="274" t="s">
        <v>494</v>
      </c>
      <c r="B20" s="275"/>
      <c r="C20" s="118">
        <v>2</v>
      </c>
      <c r="D20" s="118"/>
      <c r="E20" s="213"/>
      <c r="F20" s="119"/>
      <c r="G20" s="120"/>
      <c r="H20" s="121"/>
      <c r="I20" s="122">
        <f>SUM(I18:I19)</f>
        <v>205000</v>
      </c>
      <c r="J20" s="122">
        <f t="shared" ref="J20:Q20" si="1">SUM(J18:J19)</f>
        <v>0</v>
      </c>
      <c r="K20" s="122">
        <f t="shared" si="1"/>
        <v>205000</v>
      </c>
      <c r="L20" s="122">
        <f t="shared" si="1"/>
        <v>5883.5</v>
      </c>
      <c r="M20" s="122">
        <f t="shared" si="1"/>
        <v>25941.936333333331</v>
      </c>
      <c r="N20" s="122">
        <f t="shared" si="1"/>
        <v>6232</v>
      </c>
      <c r="O20" s="122">
        <f t="shared" si="1"/>
        <v>15916.79</v>
      </c>
      <c r="P20" s="122">
        <f t="shared" si="1"/>
        <v>53974.226333333332</v>
      </c>
      <c r="Q20" s="122">
        <f t="shared" si="1"/>
        <v>151025.77366666668</v>
      </c>
    </row>
    <row r="21" spans="1:17" s="7" customFormat="1" ht="36.75" customHeight="1" x14ac:dyDescent="0.2">
      <c r="A21" s="274" t="s">
        <v>536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6"/>
    </row>
    <row r="22" spans="1:17" ht="38.25" customHeight="1" x14ac:dyDescent="0.2">
      <c r="A22" s="108">
        <v>4</v>
      </c>
      <c r="B22" s="101" t="s">
        <v>484</v>
      </c>
      <c r="C22" s="101" t="s">
        <v>450</v>
      </c>
      <c r="D22" s="101" t="s">
        <v>517</v>
      </c>
      <c r="E22" s="102" t="s">
        <v>311</v>
      </c>
      <c r="F22" s="102" t="s">
        <v>19</v>
      </c>
      <c r="G22" s="103">
        <v>45717</v>
      </c>
      <c r="H22" s="103">
        <v>45901</v>
      </c>
      <c r="I22" s="105">
        <v>115000</v>
      </c>
      <c r="J22" s="105">
        <v>0</v>
      </c>
      <c r="K22" s="105">
        <f>SUM(I22:J22)</f>
        <v>115000</v>
      </c>
      <c r="L22" s="105">
        <f>IF(I22&gt;=Datos!$D$14,(Datos!$D$14*Datos!$C$14),IF(I22&lt;=Datos!$D$14,(I22*Datos!$C$14)))</f>
        <v>3300.5</v>
      </c>
      <c r="M22" s="106">
        <v>15204.88</v>
      </c>
      <c r="N22" s="105">
        <f>IF(I22&gt;=Datos!$D$15,(Datos!$D$15*Datos!$C$15),IF(I22&lt;=Datos!$D$15,(I22*Datos!$C$15)))</f>
        <v>3496</v>
      </c>
      <c r="O22" s="105">
        <v>1740.46</v>
      </c>
      <c r="P22" s="105">
        <f>SUM(L22:O22)</f>
        <v>23741.839999999997</v>
      </c>
      <c r="Q22" s="107">
        <f>+K22-P22</f>
        <v>91258.16</v>
      </c>
    </row>
    <row r="23" spans="1:17" s="87" customFormat="1" ht="36.75" customHeight="1" x14ac:dyDescent="0.2">
      <c r="A23" s="274" t="s">
        <v>494</v>
      </c>
      <c r="B23" s="275"/>
      <c r="C23" s="118">
        <v>1</v>
      </c>
      <c r="D23" s="118"/>
      <c r="E23" s="213"/>
      <c r="F23" s="119"/>
      <c r="G23" s="120"/>
      <c r="H23" s="121"/>
      <c r="I23" s="122">
        <f>SUM(I22)</f>
        <v>115000</v>
      </c>
      <c r="J23" s="122">
        <f t="shared" ref="J23:Q23" si="2">SUM(J22)</f>
        <v>0</v>
      </c>
      <c r="K23" s="122">
        <f t="shared" si="2"/>
        <v>115000</v>
      </c>
      <c r="L23" s="122">
        <f t="shared" si="2"/>
        <v>3300.5</v>
      </c>
      <c r="M23" s="122">
        <f t="shared" si="2"/>
        <v>15204.88</v>
      </c>
      <c r="N23" s="122">
        <f t="shared" si="2"/>
        <v>3496</v>
      </c>
      <c r="O23" s="122">
        <f t="shared" si="2"/>
        <v>1740.46</v>
      </c>
      <c r="P23" s="122">
        <f t="shared" si="2"/>
        <v>23741.839999999997</v>
      </c>
      <c r="Q23" s="122">
        <f t="shared" si="2"/>
        <v>91258.16</v>
      </c>
    </row>
    <row r="24" spans="1:17" s="7" customFormat="1" ht="36.75" customHeight="1" x14ac:dyDescent="0.2">
      <c r="A24" s="274" t="s">
        <v>869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6"/>
    </row>
    <row r="25" spans="1:17" ht="38.25" customHeight="1" x14ac:dyDescent="0.2">
      <c r="A25" s="108">
        <v>5</v>
      </c>
      <c r="B25" s="101" t="s">
        <v>713</v>
      </c>
      <c r="C25" s="101" t="s">
        <v>450</v>
      </c>
      <c r="D25" s="101" t="s">
        <v>870</v>
      </c>
      <c r="E25" s="102" t="s">
        <v>311</v>
      </c>
      <c r="F25" s="102" t="s">
        <v>19</v>
      </c>
      <c r="G25" s="103">
        <v>45689</v>
      </c>
      <c r="H25" s="103">
        <v>45870</v>
      </c>
      <c r="I25" s="105">
        <v>105000</v>
      </c>
      <c r="J25" s="105">
        <v>0</v>
      </c>
      <c r="K25" s="105">
        <f>SUM(I25:J25)</f>
        <v>105000</v>
      </c>
      <c r="L25" s="105">
        <f>IF(I25&gt;=Datos!$D$14,(Datos!$D$14*Datos!$C$14),IF(I25&lt;=Datos!$D$14,(I25*Datos!$C$14)))</f>
        <v>3013.5</v>
      </c>
      <c r="M25" s="106">
        <v>12852.63</v>
      </c>
      <c r="N25" s="105">
        <f>IF(I25&gt;=Datos!$D$15,(Datos!$D$15*Datos!$C$15),IF(I25&lt;=Datos!$D$15,(I25*Datos!$C$15)))</f>
        <v>3192</v>
      </c>
      <c r="O25" s="105">
        <v>1740.46</v>
      </c>
      <c r="P25" s="105">
        <f>SUM(L25:O25)</f>
        <v>20798.589999999997</v>
      </c>
      <c r="Q25" s="107">
        <f>+K25-P25</f>
        <v>84201.41</v>
      </c>
    </row>
    <row r="26" spans="1:17" s="87" customFormat="1" ht="36.75" customHeight="1" x14ac:dyDescent="0.2">
      <c r="A26" s="274" t="s">
        <v>494</v>
      </c>
      <c r="B26" s="275"/>
      <c r="C26" s="118">
        <v>1</v>
      </c>
      <c r="D26" s="118"/>
      <c r="E26" s="213"/>
      <c r="F26" s="119"/>
      <c r="G26" s="120"/>
      <c r="H26" s="121"/>
      <c r="I26" s="122">
        <f>SUM(I25)</f>
        <v>105000</v>
      </c>
      <c r="J26" s="122">
        <f t="shared" ref="J26:Q26" si="3">SUM(J25)</f>
        <v>0</v>
      </c>
      <c r="K26" s="122">
        <f t="shared" si="3"/>
        <v>105000</v>
      </c>
      <c r="L26" s="122">
        <f t="shared" si="3"/>
        <v>3013.5</v>
      </c>
      <c r="M26" s="122">
        <f t="shared" si="3"/>
        <v>12852.63</v>
      </c>
      <c r="N26" s="122">
        <f t="shared" si="3"/>
        <v>3192</v>
      </c>
      <c r="O26" s="122">
        <f t="shared" si="3"/>
        <v>1740.46</v>
      </c>
      <c r="P26" s="122">
        <f t="shared" si="3"/>
        <v>20798.589999999997</v>
      </c>
      <c r="Q26" s="122">
        <f t="shared" si="3"/>
        <v>84201.41</v>
      </c>
    </row>
    <row r="27" spans="1:17" s="7" customFormat="1" ht="36.75" customHeight="1" x14ac:dyDescent="0.2">
      <c r="A27" s="274" t="s">
        <v>512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6"/>
    </row>
    <row r="28" spans="1:17" s="7" customFormat="1" ht="38.25" customHeight="1" x14ac:dyDescent="0.2">
      <c r="A28" s="108">
        <v>6</v>
      </c>
      <c r="B28" s="133" t="s">
        <v>310</v>
      </c>
      <c r="C28" s="116" t="s">
        <v>450</v>
      </c>
      <c r="D28" s="116" t="s">
        <v>15</v>
      </c>
      <c r="E28" s="117" t="s">
        <v>311</v>
      </c>
      <c r="F28" s="117" t="s">
        <v>309</v>
      </c>
      <c r="G28" s="128">
        <v>45627</v>
      </c>
      <c r="H28" s="129">
        <v>45809</v>
      </c>
      <c r="I28" s="112">
        <v>65000</v>
      </c>
      <c r="J28" s="112">
        <v>0</v>
      </c>
      <c r="K28" s="112">
        <f t="shared" ref="K28" si="4">SUM(I28:J28)</f>
        <v>65000</v>
      </c>
      <c r="L28" s="112">
        <f>IF(I28&gt;=Datos!$D$14,(Datos!$D$14*Datos!$C$14),IF(I28&lt;=Datos!$D$14,(I28*Datos!$C$14)))</f>
        <v>1865.5</v>
      </c>
      <c r="M28" s="134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4427.5756666666657</v>
      </c>
      <c r="N28" s="112">
        <f>IF(I28&gt;=Datos!$D$15,(Datos!$D$15*Datos!$C$15),IF(I28&lt;=Datos!$D$15,(I28*Datos!$C$15)))</f>
        <v>1976</v>
      </c>
      <c r="O28" s="112">
        <v>25</v>
      </c>
      <c r="P28" s="113">
        <f t="shared" ref="P28:P30" si="5">SUM(L28:O28)</f>
        <v>8294.0756666666657</v>
      </c>
      <c r="Q28" s="115">
        <f>+K28-P28</f>
        <v>56705.924333333336</v>
      </c>
    </row>
    <row r="29" spans="1:17" s="7" customFormat="1" ht="38.25" customHeight="1" x14ac:dyDescent="0.2">
      <c r="A29" s="108">
        <v>7</v>
      </c>
      <c r="B29" s="133" t="s">
        <v>613</v>
      </c>
      <c r="C29" s="116" t="s">
        <v>450</v>
      </c>
      <c r="D29" s="116" t="s">
        <v>15</v>
      </c>
      <c r="E29" s="117" t="s">
        <v>311</v>
      </c>
      <c r="F29" s="117" t="s">
        <v>19</v>
      </c>
      <c r="G29" s="128">
        <v>45597</v>
      </c>
      <c r="H29" s="129">
        <v>45778</v>
      </c>
      <c r="I29" s="112">
        <v>60000</v>
      </c>
      <c r="J29" s="112">
        <v>0</v>
      </c>
      <c r="K29" s="112">
        <f t="shared" ref="K29:K30" si="6">SUM(I29:J29)</f>
        <v>60000</v>
      </c>
      <c r="L29" s="112">
        <f>IF(I29&gt;=Datos!$D$14,(Datos!$D$14*Datos!$C$14),IF(I29&lt;=Datos!$D$14,(I29*Datos!$C$14)))</f>
        <v>1722</v>
      </c>
      <c r="M29" s="134">
        <v>3143.58</v>
      </c>
      <c r="N29" s="112">
        <f>IF(I29&gt;=Datos!$D$15,(Datos!$D$15*Datos!$C$15),IF(I29&lt;=Datos!$D$15,(I29*Datos!$C$15)))</f>
        <v>1824</v>
      </c>
      <c r="O29" s="112">
        <v>1740.46</v>
      </c>
      <c r="P29" s="113">
        <f t="shared" si="5"/>
        <v>8430.0400000000009</v>
      </c>
      <c r="Q29" s="115">
        <f>+K29-P29</f>
        <v>51569.96</v>
      </c>
    </row>
    <row r="30" spans="1:17" s="7" customFormat="1" ht="38.25" customHeight="1" x14ac:dyDescent="0.2">
      <c r="A30" s="108">
        <v>8</v>
      </c>
      <c r="B30" s="133" t="s">
        <v>569</v>
      </c>
      <c r="C30" s="116" t="s">
        <v>450</v>
      </c>
      <c r="D30" s="116" t="s">
        <v>15</v>
      </c>
      <c r="E30" s="117" t="s">
        <v>311</v>
      </c>
      <c r="F30" s="117" t="s">
        <v>309</v>
      </c>
      <c r="G30" s="128">
        <v>45597</v>
      </c>
      <c r="H30" s="129">
        <v>45778</v>
      </c>
      <c r="I30" s="112">
        <v>60000</v>
      </c>
      <c r="J30" s="112">
        <v>0</v>
      </c>
      <c r="K30" s="112">
        <f t="shared" si="6"/>
        <v>60000</v>
      </c>
      <c r="L30" s="112">
        <f>IF(I30&gt;=Datos!$D$14,(Datos!$D$14*Datos!$C$14),IF(I30&lt;=Datos!$D$14,(I30*Datos!$C$14)))</f>
        <v>1722</v>
      </c>
      <c r="M30" s="134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3486.6756666666661</v>
      </c>
      <c r="N30" s="112">
        <f>IF(I30&gt;=Datos!$D$15,(Datos!$D$15*Datos!$C$15),IF(I30&lt;=Datos!$D$15,(I30*Datos!$C$15)))</f>
        <v>1824</v>
      </c>
      <c r="O30" s="112">
        <v>25</v>
      </c>
      <c r="P30" s="113">
        <f t="shared" si="5"/>
        <v>7057.6756666666661</v>
      </c>
      <c r="Q30" s="115">
        <f>+K30-P30</f>
        <v>52942.324333333338</v>
      </c>
    </row>
    <row r="31" spans="1:17" s="87" customFormat="1" ht="36.75" customHeight="1" x14ac:dyDescent="0.2">
      <c r="A31" s="274" t="s">
        <v>494</v>
      </c>
      <c r="B31" s="275"/>
      <c r="C31" s="118">
        <v>3</v>
      </c>
      <c r="D31" s="118"/>
      <c r="E31" s="213"/>
      <c r="F31" s="119"/>
      <c r="G31" s="120"/>
      <c r="H31" s="121"/>
      <c r="I31" s="122">
        <f>SUM(I28:I30)</f>
        <v>185000</v>
      </c>
      <c r="J31" s="122">
        <f t="shared" ref="J31:Q31" si="7">SUM(J28:J30)</f>
        <v>0</v>
      </c>
      <c r="K31" s="122">
        <f t="shared" si="7"/>
        <v>185000</v>
      </c>
      <c r="L31" s="122">
        <f t="shared" si="7"/>
        <v>5309.5</v>
      </c>
      <c r="M31" s="122">
        <f t="shared" si="7"/>
        <v>11057.831333333332</v>
      </c>
      <c r="N31" s="122">
        <f t="shared" si="7"/>
        <v>5624</v>
      </c>
      <c r="O31" s="122">
        <f t="shared" si="7"/>
        <v>1790.46</v>
      </c>
      <c r="P31" s="122">
        <f t="shared" si="7"/>
        <v>23781.791333333331</v>
      </c>
      <c r="Q31" s="122">
        <f t="shared" si="7"/>
        <v>161218.20866666667</v>
      </c>
    </row>
    <row r="32" spans="1:17" s="7" customFormat="1" ht="36.75" customHeight="1" x14ac:dyDescent="0.2">
      <c r="A32" s="274" t="s">
        <v>712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6"/>
    </row>
    <row r="33" spans="1:17" s="7" customFormat="1" ht="38.25" customHeight="1" x14ac:dyDescent="0.2">
      <c r="A33" s="108">
        <v>9</v>
      </c>
      <c r="B33" s="126" t="s">
        <v>964</v>
      </c>
      <c r="C33" s="126" t="s">
        <v>450</v>
      </c>
      <c r="D33" s="126" t="s">
        <v>965</v>
      </c>
      <c r="E33" s="110" t="s">
        <v>311</v>
      </c>
      <c r="F33" s="110" t="s">
        <v>309</v>
      </c>
      <c r="G33" s="111">
        <v>45748</v>
      </c>
      <c r="H33" s="127">
        <v>45931</v>
      </c>
      <c r="I33" s="113">
        <v>120000</v>
      </c>
      <c r="J33" s="113">
        <v>0</v>
      </c>
      <c r="K33" s="113">
        <f>SUM(I33:J33)</f>
        <v>120000</v>
      </c>
      <c r="L33" s="113">
        <f>IF(I33&gt;=Datos!$D$14,(Datos!$D$14*Datos!$C$14),IF(I33&lt;=Datos!$D$14,(I33*Datos!$C$14)))</f>
        <v>3444</v>
      </c>
      <c r="M33" s="114">
        <v>16381</v>
      </c>
      <c r="N33" s="113">
        <f>IF(I33&gt;=Datos!$D$15,(Datos!$D$15*Datos!$C$15),IF(I33&lt;=Datos!$D$15,(I33*Datos!$C$15)))</f>
        <v>3648</v>
      </c>
      <c r="O33" s="113">
        <v>1740.46</v>
      </c>
      <c r="P33" s="113">
        <f t="shared" ref="P33" si="8">SUM(L33:O33)</f>
        <v>25213.46</v>
      </c>
      <c r="Q33" s="115">
        <f>+K33-P33</f>
        <v>94786.540000000008</v>
      </c>
    </row>
    <row r="34" spans="1:17" s="87" customFormat="1" ht="36.75" customHeight="1" x14ac:dyDescent="0.2">
      <c r="A34" s="274" t="s">
        <v>494</v>
      </c>
      <c r="B34" s="275"/>
      <c r="C34" s="118">
        <v>1</v>
      </c>
      <c r="D34" s="118"/>
      <c r="E34" s="213"/>
      <c r="F34" s="135"/>
      <c r="G34" s="122"/>
      <c r="H34" s="123"/>
      <c r="I34" s="123">
        <f>SUM(I33)</f>
        <v>120000</v>
      </c>
      <c r="J34" s="123">
        <f t="shared" ref="J34:Q34" si="9">SUM(J33)</f>
        <v>0</v>
      </c>
      <c r="K34" s="123">
        <f t="shared" si="9"/>
        <v>120000</v>
      </c>
      <c r="L34" s="123">
        <f t="shared" si="9"/>
        <v>3444</v>
      </c>
      <c r="M34" s="123">
        <f t="shared" si="9"/>
        <v>16381</v>
      </c>
      <c r="N34" s="123">
        <f t="shared" si="9"/>
        <v>3648</v>
      </c>
      <c r="O34" s="123">
        <f t="shared" si="9"/>
        <v>1740.46</v>
      </c>
      <c r="P34" s="123">
        <f t="shared" si="9"/>
        <v>25213.46</v>
      </c>
      <c r="Q34" s="123">
        <f t="shared" si="9"/>
        <v>94786.540000000008</v>
      </c>
    </row>
    <row r="35" spans="1:17" s="7" customFormat="1" ht="36.75" customHeight="1" x14ac:dyDescent="0.2">
      <c r="A35" s="274" t="s">
        <v>513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</row>
    <row r="36" spans="1:17" s="7" customFormat="1" ht="38.25" customHeight="1" x14ac:dyDescent="0.2">
      <c r="A36" s="108">
        <v>10</v>
      </c>
      <c r="B36" s="126" t="s">
        <v>455</v>
      </c>
      <c r="C36" s="126" t="s">
        <v>450</v>
      </c>
      <c r="D36" s="126" t="s">
        <v>294</v>
      </c>
      <c r="E36" s="110" t="s">
        <v>311</v>
      </c>
      <c r="F36" s="110" t="s">
        <v>19</v>
      </c>
      <c r="G36" s="111">
        <v>45748</v>
      </c>
      <c r="H36" s="127">
        <v>45931</v>
      </c>
      <c r="I36" s="113">
        <v>120000</v>
      </c>
      <c r="J36" s="113">
        <v>0</v>
      </c>
      <c r="K36" s="113">
        <f>SUM(I36:J36)</f>
        <v>120000</v>
      </c>
      <c r="L36" s="113">
        <f>IF(I36&gt;=Datos!$D$14,(Datos!$D$14*Datos!$C$14),IF(I36&lt;=Datos!$D$14,(I36*Datos!$C$14)))</f>
        <v>3444</v>
      </c>
      <c r="M36" s="114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3">
        <f>IF(I36&gt;=Datos!$D$15,(Datos!$D$15*Datos!$C$15),IF(I36&lt;=Datos!$D$15,(I36*Datos!$C$15)))</f>
        <v>3648</v>
      </c>
      <c r="O36" s="113">
        <v>25</v>
      </c>
      <c r="P36" s="113">
        <f t="shared" ref="P36" si="10">SUM(L36:O36)</f>
        <v>23926.860666666667</v>
      </c>
      <c r="Q36" s="115">
        <f>+K36-P36</f>
        <v>96073.139333333325</v>
      </c>
    </row>
    <row r="37" spans="1:17" s="87" customFormat="1" ht="36.75" customHeight="1" x14ac:dyDescent="0.2">
      <c r="A37" s="274" t="s">
        <v>494</v>
      </c>
      <c r="B37" s="275"/>
      <c r="C37" s="118">
        <v>1</v>
      </c>
      <c r="D37" s="118"/>
      <c r="E37" s="213"/>
      <c r="F37" s="135"/>
      <c r="G37" s="122"/>
      <c r="H37" s="123"/>
      <c r="I37" s="123">
        <f>SUM(I36)</f>
        <v>120000</v>
      </c>
      <c r="J37" s="123">
        <f t="shared" ref="J37:Q37" si="11">SUM(J36)</f>
        <v>0</v>
      </c>
      <c r="K37" s="123">
        <f t="shared" si="11"/>
        <v>120000</v>
      </c>
      <c r="L37" s="123">
        <f t="shared" si="11"/>
        <v>3444</v>
      </c>
      <c r="M37" s="123">
        <f t="shared" si="11"/>
        <v>16809.860666666667</v>
      </c>
      <c r="N37" s="123">
        <f t="shared" si="11"/>
        <v>3648</v>
      </c>
      <c r="O37" s="123">
        <f t="shared" si="11"/>
        <v>25</v>
      </c>
      <c r="P37" s="123">
        <f t="shared" si="11"/>
        <v>23926.860666666667</v>
      </c>
      <c r="Q37" s="123">
        <f t="shared" si="11"/>
        <v>96073.139333333325</v>
      </c>
    </row>
    <row r="38" spans="1:17" s="7" customFormat="1" ht="36.75" customHeight="1" x14ac:dyDescent="0.2">
      <c r="A38" s="274" t="s">
        <v>788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6"/>
    </row>
    <row r="39" spans="1:17" s="7" customFormat="1" ht="38.25" customHeight="1" x14ac:dyDescent="0.2">
      <c r="A39" s="108">
        <v>11</v>
      </c>
      <c r="B39" s="126" t="s">
        <v>787</v>
      </c>
      <c r="C39" s="126" t="s">
        <v>450</v>
      </c>
      <c r="D39" s="126" t="s">
        <v>789</v>
      </c>
      <c r="E39" s="110" t="s">
        <v>311</v>
      </c>
      <c r="F39" s="110" t="s">
        <v>309</v>
      </c>
      <c r="G39" s="111">
        <v>45627</v>
      </c>
      <c r="H39" s="127">
        <v>45809</v>
      </c>
      <c r="I39" s="113">
        <v>45000</v>
      </c>
      <c r="J39" s="113">
        <v>0</v>
      </c>
      <c r="K39" s="113">
        <f>SUM(I39:J39)</f>
        <v>45000</v>
      </c>
      <c r="L39" s="113">
        <f>IF(I39&gt;=Datos!$D$14,(Datos!$D$14*Datos!$C$14),IF(I39&lt;=Datos!$D$14,(I39*Datos!$C$14)))</f>
        <v>1291.5</v>
      </c>
      <c r="M39" s="114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1148.3234999999997</v>
      </c>
      <c r="N39" s="113">
        <f>IF(I39&gt;=Datos!$D$15,(Datos!$D$15*Datos!$C$15),IF(I39&lt;=Datos!$D$15,(I39*Datos!$C$15)))</f>
        <v>1368</v>
      </c>
      <c r="O39" s="113">
        <v>25</v>
      </c>
      <c r="P39" s="113">
        <f t="shared" ref="P39" si="12">SUM(L39:O39)</f>
        <v>3832.8234999999995</v>
      </c>
      <c r="Q39" s="115">
        <f>+K39-P39</f>
        <v>41167.176500000001</v>
      </c>
    </row>
    <row r="40" spans="1:17" s="87" customFormat="1" ht="36.75" customHeight="1" x14ac:dyDescent="0.2">
      <c r="A40" s="274" t="s">
        <v>494</v>
      </c>
      <c r="B40" s="275"/>
      <c r="C40" s="118">
        <v>1</v>
      </c>
      <c r="D40" s="118"/>
      <c r="E40" s="213"/>
      <c r="F40" s="135"/>
      <c r="G40" s="122"/>
      <c r="H40" s="123"/>
      <c r="I40" s="123">
        <f>SUM(I39)</f>
        <v>45000</v>
      </c>
      <c r="J40" s="123">
        <f t="shared" ref="J40:Q40" si="13">SUM(J39)</f>
        <v>0</v>
      </c>
      <c r="K40" s="123">
        <f t="shared" si="13"/>
        <v>45000</v>
      </c>
      <c r="L40" s="123">
        <f t="shared" si="13"/>
        <v>1291.5</v>
      </c>
      <c r="M40" s="123">
        <f t="shared" si="13"/>
        <v>1148.3234999999997</v>
      </c>
      <c r="N40" s="123">
        <f t="shared" si="13"/>
        <v>1368</v>
      </c>
      <c r="O40" s="123">
        <f t="shared" si="13"/>
        <v>25</v>
      </c>
      <c r="P40" s="123">
        <f t="shared" si="13"/>
        <v>3832.8234999999995</v>
      </c>
      <c r="Q40" s="123">
        <f t="shared" si="13"/>
        <v>41167.176500000001</v>
      </c>
    </row>
    <row r="41" spans="1:17" s="7" customFormat="1" ht="36.75" customHeight="1" x14ac:dyDescent="0.2">
      <c r="A41" s="274" t="s">
        <v>529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6"/>
    </row>
    <row r="42" spans="1:17" s="7" customFormat="1" ht="38.25" customHeight="1" x14ac:dyDescent="0.2">
      <c r="A42" s="108">
        <v>12</v>
      </c>
      <c r="B42" s="130" t="s">
        <v>691</v>
      </c>
      <c r="C42" s="126" t="s">
        <v>450</v>
      </c>
      <c r="D42" s="126" t="s">
        <v>463</v>
      </c>
      <c r="E42" s="110" t="s">
        <v>311</v>
      </c>
      <c r="F42" s="110" t="s">
        <v>19</v>
      </c>
      <c r="G42" s="111">
        <v>45717</v>
      </c>
      <c r="H42" s="127">
        <v>45901</v>
      </c>
      <c r="I42" s="113">
        <v>60000</v>
      </c>
      <c r="J42" s="113">
        <v>0</v>
      </c>
      <c r="K42" s="113">
        <f t="shared" ref="K42:K43" si="14">SUM(I42:J42)</f>
        <v>60000</v>
      </c>
      <c r="L42" s="113">
        <f>IF(I42&gt;=Datos!$D$14,(Datos!$D$14*Datos!$C$14),IF(I42&lt;=Datos!$D$14,(I42*Datos!$C$14)))</f>
        <v>1722</v>
      </c>
      <c r="M42" s="114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3486.6756666666661</v>
      </c>
      <c r="N42" s="113">
        <f>IF(I42&gt;=Datos!$D$15,(Datos!$D$15*Datos!$C$15),IF(I42&lt;=Datos!$D$15,(I42*Datos!$C$15)))</f>
        <v>1824</v>
      </c>
      <c r="O42" s="113">
        <v>25</v>
      </c>
      <c r="P42" s="113">
        <f t="shared" ref="P42:P44" si="15">SUM(L42:O42)</f>
        <v>7057.6756666666661</v>
      </c>
      <c r="Q42" s="115">
        <f>+K42-P42</f>
        <v>52942.324333333338</v>
      </c>
    </row>
    <row r="43" spans="1:17" s="7" customFormat="1" ht="38.25" customHeight="1" x14ac:dyDescent="0.2">
      <c r="A43" s="108">
        <v>13</v>
      </c>
      <c r="B43" s="130" t="s">
        <v>454</v>
      </c>
      <c r="C43" s="131" t="s">
        <v>450</v>
      </c>
      <c r="D43" s="130" t="s">
        <v>462</v>
      </c>
      <c r="E43" s="110" t="s">
        <v>311</v>
      </c>
      <c r="F43" s="110" t="s">
        <v>19</v>
      </c>
      <c r="G43" s="127">
        <v>45597</v>
      </c>
      <c r="H43" s="111">
        <v>45778</v>
      </c>
      <c r="I43" s="132">
        <v>135000</v>
      </c>
      <c r="J43" s="113">
        <v>0</v>
      </c>
      <c r="K43" s="113">
        <f t="shared" si="14"/>
        <v>135000</v>
      </c>
      <c r="L43" s="113">
        <f>IF(I43&gt;=Datos!$D$14,(Datos!$D$14*Datos!$C$14),IF(I43&lt;=Datos!$D$14,(I43*Datos!$C$14)))</f>
        <v>3874.5</v>
      </c>
      <c r="M43" s="114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20338.235666666667</v>
      </c>
      <c r="N43" s="113">
        <f>IF(I43&gt;=Datos!$D$15,(Datos!$D$15*Datos!$C$15),IF(I43&lt;=Datos!$D$15,(I43*Datos!$C$15)))</f>
        <v>4104</v>
      </c>
      <c r="O43" s="113">
        <v>25</v>
      </c>
      <c r="P43" s="113">
        <f t="shared" ref="P43" si="16">SUM(L43:O43)</f>
        <v>28341.735666666667</v>
      </c>
      <c r="Q43" s="115">
        <f>+K43-P43</f>
        <v>106658.26433333333</v>
      </c>
    </row>
    <row r="44" spans="1:17" s="7" customFormat="1" ht="38.25" customHeight="1" x14ac:dyDescent="0.2">
      <c r="A44" s="108">
        <v>14</v>
      </c>
      <c r="B44" s="126" t="s">
        <v>285</v>
      </c>
      <c r="C44" s="126" t="s">
        <v>450</v>
      </c>
      <c r="D44" s="126" t="s">
        <v>293</v>
      </c>
      <c r="E44" s="110" t="s">
        <v>311</v>
      </c>
      <c r="F44" s="110" t="s">
        <v>309</v>
      </c>
      <c r="G44" s="111">
        <v>45717</v>
      </c>
      <c r="H44" s="127">
        <v>45901</v>
      </c>
      <c r="I44" s="113">
        <v>50000</v>
      </c>
      <c r="J44" s="113">
        <v>0</v>
      </c>
      <c r="K44" s="113">
        <f t="shared" ref="K44:K45" si="17">SUM(I44:J44)</f>
        <v>50000</v>
      </c>
      <c r="L44" s="113">
        <f>IF(I44&gt;=Datos!$D$14,(Datos!$D$14*Datos!$C$14),IF(I44&lt;=Datos!$D$14,(I44*Datos!$C$14)))</f>
        <v>1435</v>
      </c>
      <c r="M44" s="114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1853.9984999999997</v>
      </c>
      <c r="N44" s="113">
        <f>IF(I44&gt;=Datos!$D$15,(Datos!$D$15*Datos!$C$15),IF(I44&lt;=Datos!$D$15,(I44*Datos!$C$15)))</f>
        <v>1520</v>
      </c>
      <c r="O44" s="113">
        <v>25</v>
      </c>
      <c r="P44" s="113">
        <f t="shared" si="15"/>
        <v>4833.9984999999997</v>
      </c>
      <c r="Q44" s="115">
        <f>+K44-P44</f>
        <v>45166.001499999998</v>
      </c>
    </row>
    <row r="45" spans="1:17" s="7" customFormat="1" ht="38.25" customHeight="1" x14ac:dyDescent="0.2">
      <c r="A45" s="108">
        <v>15</v>
      </c>
      <c r="B45" s="116" t="s">
        <v>287</v>
      </c>
      <c r="C45" s="116" t="s">
        <v>312</v>
      </c>
      <c r="D45" s="116" t="s">
        <v>463</v>
      </c>
      <c r="E45" s="117" t="s">
        <v>311</v>
      </c>
      <c r="F45" s="117" t="s">
        <v>19</v>
      </c>
      <c r="G45" s="128">
        <v>45748</v>
      </c>
      <c r="H45" s="129">
        <v>45931</v>
      </c>
      <c r="I45" s="113">
        <v>60000</v>
      </c>
      <c r="J45" s="113">
        <v>0</v>
      </c>
      <c r="K45" s="113">
        <f t="shared" si="17"/>
        <v>60000</v>
      </c>
      <c r="L45" s="113">
        <f>IF(I45&gt;=Datos!$D$14,(Datos!$D$14*Datos!$C$14),IF(I45&lt;=Datos!$D$14,(I45*Datos!$C$14)))</f>
        <v>1722</v>
      </c>
      <c r="M45" s="114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3486.6756666666661</v>
      </c>
      <c r="N45" s="113">
        <f>IF(I45&gt;=Datos!$D$15,(Datos!$D$15*Datos!$C$15),IF(I45&lt;=Datos!$D$15,(I45*Datos!$C$15)))</f>
        <v>1824</v>
      </c>
      <c r="O45" s="113">
        <v>25</v>
      </c>
      <c r="P45" s="113">
        <f t="shared" ref="P45" si="18">SUM(L45:O45)</f>
        <v>7057.6756666666661</v>
      </c>
      <c r="Q45" s="115">
        <f>+K45-P45</f>
        <v>52942.324333333338</v>
      </c>
    </row>
    <row r="46" spans="1:17" s="7" customFormat="1" ht="38.25" customHeight="1" x14ac:dyDescent="0.2">
      <c r="A46" s="108">
        <v>16</v>
      </c>
      <c r="B46" s="130" t="s">
        <v>360</v>
      </c>
      <c r="C46" s="126" t="s">
        <v>450</v>
      </c>
      <c r="D46" s="126" t="s">
        <v>256</v>
      </c>
      <c r="E46" s="110" t="s">
        <v>311</v>
      </c>
      <c r="F46" s="110" t="s">
        <v>309</v>
      </c>
      <c r="G46" s="111">
        <v>45717</v>
      </c>
      <c r="H46" s="127">
        <v>45901</v>
      </c>
      <c r="I46" s="113">
        <v>50000</v>
      </c>
      <c r="J46" s="113">
        <v>0</v>
      </c>
      <c r="K46" s="113">
        <f t="shared" ref="K46" si="19">SUM(I46:J46)</f>
        <v>50000</v>
      </c>
      <c r="L46" s="113">
        <f>IF(I46&gt;=Datos!$D$14,(Datos!$D$14*Datos!$C$14),IF(I46&lt;=Datos!$D$14,(I46*Datos!$C$14)))</f>
        <v>1435</v>
      </c>
      <c r="M46" s="114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1853.9984999999997</v>
      </c>
      <c r="N46" s="113">
        <f>IF(I46&gt;=Datos!$D$15,(Datos!$D$15*Datos!$C$15),IF(I46&lt;=Datos!$D$15,(I46*Datos!$C$15)))</f>
        <v>1520</v>
      </c>
      <c r="O46" s="113">
        <v>25</v>
      </c>
      <c r="P46" s="113">
        <f>SUM(L46:O46)</f>
        <v>4833.9984999999997</v>
      </c>
      <c r="Q46" s="115">
        <f t="shared" ref="Q46" si="20">+K46-P46</f>
        <v>45166.001499999998</v>
      </c>
    </row>
    <row r="47" spans="1:17" s="87" customFormat="1" ht="36.75" customHeight="1" x14ac:dyDescent="0.2">
      <c r="A47" s="274" t="s">
        <v>494</v>
      </c>
      <c r="B47" s="275"/>
      <c r="C47" s="118">
        <v>5</v>
      </c>
      <c r="D47" s="118"/>
      <c r="E47" s="213"/>
      <c r="F47" s="119"/>
      <c r="G47" s="120"/>
      <c r="H47" s="121"/>
      <c r="I47" s="122">
        <f t="shared" ref="I47:Q47" si="21">SUM(I42:I46)</f>
        <v>355000</v>
      </c>
      <c r="J47" s="122">
        <f t="shared" si="21"/>
        <v>0</v>
      </c>
      <c r="K47" s="122">
        <f t="shared" si="21"/>
        <v>355000</v>
      </c>
      <c r="L47" s="122">
        <f t="shared" si="21"/>
        <v>10188.5</v>
      </c>
      <c r="M47" s="122">
        <f t="shared" si="21"/>
        <v>31019.583999999995</v>
      </c>
      <c r="N47" s="122">
        <f t="shared" si="21"/>
        <v>10792</v>
      </c>
      <c r="O47" s="122">
        <f t="shared" si="21"/>
        <v>125</v>
      </c>
      <c r="P47" s="122">
        <f t="shared" si="21"/>
        <v>52125.084000000003</v>
      </c>
      <c r="Q47" s="122">
        <f t="shared" si="21"/>
        <v>302874.91600000003</v>
      </c>
    </row>
    <row r="48" spans="1:17" s="7" customFormat="1" ht="36.75" customHeight="1" x14ac:dyDescent="0.2">
      <c r="A48" s="274" t="s">
        <v>496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6"/>
    </row>
    <row r="49" spans="1:17" s="7" customFormat="1" ht="38.25" customHeight="1" x14ac:dyDescent="0.2">
      <c r="A49" s="108">
        <v>17</v>
      </c>
      <c r="B49" s="116" t="s">
        <v>693</v>
      </c>
      <c r="C49" s="116" t="s">
        <v>312</v>
      </c>
      <c r="D49" s="116" t="s">
        <v>3</v>
      </c>
      <c r="E49" s="117" t="s">
        <v>311</v>
      </c>
      <c r="F49" s="117" t="s">
        <v>19</v>
      </c>
      <c r="G49" s="128">
        <v>45717</v>
      </c>
      <c r="H49" s="129">
        <v>45901</v>
      </c>
      <c r="I49" s="113">
        <v>70000</v>
      </c>
      <c r="J49" s="113">
        <v>0</v>
      </c>
      <c r="K49" s="113">
        <f t="shared" ref="K49:K52" si="22">SUM(I49:J49)</f>
        <v>70000</v>
      </c>
      <c r="L49" s="113">
        <f>IF(I49&gt;=Datos!$D$14,(Datos!$D$14*Datos!$C$14),IF(I49&lt;=Datos!$D$14,(I49*Datos!$C$14)))</f>
        <v>2009</v>
      </c>
      <c r="M49" s="114">
        <v>5025.38</v>
      </c>
      <c r="N49" s="113">
        <f>IF(I49&gt;=Datos!$D$15,(Datos!$D$15*Datos!$C$15),IF(I49&lt;=Datos!$D$15,(I49*Datos!$C$15)))</f>
        <v>2128</v>
      </c>
      <c r="O49" s="113">
        <v>1740.46</v>
      </c>
      <c r="P49" s="113">
        <f t="shared" ref="P49:P52" si="23">SUM(L49:O49)</f>
        <v>10902.84</v>
      </c>
      <c r="Q49" s="115">
        <f t="shared" ref="Q49:Q52" si="24">+K49-P49</f>
        <v>59097.16</v>
      </c>
    </row>
    <row r="50" spans="1:17" s="7" customFormat="1" ht="38.25" customHeight="1" x14ac:dyDescent="0.2">
      <c r="A50" s="108">
        <v>18</v>
      </c>
      <c r="B50" s="116" t="s">
        <v>909</v>
      </c>
      <c r="C50" s="116" t="s">
        <v>450</v>
      </c>
      <c r="D50" s="116" t="s">
        <v>518</v>
      </c>
      <c r="E50" s="117" t="s">
        <v>311</v>
      </c>
      <c r="F50" s="117" t="s">
        <v>19</v>
      </c>
      <c r="G50" s="128">
        <v>45717</v>
      </c>
      <c r="H50" s="129">
        <v>45901</v>
      </c>
      <c r="I50" s="113">
        <v>45000</v>
      </c>
      <c r="J50" s="113">
        <v>0</v>
      </c>
      <c r="K50" s="113">
        <f t="shared" ref="K50" si="25">SUM(I50:J50)</f>
        <v>45000</v>
      </c>
      <c r="L50" s="113">
        <f>IF(I50&gt;=Datos!$D$14,(Datos!$D$14*Datos!$C$14),IF(I50&lt;=Datos!$D$14,(I50*Datos!$C$14)))</f>
        <v>1291.5</v>
      </c>
      <c r="M50" s="114">
        <v>891.01</v>
      </c>
      <c r="N50" s="113">
        <f>IF(I50&gt;=Datos!$D$15,(Datos!$D$15*Datos!$C$15),IF(I50&lt;=Datos!$D$15,(I50*Datos!$C$15)))</f>
        <v>1368</v>
      </c>
      <c r="O50" s="113">
        <v>7740.46</v>
      </c>
      <c r="P50" s="113">
        <f t="shared" ref="P50" si="26">SUM(L50:O50)</f>
        <v>11290.970000000001</v>
      </c>
      <c r="Q50" s="115">
        <f t="shared" ref="Q50" si="27">+K50-P50</f>
        <v>33709.03</v>
      </c>
    </row>
    <row r="51" spans="1:17" s="7" customFormat="1" ht="38.25" customHeight="1" x14ac:dyDescent="0.2">
      <c r="A51" s="108">
        <v>19</v>
      </c>
      <c r="B51" s="116" t="s">
        <v>966</v>
      </c>
      <c r="C51" s="116" t="s">
        <v>450</v>
      </c>
      <c r="D51" s="116" t="s">
        <v>3</v>
      </c>
      <c r="E51" s="117" t="s">
        <v>311</v>
      </c>
      <c r="F51" s="117" t="s">
        <v>309</v>
      </c>
      <c r="G51" s="128">
        <v>45748</v>
      </c>
      <c r="H51" s="129">
        <v>45931</v>
      </c>
      <c r="I51" s="113">
        <v>60000</v>
      </c>
      <c r="J51" s="113">
        <v>0</v>
      </c>
      <c r="K51" s="113">
        <f t="shared" ref="K51" si="28">SUM(I51:J51)</f>
        <v>60000</v>
      </c>
      <c r="L51" s="113">
        <f>IF(I51&gt;=Datos!$D$14,(Datos!$D$14*Datos!$C$14),IF(I51&lt;=Datos!$D$14,(I51*Datos!$C$14)))</f>
        <v>1722</v>
      </c>
      <c r="M51" s="114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3486.6756666666661</v>
      </c>
      <c r="N51" s="113">
        <f>IF(I51&gt;=Datos!$D$15,(Datos!$D$15*Datos!$C$15),IF(I51&lt;=Datos!$D$15,(I51*Datos!$C$15)))</f>
        <v>1824</v>
      </c>
      <c r="O51" s="113">
        <v>25</v>
      </c>
      <c r="P51" s="113">
        <f t="shared" ref="P51" si="29">SUM(L51:O51)</f>
        <v>7057.6756666666661</v>
      </c>
      <c r="Q51" s="115">
        <f t="shared" ref="Q51" si="30">+K51-P51</f>
        <v>52942.324333333338</v>
      </c>
    </row>
    <row r="52" spans="1:17" s="7" customFormat="1" ht="38.25" customHeight="1" x14ac:dyDescent="0.2">
      <c r="A52" s="108">
        <v>20</v>
      </c>
      <c r="B52" s="116" t="s">
        <v>284</v>
      </c>
      <c r="C52" s="116" t="s">
        <v>450</v>
      </c>
      <c r="D52" s="116" t="s">
        <v>459</v>
      </c>
      <c r="E52" s="117" t="s">
        <v>311</v>
      </c>
      <c r="F52" s="117" t="s">
        <v>19</v>
      </c>
      <c r="G52" s="128">
        <v>45717</v>
      </c>
      <c r="H52" s="129">
        <v>45901</v>
      </c>
      <c r="I52" s="113">
        <v>145000</v>
      </c>
      <c r="J52" s="113">
        <v>0</v>
      </c>
      <c r="K52" s="113">
        <f t="shared" si="22"/>
        <v>145000</v>
      </c>
      <c r="L52" s="113">
        <f>IF(I52&gt;=Datos!$D$14,(Datos!$D$14*Datos!$C$14),IF(I52&lt;=Datos!$D$14,(I52*Datos!$C$14)))</f>
        <v>4161.5</v>
      </c>
      <c r="M52" s="114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22690.485666666667</v>
      </c>
      <c r="N52" s="113">
        <f>IF(I52&gt;=Datos!$D$15,(Datos!$D$15*Datos!$C$15),IF(I52&lt;=Datos!$D$15,(I52*Datos!$C$15)))</f>
        <v>4408</v>
      </c>
      <c r="O52" s="113">
        <v>25</v>
      </c>
      <c r="P52" s="113">
        <f t="shared" si="23"/>
        <v>31284.985666666667</v>
      </c>
      <c r="Q52" s="115">
        <f t="shared" si="24"/>
        <v>113715.01433333333</v>
      </c>
    </row>
    <row r="53" spans="1:17" s="7" customFormat="1" ht="38.25" customHeight="1" x14ac:dyDescent="0.2">
      <c r="A53" s="108">
        <v>21</v>
      </c>
      <c r="B53" s="126" t="s">
        <v>283</v>
      </c>
      <c r="C53" s="126" t="s">
        <v>313</v>
      </c>
      <c r="D53" s="126" t="s">
        <v>3</v>
      </c>
      <c r="E53" s="110" t="s">
        <v>311</v>
      </c>
      <c r="F53" s="110" t="s">
        <v>19</v>
      </c>
      <c r="G53" s="111">
        <v>45722</v>
      </c>
      <c r="H53" s="127">
        <v>45906</v>
      </c>
      <c r="I53" s="113">
        <v>65000</v>
      </c>
      <c r="J53" s="113">
        <v>0</v>
      </c>
      <c r="K53" s="113">
        <f t="shared" ref="K53" si="31">SUM(I53:J53)</f>
        <v>65000</v>
      </c>
      <c r="L53" s="113">
        <f>IF(I53&gt;=Datos!$D$14,(Datos!$D$14*Datos!$C$14),IF(I53&lt;=Datos!$D$14,(I53*Datos!$C$14)))</f>
        <v>1865.5</v>
      </c>
      <c r="M53" s="114">
        <v>0</v>
      </c>
      <c r="N53" s="113">
        <f>IF(I53&gt;=Datos!$D$15,(Datos!$D$15*Datos!$C$15),IF(I53&lt;=Datos!$D$15,(I53*Datos!$C$15)))</f>
        <v>1976</v>
      </c>
      <c r="O53" s="113">
        <v>25</v>
      </c>
      <c r="P53" s="113">
        <f t="shared" ref="P53" si="32">SUM(L53:O53)</f>
        <v>3866.5</v>
      </c>
      <c r="Q53" s="115">
        <f t="shared" ref="Q53" si="33">+K53-P53</f>
        <v>61133.5</v>
      </c>
    </row>
    <row r="54" spans="1:17" s="87" customFormat="1" ht="36.75" customHeight="1" x14ac:dyDescent="0.2">
      <c r="A54" s="274" t="s">
        <v>494</v>
      </c>
      <c r="B54" s="275"/>
      <c r="C54" s="118">
        <v>5</v>
      </c>
      <c r="D54" s="118"/>
      <c r="E54" s="213"/>
      <c r="F54" s="119"/>
      <c r="G54" s="120"/>
      <c r="H54" s="121"/>
      <c r="I54" s="122">
        <f t="shared" ref="I54:Q54" si="34">SUM(I49:I53)</f>
        <v>385000</v>
      </c>
      <c r="J54" s="122">
        <f t="shared" si="34"/>
        <v>0</v>
      </c>
      <c r="K54" s="122">
        <f t="shared" si="34"/>
        <v>385000</v>
      </c>
      <c r="L54" s="122">
        <f t="shared" si="34"/>
        <v>11049.5</v>
      </c>
      <c r="M54" s="122">
        <f t="shared" si="34"/>
        <v>32093.551333333333</v>
      </c>
      <c r="N54" s="122">
        <f t="shared" si="34"/>
        <v>11704</v>
      </c>
      <c r="O54" s="122">
        <f t="shared" si="34"/>
        <v>9555.92</v>
      </c>
      <c r="P54" s="122">
        <f t="shared" si="34"/>
        <v>64402.971333333335</v>
      </c>
      <c r="Q54" s="122">
        <f t="shared" si="34"/>
        <v>320597.02866666671</v>
      </c>
    </row>
    <row r="55" spans="1:17" s="7" customFormat="1" ht="36.75" customHeight="1" x14ac:dyDescent="0.2">
      <c r="A55" s="274" t="s">
        <v>871</v>
      </c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6"/>
    </row>
    <row r="56" spans="1:17" s="7" customFormat="1" ht="38.25" customHeight="1" x14ac:dyDescent="0.2">
      <c r="A56" s="108">
        <v>22</v>
      </c>
      <c r="B56" s="126" t="s">
        <v>773</v>
      </c>
      <c r="C56" s="126" t="s">
        <v>450</v>
      </c>
      <c r="D56" s="126" t="s">
        <v>3</v>
      </c>
      <c r="E56" s="110" t="s">
        <v>311</v>
      </c>
      <c r="F56" s="110" t="s">
        <v>19</v>
      </c>
      <c r="G56" s="111">
        <v>45597</v>
      </c>
      <c r="H56" s="127">
        <v>45778</v>
      </c>
      <c r="I56" s="113">
        <v>65000</v>
      </c>
      <c r="J56" s="113">
        <v>0</v>
      </c>
      <c r="K56" s="113">
        <f t="shared" ref="K56:K58" si="35">SUM(I56:J56)</f>
        <v>65000</v>
      </c>
      <c r="L56" s="113">
        <f>IF(I56&gt;=Datos!$D$14,(Datos!$D$14*Datos!$C$14),IF(I56&lt;=Datos!$D$14,(I56*Datos!$C$14)))</f>
        <v>1865.5</v>
      </c>
      <c r="M56" s="114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4427.5756666666657</v>
      </c>
      <c r="N56" s="113">
        <f>IF(I56&gt;=Datos!$D$15,(Datos!$D$15*Datos!$C$15),IF(I56&lt;=Datos!$D$15,(I56*Datos!$C$15)))</f>
        <v>1976</v>
      </c>
      <c r="O56" s="113">
        <v>25</v>
      </c>
      <c r="P56" s="113">
        <f>SUM(L56:O56)</f>
        <v>8294.0756666666657</v>
      </c>
      <c r="Q56" s="115">
        <f>+K56-P56</f>
        <v>56705.924333333336</v>
      </c>
    </row>
    <row r="57" spans="1:17" s="7" customFormat="1" ht="38.25" customHeight="1" x14ac:dyDescent="0.2">
      <c r="A57" s="108">
        <v>23</v>
      </c>
      <c r="B57" s="126" t="s">
        <v>514</v>
      </c>
      <c r="C57" s="126" t="s">
        <v>450</v>
      </c>
      <c r="D57" s="126" t="s">
        <v>3</v>
      </c>
      <c r="E57" s="110" t="s">
        <v>311</v>
      </c>
      <c r="F57" s="110" t="s">
        <v>19</v>
      </c>
      <c r="G57" s="111">
        <v>45717</v>
      </c>
      <c r="H57" s="127">
        <v>45901</v>
      </c>
      <c r="I57" s="113">
        <v>65000</v>
      </c>
      <c r="J57" s="113">
        <v>0</v>
      </c>
      <c r="K57" s="112">
        <f t="shared" ref="K57" si="36">SUM(I57:J57)</f>
        <v>65000</v>
      </c>
      <c r="L57" s="113">
        <f>IF(I57&gt;=Datos!$D$14,(Datos!$D$14*Datos!$C$14),IF(I57&lt;=Datos!$D$14,(I57*Datos!$C$14)))</f>
        <v>1865.5</v>
      </c>
      <c r="M57" s="114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4427.5756666666657</v>
      </c>
      <c r="N57" s="113">
        <f>IF(I57&gt;=Datos!$D$15,(Datos!$D$15*Datos!$C$15),IF(I57&lt;=Datos!$D$15,(I57*Datos!$C$15)))</f>
        <v>1976</v>
      </c>
      <c r="O57" s="113">
        <v>10661.47</v>
      </c>
      <c r="P57" s="113">
        <f t="shared" ref="P57" si="37">SUM(L57:O57)</f>
        <v>18930.545666666665</v>
      </c>
      <c r="Q57" s="115">
        <f t="shared" ref="Q57" si="38">+K57-P57</f>
        <v>46069.454333333335</v>
      </c>
    </row>
    <row r="58" spans="1:17" s="7" customFormat="1" ht="40.5" customHeight="1" x14ac:dyDescent="0.2">
      <c r="A58" s="108">
        <v>24</v>
      </c>
      <c r="B58" s="126" t="s">
        <v>359</v>
      </c>
      <c r="C58" s="126" t="s">
        <v>450</v>
      </c>
      <c r="D58" s="126" t="s">
        <v>519</v>
      </c>
      <c r="E58" s="110" t="s">
        <v>311</v>
      </c>
      <c r="F58" s="110" t="s">
        <v>19</v>
      </c>
      <c r="G58" s="111">
        <v>45717</v>
      </c>
      <c r="H58" s="127">
        <v>45901</v>
      </c>
      <c r="I58" s="113">
        <v>120000</v>
      </c>
      <c r="J58" s="113">
        <v>0</v>
      </c>
      <c r="K58" s="113">
        <f t="shared" si="35"/>
        <v>120000</v>
      </c>
      <c r="L58" s="113">
        <f>IF(I58&gt;=Datos!$D$14,(Datos!$D$14*Datos!$C$14),IF(I58&lt;=Datos!$D$14,(I58*Datos!$C$14)))</f>
        <v>3444</v>
      </c>
      <c r="M58" s="114">
        <f>IF((I58-L58-N58)&lt;=Datos!$G$7,"0",IF((I58-L58-N58)&lt;=Datos!$G$8,((I58-L58-N58)-Datos!$F$8)*Datos!$I$6,IF((I58-L58-N58)&lt;=Datos!$G$9,Datos!$I$8+((I58-L58-N58)-Datos!$F$9)*Datos!$J$6,IF((I58-L58-N58)&gt;=Datos!$F$10,(Datos!$I$8+Datos!$J$8)+((I58-L58-N58)-Datos!$F$10)*Datos!$K$6))))</f>
        <v>16809.860666666667</v>
      </c>
      <c r="N58" s="113">
        <f>IF(I58&gt;=Datos!$D$15,(Datos!$D$15*Datos!$C$15),IF(I58&lt;=Datos!$D$15,(I58*Datos!$C$15)))</f>
        <v>3648</v>
      </c>
      <c r="O58" s="113">
        <v>60025</v>
      </c>
      <c r="P58" s="113">
        <f>SUM(L58:O58)</f>
        <v>83926.860666666675</v>
      </c>
      <c r="Q58" s="115">
        <f>+K58-P58</f>
        <v>36073.139333333325</v>
      </c>
    </row>
    <row r="59" spans="1:17" s="87" customFormat="1" ht="36.75" customHeight="1" x14ac:dyDescent="0.2">
      <c r="A59" s="274" t="s">
        <v>494</v>
      </c>
      <c r="B59" s="275"/>
      <c r="C59" s="118">
        <v>3</v>
      </c>
      <c r="D59" s="303"/>
      <c r="E59" s="303"/>
      <c r="F59" s="303"/>
      <c r="G59" s="303"/>
      <c r="H59" s="304"/>
      <c r="I59" s="123">
        <f t="shared" ref="I59:Q59" si="39">SUM(I56:I58)</f>
        <v>250000</v>
      </c>
      <c r="J59" s="123">
        <f t="shared" si="39"/>
        <v>0</v>
      </c>
      <c r="K59" s="123">
        <f t="shared" si="39"/>
        <v>250000</v>
      </c>
      <c r="L59" s="123">
        <f t="shared" si="39"/>
        <v>7175</v>
      </c>
      <c r="M59" s="123">
        <f t="shared" si="39"/>
        <v>25665.011999999999</v>
      </c>
      <c r="N59" s="123">
        <f t="shared" si="39"/>
        <v>7600</v>
      </c>
      <c r="O59" s="123">
        <f t="shared" si="39"/>
        <v>70711.47</v>
      </c>
      <c r="P59" s="123">
        <f t="shared" si="39"/>
        <v>111151.482</v>
      </c>
      <c r="Q59" s="123">
        <f t="shared" si="39"/>
        <v>138848.51799999998</v>
      </c>
    </row>
    <row r="60" spans="1:17" s="7" customFormat="1" ht="36.75" customHeight="1" x14ac:dyDescent="0.2">
      <c r="A60" s="274" t="s">
        <v>911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6"/>
    </row>
    <row r="61" spans="1:17" s="7" customFormat="1" ht="38.25" customHeight="1" x14ac:dyDescent="0.2">
      <c r="A61" s="108">
        <v>25</v>
      </c>
      <c r="B61" s="139" t="s">
        <v>910</v>
      </c>
      <c r="C61" s="139" t="s">
        <v>450</v>
      </c>
      <c r="D61" s="139" t="s">
        <v>681</v>
      </c>
      <c r="E61" s="117" t="s">
        <v>311</v>
      </c>
      <c r="F61" s="117" t="s">
        <v>309</v>
      </c>
      <c r="G61" s="128">
        <v>45717</v>
      </c>
      <c r="H61" s="129">
        <v>45901</v>
      </c>
      <c r="I61" s="113">
        <v>120000</v>
      </c>
      <c r="J61" s="113">
        <v>0</v>
      </c>
      <c r="K61" s="113">
        <f>SUM(I61:J61)</f>
        <v>120000</v>
      </c>
      <c r="L61" s="113">
        <f>IF(I61&gt;=Datos!$D$14,(Datos!$D$14*Datos!$C$14),IF(I61&lt;=Datos!$D$14,(I61*Datos!$C$14)))</f>
        <v>3444</v>
      </c>
      <c r="M61" s="114">
        <f>IF((I61-L61-N61)&lt;=Datos!$G$7,"0",IF((I61-L61-N61)&lt;=Datos!$G$8,((I61-L61-N61)-Datos!$F$8)*Datos!$I$6,IF((I61-L61-N61)&lt;=Datos!$G$9,Datos!$I$8+((I61-L61-N61)-Datos!$F$9)*Datos!$J$6,IF((I61-L61-N61)&gt;=Datos!$F$10,(Datos!$I$8+Datos!$J$8)+((I61-L61-N61)-Datos!$F$10)*Datos!$K$6))))</f>
        <v>16809.860666666667</v>
      </c>
      <c r="N61" s="113">
        <f>IF(I61&gt;=Datos!$D$15,(Datos!$D$15*Datos!$C$15),IF(I61&lt;=Datos!$D$15,(I61*Datos!$C$15)))</f>
        <v>3648</v>
      </c>
      <c r="O61" s="113">
        <v>10025</v>
      </c>
      <c r="P61" s="113">
        <f>+L61+M61+N61+O61</f>
        <v>33926.860666666667</v>
      </c>
      <c r="Q61" s="115">
        <f>+I61-P61</f>
        <v>86073.139333333325</v>
      </c>
    </row>
    <row r="62" spans="1:17" s="87" customFormat="1" ht="36.75" customHeight="1" x14ac:dyDescent="0.2">
      <c r="A62" s="274" t="s">
        <v>494</v>
      </c>
      <c r="B62" s="275"/>
      <c r="C62" s="118">
        <v>1</v>
      </c>
      <c r="D62" s="303"/>
      <c r="E62" s="303"/>
      <c r="F62" s="303"/>
      <c r="G62" s="303"/>
      <c r="H62" s="304"/>
      <c r="I62" s="207">
        <f>SUM(I61)</f>
        <v>120000</v>
      </c>
      <c r="J62" s="207">
        <f t="shared" ref="J62:Q62" si="40">SUM(J61)</f>
        <v>0</v>
      </c>
      <c r="K62" s="207">
        <f t="shared" si="40"/>
        <v>120000</v>
      </c>
      <c r="L62" s="207">
        <f t="shared" si="40"/>
        <v>3444</v>
      </c>
      <c r="M62" s="207">
        <f t="shared" si="40"/>
        <v>16809.860666666667</v>
      </c>
      <c r="N62" s="207">
        <f t="shared" si="40"/>
        <v>3648</v>
      </c>
      <c r="O62" s="207">
        <f t="shared" si="40"/>
        <v>10025</v>
      </c>
      <c r="P62" s="207">
        <f t="shared" si="40"/>
        <v>33926.860666666667</v>
      </c>
      <c r="Q62" s="207">
        <f t="shared" si="40"/>
        <v>86073.139333333325</v>
      </c>
    </row>
    <row r="63" spans="1:17" s="7" customFormat="1" ht="36.75" customHeight="1" x14ac:dyDescent="0.2">
      <c r="A63" s="274" t="s">
        <v>692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6"/>
    </row>
    <row r="64" spans="1:17" s="7" customFormat="1" ht="38.25" customHeight="1" x14ac:dyDescent="0.2">
      <c r="A64" s="108">
        <v>26</v>
      </c>
      <c r="B64" s="126" t="s">
        <v>774</v>
      </c>
      <c r="C64" s="126" t="s">
        <v>450</v>
      </c>
      <c r="D64" s="126" t="s">
        <v>694</v>
      </c>
      <c r="E64" s="110" t="s">
        <v>311</v>
      </c>
      <c r="F64" s="110" t="s">
        <v>19</v>
      </c>
      <c r="G64" s="111">
        <v>45597</v>
      </c>
      <c r="H64" s="127">
        <v>45778</v>
      </c>
      <c r="I64" s="113">
        <v>60000</v>
      </c>
      <c r="J64" s="113">
        <v>0</v>
      </c>
      <c r="K64" s="113">
        <f t="shared" ref="K64" si="41">SUM(I64:J64)</f>
        <v>60000</v>
      </c>
      <c r="L64" s="113">
        <f>IF(I64&gt;=Datos!$D$14,(Datos!$D$14*Datos!$C$14),IF(I64&lt;=Datos!$D$14,(I64*Datos!$C$14)))</f>
        <v>1722</v>
      </c>
      <c r="M64" s="114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3486.6756666666661</v>
      </c>
      <c r="N64" s="113">
        <f>IF(I64&gt;=Datos!$D$15,(Datos!$D$15*Datos!$C$15),IF(I64&lt;=Datos!$D$15,(I64*Datos!$C$15)))</f>
        <v>1824</v>
      </c>
      <c r="O64" s="113">
        <v>1025</v>
      </c>
      <c r="P64" s="113">
        <f>SUM(L64:O64)</f>
        <v>8057.6756666666661</v>
      </c>
      <c r="Q64" s="115">
        <f>+K64-P64</f>
        <v>51942.324333333338</v>
      </c>
    </row>
    <row r="65" spans="1:17" s="7" customFormat="1" ht="38.25" customHeight="1" x14ac:dyDescent="0.2">
      <c r="A65" s="108">
        <v>27</v>
      </c>
      <c r="B65" s="126" t="s">
        <v>967</v>
      </c>
      <c r="C65" s="126" t="s">
        <v>450</v>
      </c>
      <c r="D65" s="126" t="s">
        <v>3</v>
      </c>
      <c r="E65" s="110" t="s">
        <v>311</v>
      </c>
      <c r="F65" s="110" t="s">
        <v>19</v>
      </c>
      <c r="G65" s="111">
        <v>45748</v>
      </c>
      <c r="H65" s="127">
        <v>45931</v>
      </c>
      <c r="I65" s="113">
        <v>60000</v>
      </c>
      <c r="J65" s="113">
        <v>0</v>
      </c>
      <c r="K65" s="113">
        <f t="shared" ref="K65" si="42">SUM(I65:J65)</f>
        <v>60000</v>
      </c>
      <c r="L65" s="113">
        <f>IF(I65&gt;=Datos!$D$14,(Datos!$D$14*Datos!$C$14),IF(I65&lt;=Datos!$D$14,(I65*Datos!$C$14)))</f>
        <v>1722</v>
      </c>
      <c r="M65" s="114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3486.6756666666661</v>
      </c>
      <c r="N65" s="113">
        <f>IF(I65&gt;=Datos!$D$15,(Datos!$D$15*Datos!$C$15),IF(I65&lt;=Datos!$D$15,(I65*Datos!$C$15)))</f>
        <v>1824</v>
      </c>
      <c r="O65" s="113">
        <v>25</v>
      </c>
      <c r="P65" s="113">
        <f>SUM(L65:O65)</f>
        <v>7057.6756666666661</v>
      </c>
      <c r="Q65" s="115">
        <f>+K65-P65</f>
        <v>52942.324333333338</v>
      </c>
    </row>
    <row r="66" spans="1:17" s="7" customFormat="1" ht="38.25" customHeight="1" x14ac:dyDescent="0.2">
      <c r="A66" s="108">
        <v>28</v>
      </c>
      <c r="B66" s="126" t="s">
        <v>291</v>
      </c>
      <c r="C66" s="126" t="s">
        <v>450</v>
      </c>
      <c r="D66" s="126" t="s">
        <v>520</v>
      </c>
      <c r="E66" s="110" t="s">
        <v>311</v>
      </c>
      <c r="F66" s="110" t="s">
        <v>19</v>
      </c>
      <c r="G66" s="111">
        <v>45870</v>
      </c>
      <c r="H66" s="127">
        <v>46054</v>
      </c>
      <c r="I66" s="113">
        <v>120000</v>
      </c>
      <c r="J66" s="113">
        <v>0</v>
      </c>
      <c r="K66" s="113">
        <f t="shared" ref="K66" si="43">SUM(I66:J66)</f>
        <v>120000</v>
      </c>
      <c r="L66" s="113">
        <f>IF(I66&gt;=Datos!$D$14,(Datos!$D$14*Datos!$C$14),IF(I66&lt;=Datos!$D$14,(I66*Datos!$C$14)))</f>
        <v>3444</v>
      </c>
      <c r="M66" s="114">
        <v>16381</v>
      </c>
      <c r="N66" s="113">
        <f>IF(I66&gt;=Datos!$D$15,(Datos!$D$15*Datos!$C$15),IF(I66&lt;=Datos!$D$15,(I66*Datos!$C$15)))</f>
        <v>3648</v>
      </c>
      <c r="O66" s="113">
        <v>1740.46</v>
      </c>
      <c r="P66" s="113">
        <f>SUM(L66:O66)</f>
        <v>25213.46</v>
      </c>
      <c r="Q66" s="115">
        <f>+K66-P66</f>
        <v>94786.540000000008</v>
      </c>
    </row>
    <row r="67" spans="1:17" s="87" customFormat="1" ht="36.75" customHeight="1" x14ac:dyDescent="0.2">
      <c r="A67" s="274" t="s">
        <v>494</v>
      </c>
      <c r="B67" s="275"/>
      <c r="C67" s="118">
        <v>3</v>
      </c>
      <c r="D67" s="303"/>
      <c r="E67" s="303"/>
      <c r="F67" s="303"/>
      <c r="G67" s="303"/>
      <c r="H67" s="304"/>
      <c r="I67" s="123">
        <f t="shared" ref="I67:Q67" si="44">SUM(I64:I66)</f>
        <v>240000</v>
      </c>
      <c r="J67" s="123">
        <f t="shared" si="44"/>
        <v>0</v>
      </c>
      <c r="K67" s="123">
        <f t="shared" si="44"/>
        <v>240000</v>
      </c>
      <c r="L67" s="123">
        <f t="shared" si="44"/>
        <v>6888</v>
      </c>
      <c r="M67" s="123">
        <f t="shared" si="44"/>
        <v>23354.351333333332</v>
      </c>
      <c r="N67" s="123">
        <f t="shared" si="44"/>
        <v>7296</v>
      </c>
      <c r="O67" s="123">
        <f t="shared" si="44"/>
        <v>2790.46</v>
      </c>
      <c r="P67" s="123">
        <f t="shared" si="44"/>
        <v>40328.811333333331</v>
      </c>
      <c r="Q67" s="123">
        <f t="shared" si="44"/>
        <v>199671.18866666668</v>
      </c>
    </row>
    <row r="68" spans="1:17" s="7" customFormat="1" ht="36.75" customHeight="1" x14ac:dyDescent="0.2">
      <c r="A68" s="274" t="s">
        <v>515</v>
      </c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 t="e">
        <f>SUM(#REF!)</f>
        <v>#REF!</v>
      </c>
      <c r="Q68" s="276" t="e">
        <f>SUM(#REF!)</f>
        <v>#REF!</v>
      </c>
    </row>
    <row r="69" spans="1:17" s="7" customFormat="1" ht="38.25" customHeight="1" x14ac:dyDescent="0.2">
      <c r="A69" s="108">
        <v>29</v>
      </c>
      <c r="B69" s="126" t="s">
        <v>317</v>
      </c>
      <c r="C69" s="126" t="s">
        <v>450</v>
      </c>
      <c r="D69" s="126" t="s">
        <v>458</v>
      </c>
      <c r="E69" s="110" t="s">
        <v>311</v>
      </c>
      <c r="F69" s="110" t="s">
        <v>309</v>
      </c>
      <c r="G69" s="111">
        <v>45839</v>
      </c>
      <c r="H69" s="127">
        <v>46023</v>
      </c>
      <c r="I69" s="113">
        <v>45000</v>
      </c>
      <c r="J69" s="113">
        <v>0</v>
      </c>
      <c r="K69" s="113">
        <f t="shared" ref="K69:K71" si="45">SUM(I69:J69)</f>
        <v>45000</v>
      </c>
      <c r="L69" s="113">
        <f>IF(I69&gt;=Datos!$D$14,(Datos!$D$14*Datos!$C$14),IF(I69&lt;=Datos!$D$14,(I69*Datos!$C$14)))</f>
        <v>1291.5</v>
      </c>
      <c r="M69" s="114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1148.3234999999997</v>
      </c>
      <c r="N69" s="113">
        <f>IF(I69&gt;=Datos!$D$15,(Datos!$D$15*Datos!$C$15),IF(I69&lt;=Datos!$D$15,(I69*Datos!$C$15)))</f>
        <v>1368</v>
      </c>
      <c r="O69" s="113">
        <v>25</v>
      </c>
      <c r="P69" s="113">
        <f>SUM(L69:O69)</f>
        <v>3832.8234999999995</v>
      </c>
      <c r="Q69" s="115">
        <f t="shared" ref="Q69:Q71" si="46">+K69-P69</f>
        <v>41167.176500000001</v>
      </c>
    </row>
    <row r="70" spans="1:17" s="7" customFormat="1" ht="38.25" customHeight="1" x14ac:dyDescent="0.2">
      <c r="A70" s="108">
        <v>30</v>
      </c>
      <c r="B70" s="126" t="s">
        <v>534</v>
      </c>
      <c r="C70" s="126" t="s">
        <v>450</v>
      </c>
      <c r="D70" s="126" t="s">
        <v>537</v>
      </c>
      <c r="E70" s="110" t="s">
        <v>311</v>
      </c>
      <c r="F70" s="110" t="s">
        <v>309</v>
      </c>
      <c r="G70" s="111">
        <v>45839</v>
      </c>
      <c r="H70" s="127">
        <v>46023</v>
      </c>
      <c r="I70" s="113">
        <v>70000</v>
      </c>
      <c r="J70" s="113">
        <v>0</v>
      </c>
      <c r="K70" s="113">
        <f t="shared" ref="K70" si="47">SUM(I70:J70)</f>
        <v>70000</v>
      </c>
      <c r="L70" s="113">
        <f>IF(I70&gt;=Datos!$D$14,(Datos!$D$14*Datos!$C$14),IF(I70&lt;=Datos!$D$14,(I70*Datos!$C$14)))</f>
        <v>2009</v>
      </c>
      <c r="M70" s="114">
        <f>IF((I70-L70-N70)&lt;=Datos!$G$7,"0",IF((I70-L70-N70)&lt;=Datos!$G$8,((I70-L70-N70)-Datos!$F$8)*Datos!$I$6,IF((I70-L70-N70)&lt;=Datos!$G$9,Datos!$I$8+((I70-L70-N70)-Datos!$F$9)*Datos!$J$6,IF((I70-L70-N70)&gt;=Datos!$F$10,(Datos!$I$8+Datos!$J$8)+((I70-L70-N70)-Datos!$F$10)*Datos!$K$6))))</f>
        <v>5368.4756666666663</v>
      </c>
      <c r="N70" s="113">
        <f>IF(I70&gt;=Datos!$D$15,(Datos!$D$15*Datos!$C$15),IF(I70&lt;=Datos!$D$15,(I70*Datos!$C$15)))</f>
        <v>2128</v>
      </c>
      <c r="O70" s="113">
        <v>25</v>
      </c>
      <c r="P70" s="113">
        <f>SUM(L70:O70)</f>
        <v>9530.4756666666653</v>
      </c>
      <c r="Q70" s="115">
        <f t="shared" si="46"/>
        <v>60469.524333333335</v>
      </c>
    </row>
    <row r="71" spans="1:17" s="7" customFormat="1" ht="38.25" customHeight="1" x14ac:dyDescent="0.2">
      <c r="A71" s="108">
        <v>31</v>
      </c>
      <c r="B71" s="116" t="s">
        <v>395</v>
      </c>
      <c r="C71" s="126" t="s">
        <v>450</v>
      </c>
      <c r="D71" s="126" t="s">
        <v>458</v>
      </c>
      <c r="E71" s="110" t="s">
        <v>311</v>
      </c>
      <c r="F71" s="110" t="s">
        <v>309</v>
      </c>
      <c r="G71" s="111">
        <v>45627</v>
      </c>
      <c r="H71" s="111">
        <v>45809</v>
      </c>
      <c r="I71" s="113">
        <v>45000</v>
      </c>
      <c r="J71" s="113">
        <v>0</v>
      </c>
      <c r="K71" s="113">
        <f t="shared" si="45"/>
        <v>45000</v>
      </c>
      <c r="L71" s="113">
        <f>IF(I71&gt;=Datos!$D$14,(Datos!$D$14*Datos!$C$14),IF(I71&lt;=Datos!$D$14,(I71*Datos!$C$14)))</f>
        <v>1291.5</v>
      </c>
      <c r="M71" s="114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1148.3234999999997</v>
      </c>
      <c r="N71" s="113">
        <f>IF(I71&gt;=Datos!$D$15,(Datos!$D$15*Datos!$C$15),IF(I71&lt;=Datos!$D$15,(I71*Datos!$C$15)))</f>
        <v>1368</v>
      </c>
      <c r="O71" s="113">
        <v>25</v>
      </c>
      <c r="P71" s="113">
        <f t="shared" ref="P71" si="48">SUM(L71:O71)</f>
        <v>3832.8234999999995</v>
      </c>
      <c r="Q71" s="115">
        <f t="shared" si="46"/>
        <v>41167.176500000001</v>
      </c>
    </row>
    <row r="72" spans="1:17" s="87" customFormat="1" ht="36.75" customHeight="1" x14ac:dyDescent="0.2">
      <c r="A72" s="274" t="s">
        <v>494</v>
      </c>
      <c r="B72" s="275"/>
      <c r="C72" s="118">
        <v>3</v>
      </c>
      <c r="D72" s="118"/>
      <c r="E72" s="213"/>
      <c r="F72" s="119"/>
      <c r="G72" s="120"/>
      <c r="H72" s="121"/>
      <c r="I72" s="122">
        <f t="shared" ref="I72:Q72" si="49">SUM(I69:I71)</f>
        <v>160000</v>
      </c>
      <c r="J72" s="122">
        <f t="shared" si="49"/>
        <v>0</v>
      </c>
      <c r="K72" s="122">
        <f t="shared" si="49"/>
        <v>160000</v>
      </c>
      <c r="L72" s="122">
        <f t="shared" si="49"/>
        <v>4592</v>
      </c>
      <c r="M72" s="122">
        <f t="shared" si="49"/>
        <v>7665.1226666666653</v>
      </c>
      <c r="N72" s="122">
        <f t="shared" si="49"/>
        <v>4864</v>
      </c>
      <c r="O72" s="122">
        <f t="shared" si="49"/>
        <v>75</v>
      </c>
      <c r="P72" s="122">
        <f t="shared" si="49"/>
        <v>17196.122666666663</v>
      </c>
      <c r="Q72" s="122">
        <f t="shared" si="49"/>
        <v>142803.87733333334</v>
      </c>
    </row>
    <row r="73" spans="1:17" s="7" customFormat="1" ht="36.75" customHeight="1" x14ac:dyDescent="0.2">
      <c r="A73" s="274" t="s">
        <v>695</v>
      </c>
      <c r="B73" s="275"/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6"/>
    </row>
    <row r="74" spans="1:17" s="7" customFormat="1" ht="38.25" customHeight="1" x14ac:dyDescent="0.2">
      <c r="A74" s="108">
        <v>32</v>
      </c>
      <c r="B74" s="126" t="s">
        <v>696</v>
      </c>
      <c r="C74" s="126" t="s">
        <v>450</v>
      </c>
      <c r="D74" s="126" t="s">
        <v>681</v>
      </c>
      <c r="E74" s="110" t="s">
        <v>311</v>
      </c>
      <c r="F74" s="110" t="s">
        <v>19</v>
      </c>
      <c r="G74" s="111">
        <v>45689</v>
      </c>
      <c r="H74" s="127">
        <v>45870</v>
      </c>
      <c r="I74" s="113">
        <v>105000</v>
      </c>
      <c r="J74" s="113">
        <v>0</v>
      </c>
      <c r="K74" s="113">
        <f>SUM(I74:J74)</f>
        <v>105000</v>
      </c>
      <c r="L74" s="113">
        <f>IF(I74&gt;=Datos!$D$14,(Datos!$D$14*Datos!$C$14),IF(I74&lt;=Datos!$D$14,(I74*Datos!$C$14)))</f>
        <v>3013.5</v>
      </c>
      <c r="M74" s="114">
        <v>0</v>
      </c>
      <c r="N74" s="113">
        <f>IF(I74&gt;=Datos!$D$15,(Datos!$D$15*Datos!$C$15),IF(I74&lt;=Datos!$D$15,(I74*Datos!$C$15)))</f>
        <v>3192</v>
      </c>
      <c r="O74" s="113">
        <v>25</v>
      </c>
      <c r="P74" s="113">
        <f>+L74+M74+N74+O74</f>
        <v>6230.5</v>
      </c>
      <c r="Q74" s="115">
        <f>+I74-P74</f>
        <v>98769.5</v>
      </c>
    </row>
    <row r="75" spans="1:17" s="7" customFormat="1" ht="38.25" customHeight="1" x14ac:dyDescent="0.2">
      <c r="A75" s="108">
        <v>33</v>
      </c>
      <c r="B75" s="126" t="s">
        <v>968</v>
      </c>
      <c r="C75" s="126" t="s">
        <v>312</v>
      </c>
      <c r="D75" s="126" t="s">
        <v>970</v>
      </c>
      <c r="E75" s="110" t="s">
        <v>311</v>
      </c>
      <c r="F75" s="110" t="s">
        <v>309</v>
      </c>
      <c r="G75" s="111">
        <v>45748</v>
      </c>
      <c r="H75" s="127">
        <v>45931</v>
      </c>
      <c r="I75" s="113">
        <v>35000</v>
      </c>
      <c r="J75" s="113">
        <v>0</v>
      </c>
      <c r="K75" s="113">
        <f t="shared" ref="K75:K76" si="50">SUM(I75:J75)</f>
        <v>35000</v>
      </c>
      <c r="L75" s="113">
        <f>IF(I75&gt;=Datos!$D$14,(Datos!$D$14*Datos!$C$14),IF(I75&lt;=Datos!$D$14,(I75*Datos!$C$14)))</f>
        <v>1004.5</v>
      </c>
      <c r="M75" s="114" t="str">
        <f>IF((I75-L75-N75)&lt;=Datos!$G$7,"0",IF((I75-L75-N75)&lt;=Datos!$G$8,((I75-L75-N75)-Datos!$F$8)*Datos!$I$6,IF((I75-L75-N75)&lt;=Datos!$G$9,Datos!$I$8+((I75-L75-N75)-Datos!$F$9)*Datos!$J$6,IF((I75-L75-N75)&gt;=Datos!$F$10,(Datos!$I$8+Datos!$J$8)+((I75-L75-N75)-Datos!$F$10)*Datos!$K$6))))</f>
        <v>0</v>
      </c>
      <c r="N75" s="113">
        <f>IF(I75&gt;=Datos!$D$15,(Datos!$D$15*Datos!$C$15),IF(I75&lt;=Datos!$D$15,(I75*Datos!$C$15)))</f>
        <v>1064</v>
      </c>
      <c r="O75" s="113">
        <v>25</v>
      </c>
      <c r="P75" s="113">
        <f t="shared" ref="P75:P76" si="51">+L75+M75+N75+O75</f>
        <v>2093.5</v>
      </c>
      <c r="Q75" s="115">
        <f t="shared" ref="Q75:Q76" si="52">+I75-P75</f>
        <v>32906.5</v>
      </c>
    </row>
    <row r="76" spans="1:17" s="7" customFormat="1" ht="38.25" customHeight="1" x14ac:dyDescent="0.2">
      <c r="A76" s="108">
        <v>34</v>
      </c>
      <c r="B76" s="116" t="s">
        <v>969</v>
      </c>
      <c r="C76" s="126" t="s">
        <v>365</v>
      </c>
      <c r="D76" s="126" t="s">
        <v>970</v>
      </c>
      <c r="E76" s="110" t="s">
        <v>311</v>
      </c>
      <c r="F76" s="110" t="s">
        <v>309</v>
      </c>
      <c r="G76" s="111">
        <v>45748</v>
      </c>
      <c r="H76" s="111">
        <v>45931</v>
      </c>
      <c r="I76" s="113">
        <v>45000</v>
      </c>
      <c r="J76" s="113">
        <v>0</v>
      </c>
      <c r="K76" s="113">
        <f t="shared" si="50"/>
        <v>45000</v>
      </c>
      <c r="L76" s="113">
        <f>IF(I76&gt;=Datos!$D$14,(Datos!$D$14*Datos!$C$14),IF(I76&lt;=Datos!$D$14,(I76*Datos!$C$14)))</f>
        <v>1291.5</v>
      </c>
      <c r="M76" s="114">
        <f>IF((I76-L76-N76)&lt;=Datos!$G$7,"0",IF((I76-L76-N76)&lt;=Datos!$G$8,((I76-L76-N76)-Datos!$F$8)*Datos!$I$6,IF((I76-L76-N76)&lt;=Datos!$G$9,Datos!$I$8+((I76-L76-N76)-Datos!$F$9)*Datos!$J$6,IF((I76-L76-N76)&gt;=Datos!$F$10,(Datos!$I$8+Datos!$J$8)+((I76-L76-N76)-Datos!$F$10)*Datos!$K$6))))</f>
        <v>1148.3234999999997</v>
      </c>
      <c r="N76" s="113">
        <f>IF(I76&gt;=Datos!$D$15,(Datos!$D$15*Datos!$C$15),IF(I76&lt;=Datos!$D$15,(I76*Datos!$C$15)))</f>
        <v>1368</v>
      </c>
      <c r="O76" s="113">
        <v>25</v>
      </c>
      <c r="P76" s="113">
        <f t="shared" si="51"/>
        <v>3832.8234999999995</v>
      </c>
      <c r="Q76" s="115">
        <f t="shared" si="52"/>
        <v>41167.176500000001</v>
      </c>
    </row>
    <row r="77" spans="1:17" s="87" customFormat="1" ht="36.75" customHeight="1" x14ac:dyDescent="0.2">
      <c r="A77" s="274" t="s">
        <v>494</v>
      </c>
      <c r="B77" s="275"/>
      <c r="C77" s="118">
        <v>3</v>
      </c>
      <c r="D77" s="303"/>
      <c r="E77" s="303"/>
      <c r="F77" s="303"/>
      <c r="G77" s="303"/>
      <c r="H77" s="304"/>
      <c r="I77" s="207">
        <f>SUM(I74:I76)</f>
        <v>185000</v>
      </c>
      <c r="J77" s="207">
        <f t="shared" ref="J77:Q77" si="53">SUM(J74:J76)</f>
        <v>0</v>
      </c>
      <c r="K77" s="207">
        <f t="shared" si="53"/>
        <v>185000</v>
      </c>
      <c r="L77" s="207">
        <f t="shared" si="53"/>
        <v>5309.5</v>
      </c>
      <c r="M77" s="207">
        <f t="shared" si="53"/>
        <v>1148.3234999999997</v>
      </c>
      <c r="N77" s="207">
        <f t="shared" si="53"/>
        <v>5624</v>
      </c>
      <c r="O77" s="207">
        <f t="shared" si="53"/>
        <v>75</v>
      </c>
      <c r="P77" s="207">
        <f t="shared" si="53"/>
        <v>12156.823499999999</v>
      </c>
      <c r="Q77" s="207">
        <f t="shared" si="53"/>
        <v>172843.1765</v>
      </c>
    </row>
    <row r="78" spans="1:17" s="7" customFormat="1" ht="36.75" customHeight="1" x14ac:dyDescent="0.2">
      <c r="A78" s="274" t="s">
        <v>872</v>
      </c>
      <c r="B78" s="275"/>
      <c r="C78" s="275"/>
      <c r="D78" s="275"/>
      <c r="E78" s="275"/>
      <c r="F78" s="275"/>
      <c r="G78" s="275"/>
      <c r="H78" s="275"/>
      <c r="I78" s="275"/>
      <c r="J78" s="275"/>
      <c r="K78" s="275"/>
      <c r="L78" s="275"/>
      <c r="M78" s="275"/>
      <c r="N78" s="275"/>
      <c r="O78" s="275"/>
      <c r="P78" s="275" t="e">
        <f>SUM(#REF!)</f>
        <v>#REF!</v>
      </c>
      <c r="Q78" s="276" t="e">
        <f>SUM(#REF!)</f>
        <v>#REF!</v>
      </c>
    </row>
    <row r="79" spans="1:17" s="7" customFormat="1" ht="38.25" customHeight="1" x14ac:dyDescent="0.2">
      <c r="A79" s="108">
        <v>35</v>
      </c>
      <c r="B79" s="126" t="s">
        <v>790</v>
      </c>
      <c r="C79" s="126" t="s">
        <v>450</v>
      </c>
      <c r="D79" s="126" t="s">
        <v>791</v>
      </c>
      <c r="E79" s="110" t="s">
        <v>311</v>
      </c>
      <c r="F79" s="110" t="s">
        <v>19</v>
      </c>
      <c r="G79" s="111">
        <v>45627</v>
      </c>
      <c r="H79" s="127">
        <v>45809</v>
      </c>
      <c r="I79" s="113">
        <v>60000</v>
      </c>
      <c r="J79" s="113">
        <v>0</v>
      </c>
      <c r="K79" s="113">
        <f t="shared" ref="K79:K81" si="54">SUM(I79:J79)</f>
        <v>60000</v>
      </c>
      <c r="L79" s="113">
        <f>IF(I79&gt;=Datos!$D$14,(Datos!$D$14*Datos!$C$14),IF(I79&lt;=Datos!$D$14,(I79*Datos!$C$14)))</f>
        <v>1722</v>
      </c>
      <c r="M79" s="114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3486.6756666666661</v>
      </c>
      <c r="N79" s="113">
        <f>IF(I79&gt;=Datos!$D$15,(Datos!$D$15*Datos!$C$15),IF(I79&lt;=Datos!$D$15,(I79*Datos!$C$15)))</f>
        <v>1824</v>
      </c>
      <c r="O79" s="113">
        <v>25</v>
      </c>
      <c r="P79" s="113">
        <f>SUM(L79:O79)</f>
        <v>7057.6756666666661</v>
      </c>
      <c r="Q79" s="115">
        <f t="shared" ref="Q79:Q81" si="55">+K79-P79</f>
        <v>52942.324333333338</v>
      </c>
    </row>
    <row r="80" spans="1:17" s="7" customFormat="1" ht="38.25" customHeight="1" x14ac:dyDescent="0.2">
      <c r="A80" s="108">
        <v>36</v>
      </c>
      <c r="B80" s="126" t="s">
        <v>286</v>
      </c>
      <c r="C80" s="126" t="s">
        <v>450</v>
      </c>
      <c r="D80" s="126" t="s">
        <v>561</v>
      </c>
      <c r="E80" s="110" t="s">
        <v>311</v>
      </c>
      <c r="F80" s="110" t="s">
        <v>309</v>
      </c>
      <c r="G80" s="111">
        <v>45658</v>
      </c>
      <c r="H80" s="127">
        <v>45839</v>
      </c>
      <c r="I80" s="113">
        <v>105000</v>
      </c>
      <c r="J80" s="113">
        <v>0</v>
      </c>
      <c r="K80" s="113">
        <f t="shared" ref="K80" si="56">SUM(I80:J80)</f>
        <v>105000</v>
      </c>
      <c r="L80" s="113">
        <f>IF(I80&gt;=Datos!$D$14,(Datos!$D$14*Datos!$C$14),IF(I80&lt;=Datos!$D$14,(I80*Datos!$C$14)))</f>
        <v>3013.5</v>
      </c>
      <c r="M80" s="114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13281.485666666667</v>
      </c>
      <c r="N80" s="113">
        <f>IF(I80&gt;=Datos!$D$15,(Datos!$D$15*Datos!$C$15),IF(I80&lt;=Datos!$D$15,(I80*Datos!$C$15)))</f>
        <v>3192</v>
      </c>
      <c r="O80" s="113">
        <v>25</v>
      </c>
      <c r="P80" s="113">
        <f>SUM(L80:O80)</f>
        <v>19511.985666666667</v>
      </c>
      <c r="Q80" s="115">
        <f t="shared" si="55"/>
        <v>85488.014333333325</v>
      </c>
    </row>
    <row r="81" spans="1:17" s="7" customFormat="1" ht="38.25" customHeight="1" x14ac:dyDescent="0.2">
      <c r="A81" s="108">
        <v>37</v>
      </c>
      <c r="B81" s="126" t="s">
        <v>318</v>
      </c>
      <c r="C81" s="126" t="s">
        <v>450</v>
      </c>
      <c r="D81" s="126" t="s">
        <v>457</v>
      </c>
      <c r="E81" s="110" t="s">
        <v>311</v>
      </c>
      <c r="F81" s="110" t="s">
        <v>309</v>
      </c>
      <c r="G81" s="111">
        <v>45748</v>
      </c>
      <c r="H81" s="127">
        <v>45931</v>
      </c>
      <c r="I81" s="113">
        <v>70000</v>
      </c>
      <c r="J81" s="113">
        <v>0</v>
      </c>
      <c r="K81" s="113">
        <f t="shared" si="54"/>
        <v>70000</v>
      </c>
      <c r="L81" s="113">
        <f>IF(I81&gt;=Datos!$D$14,(Datos!$D$14*Datos!$C$14),IF(I81&lt;=Datos!$D$14,(I81*Datos!$C$14)))</f>
        <v>2009</v>
      </c>
      <c r="M81" s="114">
        <f>IF((I81-L81-N81)&lt;=Datos!$G$7,"0",IF((I81-L81-N81)&lt;=Datos!$G$8,((I81-L81-N81)-Datos!$F$8)*Datos!$I$6,IF((I81-L81-N81)&lt;=Datos!$G$9,Datos!$I$8+((I81-L81-N81)-Datos!$F$9)*Datos!$J$6,IF((I81-L81-N81)&gt;=Datos!$F$10,(Datos!$I$8+Datos!$J$8)+((I81-L81-N81)-Datos!$F$10)*Datos!$K$6))))</f>
        <v>5368.4756666666663</v>
      </c>
      <c r="N81" s="113">
        <f>IF(I81&gt;=Datos!$D$15,(Datos!$D$15*Datos!$C$15),IF(I81&lt;=Datos!$D$15,(I81*Datos!$C$15)))</f>
        <v>2128</v>
      </c>
      <c r="O81" s="113">
        <v>25</v>
      </c>
      <c r="P81" s="113">
        <f>SUM(L81:O81)</f>
        <v>9530.4756666666653</v>
      </c>
      <c r="Q81" s="115">
        <f t="shared" si="55"/>
        <v>60469.524333333335</v>
      </c>
    </row>
    <row r="82" spans="1:17" s="87" customFormat="1" ht="36.75" customHeight="1" x14ac:dyDescent="0.2">
      <c r="A82" s="274" t="s">
        <v>494</v>
      </c>
      <c r="B82" s="275"/>
      <c r="C82" s="118">
        <v>3</v>
      </c>
      <c r="D82" s="118"/>
      <c r="E82" s="213"/>
      <c r="F82" s="119"/>
      <c r="G82" s="120"/>
      <c r="H82" s="121"/>
      <c r="I82" s="122">
        <f t="shared" ref="I82:Q82" si="57">SUM(I79:I81)</f>
        <v>235000</v>
      </c>
      <c r="J82" s="122">
        <f t="shared" si="57"/>
        <v>0</v>
      </c>
      <c r="K82" s="122">
        <f t="shared" si="57"/>
        <v>235000</v>
      </c>
      <c r="L82" s="122">
        <f t="shared" si="57"/>
        <v>6744.5</v>
      </c>
      <c r="M82" s="122">
        <f t="shared" si="57"/>
        <v>22136.636999999999</v>
      </c>
      <c r="N82" s="122">
        <f t="shared" si="57"/>
        <v>7144</v>
      </c>
      <c r="O82" s="122">
        <f t="shared" si="57"/>
        <v>75</v>
      </c>
      <c r="P82" s="122">
        <f t="shared" si="57"/>
        <v>36100.137000000002</v>
      </c>
      <c r="Q82" s="122">
        <f t="shared" si="57"/>
        <v>198899.86299999998</v>
      </c>
    </row>
    <row r="83" spans="1:17" s="7" customFormat="1" ht="36.75" customHeight="1" x14ac:dyDescent="0.2">
      <c r="A83" s="274" t="s">
        <v>697</v>
      </c>
      <c r="B83" s="275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6"/>
    </row>
    <row r="84" spans="1:17" s="7" customFormat="1" ht="38.25" customHeight="1" x14ac:dyDescent="0.2">
      <c r="A84" s="108">
        <v>38</v>
      </c>
      <c r="B84" s="126" t="s">
        <v>792</v>
      </c>
      <c r="C84" s="126" t="s">
        <v>450</v>
      </c>
      <c r="D84" s="126" t="s">
        <v>296</v>
      </c>
      <c r="E84" s="110" t="s">
        <v>311</v>
      </c>
      <c r="F84" s="110" t="s">
        <v>19</v>
      </c>
      <c r="G84" s="111">
        <v>45627</v>
      </c>
      <c r="H84" s="127">
        <v>45809</v>
      </c>
      <c r="I84" s="113">
        <v>70000</v>
      </c>
      <c r="J84" s="113">
        <v>0</v>
      </c>
      <c r="K84" s="113">
        <f t="shared" ref="K84" si="58">SUM(I84:J84)</f>
        <v>70000</v>
      </c>
      <c r="L84" s="113">
        <f>IF(I84&gt;=Datos!$D$14,(Datos!$D$14*Datos!$C$14),IF(I84&lt;=Datos!$D$14,(I84*Datos!$C$14)))</f>
        <v>2009</v>
      </c>
      <c r="M84" s="114">
        <f>IF((I84-L84-N84)&lt;=Datos!$G$7,"0",IF((I84-L84-N84)&lt;=Datos!$G$8,((I84-L84-N84)-Datos!$F$8)*Datos!$I$6,IF((I84-L84-N84)&lt;=Datos!$G$9,Datos!$I$8+((I84-L84-N84)-Datos!$F$9)*Datos!$J$6,IF((I84-L84-N84)&gt;=Datos!$F$10,(Datos!$I$8+Datos!$J$8)+((I84-L84-N84)-Datos!$F$10)*Datos!$K$6))))</f>
        <v>5368.4756666666663</v>
      </c>
      <c r="N84" s="113">
        <f>IF(I84&gt;=Datos!$D$15,(Datos!$D$15*Datos!$C$15),IF(I84&lt;=Datos!$D$15,(I84*Datos!$C$15)))</f>
        <v>2128</v>
      </c>
      <c r="O84" s="113">
        <v>25</v>
      </c>
      <c r="P84" s="113">
        <f t="shared" ref="P84:P87" si="59">+L84+M84+N84+O84</f>
        <v>9530.4756666666653</v>
      </c>
      <c r="Q84" s="115">
        <f t="shared" ref="Q84:Q87" si="60">+I84-P84</f>
        <v>60469.524333333335</v>
      </c>
    </row>
    <row r="85" spans="1:17" s="7" customFormat="1" ht="38.25" customHeight="1" x14ac:dyDescent="0.2">
      <c r="A85" s="108">
        <v>39</v>
      </c>
      <c r="B85" s="126" t="s">
        <v>289</v>
      </c>
      <c r="C85" s="126" t="s">
        <v>312</v>
      </c>
      <c r="D85" s="126" t="s">
        <v>460</v>
      </c>
      <c r="E85" s="110" t="s">
        <v>311</v>
      </c>
      <c r="F85" s="110" t="s">
        <v>19</v>
      </c>
      <c r="G85" s="111">
        <v>45658</v>
      </c>
      <c r="H85" s="127">
        <v>45839</v>
      </c>
      <c r="I85" s="113">
        <v>90000</v>
      </c>
      <c r="J85" s="113">
        <v>0</v>
      </c>
      <c r="K85" s="113">
        <f t="shared" ref="K85" si="61">SUM(I85:J85)</f>
        <v>90000</v>
      </c>
      <c r="L85" s="113">
        <f>IF(I85&gt;=Datos!$D$14,(Datos!$D$14*Datos!$C$14),IF(I85&lt;=Datos!$D$14,(I85*Datos!$C$14)))</f>
        <v>2583</v>
      </c>
      <c r="M85" s="114">
        <f>IF((I85-L85-N85)&lt;=Datos!$G$7,"0",IF((I85-L85-N85)&lt;=Datos!$G$8,((I85-L85-N85)-Datos!$F$8)*Datos!$I$6,IF((I85-L85-N85)&lt;=Datos!$G$9,Datos!$I$8+((I85-L85-N85)-Datos!$F$9)*Datos!$J$6,IF((I85-L85-N85)&gt;=Datos!$F$10,(Datos!$I$8+Datos!$J$8)+((I85-L85-N85)-Datos!$F$10)*Datos!$K$6))))</f>
        <v>9753.1106666666674</v>
      </c>
      <c r="N85" s="113">
        <f>IF(I85&gt;=Datos!$D$15,(Datos!$D$15*Datos!$C$15),IF(I85&lt;=Datos!$D$15,(I85*Datos!$C$15)))</f>
        <v>2736</v>
      </c>
      <c r="O85" s="113">
        <v>25</v>
      </c>
      <c r="P85" s="113">
        <f t="shared" si="59"/>
        <v>15097.110666666667</v>
      </c>
      <c r="Q85" s="115">
        <f t="shared" si="60"/>
        <v>74902.889333333325</v>
      </c>
    </row>
    <row r="86" spans="1:17" s="7" customFormat="1" ht="38.25" customHeight="1" x14ac:dyDescent="0.2">
      <c r="A86" s="108">
        <v>40</v>
      </c>
      <c r="B86" s="126" t="s">
        <v>290</v>
      </c>
      <c r="C86" s="126" t="s">
        <v>450</v>
      </c>
      <c r="D86" s="126" t="s">
        <v>295</v>
      </c>
      <c r="E86" s="110" t="s">
        <v>311</v>
      </c>
      <c r="F86" s="110" t="s">
        <v>19</v>
      </c>
      <c r="G86" s="127">
        <v>45661</v>
      </c>
      <c r="H86" s="127">
        <v>45842</v>
      </c>
      <c r="I86" s="113">
        <v>145000</v>
      </c>
      <c r="J86" s="113">
        <v>0</v>
      </c>
      <c r="K86" s="113">
        <f t="shared" ref="K86" si="62">SUM(I86:J86)</f>
        <v>145000</v>
      </c>
      <c r="L86" s="113">
        <f>IF(I86&gt;=Datos!$D$14,(Datos!$D$14*Datos!$C$14),IF(I86&lt;=Datos!$D$14,(I86*Datos!$C$14)))</f>
        <v>4161.5</v>
      </c>
      <c r="M86" s="114">
        <v>0</v>
      </c>
      <c r="N86" s="113">
        <f>IF(I86&gt;=Datos!$D$15,(Datos!$D$15*Datos!$C$15),IF(I86&lt;=Datos!$D$15,(I86*Datos!$C$15)))</f>
        <v>4408</v>
      </c>
      <c r="O86" s="113">
        <v>25</v>
      </c>
      <c r="P86" s="113">
        <f t="shared" ref="P86" si="63">+L86+M86+N86+O86</f>
        <v>8594.5</v>
      </c>
      <c r="Q86" s="115">
        <f t="shared" ref="Q86" si="64">+I86-P86</f>
        <v>136405.5</v>
      </c>
    </row>
    <row r="87" spans="1:17" s="7" customFormat="1" ht="38.25" customHeight="1" x14ac:dyDescent="0.2">
      <c r="A87" s="108">
        <v>41</v>
      </c>
      <c r="B87" s="109" t="s">
        <v>281</v>
      </c>
      <c r="C87" s="109" t="s">
        <v>313</v>
      </c>
      <c r="D87" s="109" t="s">
        <v>292</v>
      </c>
      <c r="E87" s="110" t="s">
        <v>311</v>
      </c>
      <c r="F87" s="110" t="s">
        <v>19</v>
      </c>
      <c r="G87" s="111">
        <v>45597</v>
      </c>
      <c r="H87" s="127">
        <v>45778</v>
      </c>
      <c r="I87" s="112">
        <v>100000</v>
      </c>
      <c r="J87" s="113">
        <v>0</v>
      </c>
      <c r="K87" s="113">
        <f t="shared" ref="K87" si="65">SUM(I87:J87)</f>
        <v>100000</v>
      </c>
      <c r="L87" s="113">
        <f>IF(I87&gt;=Datos!$D$14,(Datos!$D$14*Datos!$C$14),IF(I87&lt;=Datos!$D$14,(I87*Datos!$C$14)))</f>
        <v>2870</v>
      </c>
      <c r="M87" s="114">
        <f>IF((I87-L87-N87)&lt;=Datos!$G$7,"0",IF((I87-L87-N87)&lt;=Datos!$G$8,((I87-L87-N87)-Datos!$F$8)*Datos!$I$6,IF((I87-L87-N87)&lt;=Datos!$G$9,Datos!$I$8+((I87-L87-N87)-Datos!$F$9)*Datos!$J$6,IF((I87-L87-N87)&gt;=Datos!$F$10,(Datos!$I$8+Datos!$J$8)+((I87-L87-N87)-Datos!$F$10)*Datos!$K$6))))</f>
        <v>12105.360666666667</v>
      </c>
      <c r="N87" s="113">
        <f>IF(I87&gt;=Datos!$D$15,(Datos!$D$15*Datos!$C$15),IF(I87&lt;=Datos!$D$15,(I87*Datos!$C$15)))</f>
        <v>3040</v>
      </c>
      <c r="O87" s="113">
        <v>25</v>
      </c>
      <c r="P87" s="113">
        <f t="shared" si="59"/>
        <v>18040.360666666667</v>
      </c>
      <c r="Q87" s="115">
        <f t="shared" si="60"/>
        <v>81959.639333333325</v>
      </c>
    </row>
    <row r="88" spans="1:17" s="87" customFormat="1" ht="36.75" customHeight="1" x14ac:dyDescent="0.2">
      <c r="A88" s="274" t="s">
        <v>494</v>
      </c>
      <c r="B88" s="275"/>
      <c r="C88" s="118">
        <v>4</v>
      </c>
      <c r="D88" s="118"/>
      <c r="E88" s="213"/>
      <c r="F88" s="119"/>
      <c r="G88" s="120"/>
      <c r="H88" s="121"/>
      <c r="I88" s="122">
        <f t="shared" ref="I88:Q88" si="66">SUM(I84:I87)</f>
        <v>405000</v>
      </c>
      <c r="J88" s="122">
        <f t="shared" si="66"/>
        <v>0</v>
      </c>
      <c r="K88" s="122">
        <f t="shared" si="66"/>
        <v>405000</v>
      </c>
      <c r="L88" s="122">
        <f t="shared" si="66"/>
        <v>11623.5</v>
      </c>
      <c r="M88" s="122">
        <f t="shared" si="66"/>
        <v>27226.947</v>
      </c>
      <c r="N88" s="122">
        <f t="shared" si="66"/>
        <v>12312</v>
      </c>
      <c r="O88" s="122">
        <f t="shared" si="66"/>
        <v>100</v>
      </c>
      <c r="P88" s="122">
        <f t="shared" si="66"/>
        <v>51262.447</v>
      </c>
      <c r="Q88" s="122">
        <f t="shared" si="66"/>
        <v>353737.55299999996</v>
      </c>
    </row>
    <row r="89" spans="1:17" s="7" customFormat="1" ht="36.75" customHeight="1" x14ac:dyDescent="0.2">
      <c r="A89" s="274" t="s">
        <v>539</v>
      </c>
      <c r="B89" s="275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6"/>
    </row>
    <row r="90" spans="1:17" s="7" customFormat="1" ht="38.25" customHeight="1" x14ac:dyDescent="0.2">
      <c r="A90" s="100">
        <v>42</v>
      </c>
      <c r="B90" s="101" t="s">
        <v>394</v>
      </c>
      <c r="C90" s="126" t="s">
        <v>450</v>
      </c>
      <c r="D90" s="126" t="s">
        <v>346</v>
      </c>
      <c r="E90" s="110" t="s">
        <v>311</v>
      </c>
      <c r="F90" s="110" t="s">
        <v>19</v>
      </c>
      <c r="G90" s="111">
        <v>45627</v>
      </c>
      <c r="H90" s="111">
        <v>45809</v>
      </c>
      <c r="I90" s="113">
        <v>80000</v>
      </c>
      <c r="J90" s="113">
        <v>0</v>
      </c>
      <c r="K90" s="113">
        <f t="shared" ref="K90" si="67">SUM(I90:J90)</f>
        <v>80000</v>
      </c>
      <c r="L90" s="113">
        <f>IF(I90&gt;=Datos!$D$14,(Datos!$D$14*Datos!$C$14),IF(I90&lt;=Datos!$D$14,(I90*Datos!$C$14)))</f>
        <v>2296</v>
      </c>
      <c r="M90" s="106">
        <v>2118.0300000000002</v>
      </c>
      <c r="N90" s="113">
        <f>IF(I90&gt;=Datos!$D$15,(Datos!$D$15*Datos!$C$15),IF(I90&lt;=Datos!$D$15,(I90*Datos!$C$15)))</f>
        <v>2432</v>
      </c>
      <c r="O90" s="112">
        <v>1740.46</v>
      </c>
      <c r="P90" s="113">
        <f>+L90+M90+N90+O90</f>
        <v>8586.4900000000016</v>
      </c>
      <c r="Q90" s="115">
        <f>+I90-P90</f>
        <v>71413.509999999995</v>
      </c>
    </row>
    <row r="91" spans="1:17" ht="38.25" customHeight="1" x14ac:dyDescent="0.2">
      <c r="A91" s="100">
        <v>43</v>
      </c>
      <c r="B91" s="101" t="s">
        <v>319</v>
      </c>
      <c r="C91" s="101" t="s">
        <v>450</v>
      </c>
      <c r="D91" s="101" t="s">
        <v>526</v>
      </c>
      <c r="E91" s="102" t="s">
        <v>311</v>
      </c>
      <c r="F91" s="102" t="s">
        <v>19</v>
      </c>
      <c r="G91" s="103">
        <v>45658</v>
      </c>
      <c r="H91" s="104">
        <v>45839</v>
      </c>
      <c r="I91" s="105">
        <v>130000</v>
      </c>
      <c r="J91" s="105">
        <v>0</v>
      </c>
      <c r="K91" s="105">
        <f t="shared" ref="K91" si="68">SUM(I91:J91)</f>
        <v>130000</v>
      </c>
      <c r="L91" s="105">
        <f>IF(I91&gt;=Datos!$D$14,(Datos!$D$14*Datos!$C$14),IF(I91&lt;=Datos!$D$14,(I91*Datos!$C$14)))</f>
        <v>3731</v>
      </c>
      <c r="M91" s="106">
        <v>0</v>
      </c>
      <c r="N91" s="105">
        <f>IF(I91&gt;=Datos!$D$15,(Datos!$D$15*Datos!$C$15),IF(I91&lt;=Datos!$D$15,(I91*Datos!$C$15)))</f>
        <v>3952</v>
      </c>
      <c r="O91" s="105">
        <v>25</v>
      </c>
      <c r="P91" s="105">
        <f t="shared" ref="P91" si="69">SUM(L91:O91)</f>
        <v>7708</v>
      </c>
      <c r="Q91" s="107">
        <f>+K91-P91</f>
        <v>122292</v>
      </c>
    </row>
    <row r="92" spans="1:17" s="87" customFormat="1" ht="36.75" customHeight="1" x14ac:dyDescent="0.2">
      <c r="A92" s="274" t="s">
        <v>494</v>
      </c>
      <c r="B92" s="275"/>
      <c r="C92" s="118">
        <v>2</v>
      </c>
      <c r="D92" s="118"/>
      <c r="E92" s="213"/>
      <c r="F92" s="119"/>
      <c r="G92" s="120"/>
      <c r="H92" s="121"/>
      <c r="I92" s="122">
        <f>SUM(I90:I91)</f>
        <v>210000</v>
      </c>
      <c r="J92" s="122">
        <f t="shared" ref="J92:Q92" si="70">SUM(J90:J91)</f>
        <v>0</v>
      </c>
      <c r="K92" s="122">
        <f t="shared" si="70"/>
        <v>210000</v>
      </c>
      <c r="L92" s="122">
        <f t="shared" si="70"/>
        <v>6027</v>
      </c>
      <c r="M92" s="122">
        <f t="shared" si="70"/>
        <v>2118.0300000000002</v>
      </c>
      <c r="N92" s="122">
        <f t="shared" si="70"/>
        <v>6384</v>
      </c>
      <c r="O92" s="122">
        <f t="shared" si="70"/>
        <v>1765.46</v>
      </c>
      <c r="P92" s="122">
        <f t="shared" si="70"/>
        <v>16294.490000000002</v>
      </c>
      <c r="Q92" s="122">
        <f t="shared" si="70"/>
        <v>193705.51</v>
      </c>
    </row>
    <row r="93" spans="1:17" s="7" customFormat="1" ht="36.75" customHeight="1" x14ac:dyDescent="0.2">
      <c r="A93" s="274" t="s">
        <v>570</v>
      </c>
      <c r="B93" s="275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6"/>
    </row>
    <row r="94" spans="1:17" s="7" customFormat="1" ht="38.25" customHeight="1" x14ac:dyDescent="0.2">
      <c r="A94" s="108">
        <v>44</v>
      </c>
      <c r="B94" s="126" t="s">
        <v>571</v>
      </c>
      <c r="C94" s="126" t="s">
        <v>450</v>
      </c>
      <c r="D94" s="131" t="s">
        <v>572</v>
      </c>
      <c r="E94" s="110" t="s">
        <v>311</v>
      </c>
      <c r="F94" s="110" t="s">
        <v>19</v>
      </c>
      <c r="G94" s="111">
        <v>45597</v>
      </c>
      <c r="H94" s="127">
        <v>45778</v>
      </c>
      <c r="I94" s="113">
        <v>120000</v>
      </c>
      <c r="J94" s="113">
        <v>0</v>
      </c>
      <c r="K94" s="113">
        <f>SUM(I94:J94)</f>
        <v>120000</v>
      </c>
      <c r="L94" s="113">
        <f>IF(I94&gt;=Datos!$D$14,(Datos!$D$14*Datos!$C$14),IF(I94&lt;=Datos!$D$14,(I94*Datos!$C$14)))</f>
        <v>3444</v>
      </c>
      <c r="M94" s="114">
        <v>16381</v>
      </c>
      <c r="N94" s="113">
        <f>IF(I94&gt;=Datos!$D$15,(Datos!$D$15*Datos!$C$15),IF(I94&lt;=Datos!$D$15,(I94*Datos!$C$15)))</f>
        <v>3648</v>
      </c>
      <c r="O94" s="113">
        <v>1740.46</v>
      </c>
      <c r="P94" s="113">
        <f>SUM(L94:O94)</f>
        <v>25213.46</v>
      </c>
      <c r="Q94" s="115">
        <f>+K94-P94</f>
        <v>94786.540000000008</v>
      </c>
    </row>
    <row r="95" spans="1:17" s="87" customFormat="1" ht="36.75" customHeight="1" x14ac:dyDescent="0.2">
      <c r="A95" s="274" t="s">
        <v>494</v>
      </c>
      <c r="B95" s="275"/>
      <c r="C95" s="118">
        <v>1</v>
      </c>
      <c r="D95" s="303"/>
      <c r="E95" s="303"/>
      <c r="F95" s="303"/>
      <c r="G95" s="303"/>
      <c r="H95" s="304"/>
      <c r="I95" s="123">
        <f>SUM(I94)</f>
        <v>120000</v>
      </c>
      <c r="J95" s="123">
        <f t="shared" ref="J95:Q95" si="71">SUM(J94)</f>
        <v>0</v>
      </c>
      <c r="K95" s="123">
        <f t="shared" si="71"/>
        <v>120000</v>
      </c>
      <c r="L95" s="123">
        <f t="shared" si="71"/>
        <v>3444</v>
      </c>
      <c r="M95" s="123">
        <f t="shared" si="71"/>
        <v>16381</v>
      </c>
      <c r="N95" s="123">
        <f t="shared" si="71"/>
        <v>3648</v>
      </c>
      <c r="O95" s="123">
        <f t="shared" si="71"/>
        <v>1740.46</v>
      </c>
      <c r="P95" s="123">
        <f t="shared" si="71"/>
        <v>25213.46</v>
      </c>
      <c r="Q95" s="123">
        <f t="shared" si="71"/>
        <v>94786.540000000008</v>
      </c>
    </row>
    <row r="96" spans="1:17" s="7" customFormat="1" ht="36.75" customHeight="1" x14ac:dyDescent="0.2">
      <c r="A96" s="274" t="s">
        <v>597</v>
      </c>
      <c r="B96" s="275"/>
      <c r="C96" s="27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6"/>
    </row>
    <row r="97" spans="1:17" s="7" customFormat="1" ht="38.25" customHeight="1" x14ac:dyDescent="0.2">
      <c r="A97" s="108">
        <v>45</v>
      </c>
      <c r="B97" s="126" t="s">
        <v>595</v>
      </c>
      <c r="C97" s="126" t="s">
        <v>450</v>
      </c>
      <c r="D97" s="131" t="s">
        <v>596</v>
      </c>
      <c r="E97" s="110" t="s">
        <v>311</v>
      </c>
      <c r="F97" s="110" t="s">
        <v>309</v>
      </c>
      <c r="G97" s="111">
        <v>45717</v>
      </c>
      <c r="H97" s="127">
        <v>45901</v>
      </c>
      <c r="I97" s="113">
        <v>110000</v>
      </c>
      <c r="J97" s="113">
        <v>0</v>
      </c>
      <c r="K97" s="113">
        <f>SUM(I97:J97)</f>
        <v>110000</v>
      </c>
      <c r="L97" s="113">
        <f>IF(I97&gt;=Datos!$D$14,(Datos!$D$14*Datos!$C$14),IF(I97&lt;=Datos!$D$14,(I97*Datos!$C$14)))</f>
        <v>3157</v>
      </c>
      <c r="M97" s="114">
        <f>IF((I97-L97-N97)&lt;=Datos!$G$7,"0",IF((I97-L97-N97)&lt;=Datos!$G$8,((I97-L97-N97)-Datos!$F$8)*Datos!$I$6,IF((I97-L97-N97)&lt;=Datos!$G$9,Datos!$I$8+((I97-L97-N97)-Datos!$F$9)*Datos!$J$6,IF((I97-L97-N97)&gt;=Datos!$F$10,(Datos!$I$8+Datos!$J$8)+((I97-L97-N97)-Datos!$F$10)*Datos!$K$6))))</f>
        <v>14457.610666666667</v>
      </c>
      <c r="N97" s="113">
        <f>IF(I97&gt;=Datos!$D$15,(Datos!$D$15*Datos!$C$15),IF(I97&lt;=Datos!$D$15,(I97*Datos!$C$15)))</f>
        <v>3344</v>
      </c>
      <c r="O97" s="113">
        <v>25</v>
      </c>
      <c r="P97" s="113">
        <f>SUM(L97:O97)</f>
        <v>20983.610666666667</v>
      </c>
      <c r="Q97" s="115">
        <f>+K97-P97</f>
        <v>89016.389333333325</v>
      </c>
    </row>
    <row r="98" spans="1:17" s="87" customFormat="1" ht="36.75" customHeight="1" x14ac:dyDescent="0.2">
      <c r="A98" s="274" t="s">
        <v>494</v>
      </c>
      <c r="B98" s="275"/>
      <c r="C98" s="118">
        <v>1</v>
      </c>
      <c r="D98" s="303"/>
      <c r="E98" s="303"/>
      <c r="F98" s="303"/>
      <c r="G98" s="303"/>
      <c r="H98" s="304"/>
      <c r="I98" s="220">
        <f>SUM(I97)</f>
        <v>110000</v>
      </c>
      <c r="J98" s="220">
        <f t="shared" ref="J98:Q98" si="72">SUM(J97)</f>
        <v>0</v>
      </c>
      <c r="K98" s="220">
        <f t="shared" si="72"/>
        <v>110000</v>
      </c>
      <c r="L98" s="220">
        <f t="shared" si="72"/>
        <v>3157</v>
      </c>
      <c r="M98" s="220">
        <f t="shared" si="72"/>
        <v>14457.610666666667</v>
      </c>
      <c r="N98" s="220">
        <f t="shared" si="72"/>
        <v>3344</v>
      </c>
      <c r="O98" s="220">
        <f t="shared" si="72"/>
        <v>25</v>
      </c>
      <c r="P98" s="220">
        <f t="shared" si="72"/>
        <v>20983.610666666667</v>
      </c>
      <c r="Q98" s="220">
        <f t="shared" si="72"/>
        <v>89016.389333333325</v>
      </c>
    </row>
    <row r="99" spans="1:17" s="7" customFormat="1" ht="36.75" customHeight="1" x14ac:dyDescent="0.2">
      <c r="A99" s="274" t="s">
        <v>516</v>
      </c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6"/>
    </row>
    <row r="100" spans="1:17" s="7" customFormat="1" ht="38.25" customHeight="1" x14ac:dyDescent="0.2">
      <c r="A100" s="108">
        <v>46</v>
      </c>
      <c r="B100" s="136" t="s">
        <v>971</v>
      </c>
      <c r="C100" s="137" t="s">
        <v>450</v>
      </c>
      <c r="D100" s="136" t="s">
        <v>972</v>
      </c>
      <c r="E100" s="117" t="s">
        <v>311</v>
      </c>
      <c r="F100" s="117" t="s">
        <v>309</v>
      </c>
      <c r="G100" s="129">
        <v>45748</v>
      </c>
      <c r="H100" s="128">
        <v>45931</v>
      </c>
      <c r="I100" s="132">
        <v>70000</v>
      </c>
      <c r="J100" s="113">
        <v>0</v>
      </c>
      <c r="K100" s="113">
        <f>SUM(I100:J100)</f>
        <v>70000</v>
      </c>
      <c r="L100" s="113">
        <f>IF(I100&gt;=Datos!$D$14,(Datos!$D$14*Datos!$C$14),IF(I100&lt;=Datos!$D$14,(I100*Datos!$C$14)))</f>
        <v>2009</v>
      </c>
      <c r="M100" s="114">
        <f>IF((I100-L100-N100)&lt;=Datos!$G$7,"0",IF((I100-L100-N100)&lt;=Datos!$G$8,((I100-L100-N100)-Datos!$F$8)*Datos!$I$6,IF((I100-L100-N100)&lt;=Datos!$G$9,Datos!$I$8+((I100-L100-N100)-Datos!$F$9)*Datos!$J$6,IF((I100-L100-N100)&gt;=Datos!$F$10,(Datos!$I$8+Datos!$J$8)+((I100-L100-N100)-Datos!$F$10)*Datos!$K$6))))</f>
        <v>5368.4756666666663</v>
      </c>
      <c r="N100" s="113">
        <f>IF(I100&gt;=Datos!$D$15,(Datos!$D$15*Datos!$C$15),IF(I100&lt;=Datos!$D$15,(I100*Datos!$C$15)))</f>
        <v>2128</v>
      </c>
      <c r="O100" s="113">
        <v>25</v>
      </c>
      <c r="P100" s="113">
        <f t="shared" ref="P100:P101" si="73">SUM(L100:O100)</f>
        <v>9530.4756666666653</v>
      </c>
      <c r="Q100" s="113">
        <f t="shared" ref="Q100:Q103" si="74">+K100-P100</f>
        <v>60469.524333333335</v>
      </c>
    </row>
    <row r="101" spans="1:17" s="7" customFormat="1" ht="38.25" customHeight="1" x14ac:dyDescent="0.2">
      <c r="A101" s="108">
        <v>47</v>
      </c>
      <c r="B101" s="161" t="s">
        <v>511</v>
      </c>
      <c r="C101" s="116" t="s">
        <v>450</v>
      </c>
      <c r="D101" s="116" t="s">
        <v>527</v>
      </c>
      <c r="E101" s="117" t="s">
        <v>311</v>
      </c>
      <c r="F101" s="117" t="s">
        <v>309</v>
      </c>
      <c r="G101" s="111">
        <v>45717</v>
      </c>
      <c r="H101" s="111">
        <v>45901</v>
      </c>
      <c r="I101" s="113">
        <v>60000</v>
      </c>
      <c r="J101" s="113">
        <v>0</v>
      </c>
      <c r="K101" s="113">
        <f t="shared" ref="K101:K103" si="75">SUM(I101:J101)</f>
        <v>60000</v>
      </c>
      <c r="L101" s="113">
        <f>IF(I101&gt;=Datos!$D$14,(Datos!$D$14*Datos!$C$14),IF(I101&lt;=Datos!$D$14,(I101*Datos!$C$14)))</f>
        <v>1722</v>
      </c>
      <c r="M101" s="114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3486.6756666666661</v>
      </c>
      <c r="N101" s="113">
        <f>IF(I101&gt;=Datos!$D$15,(Datos!$D$15*Datos!$C$15),IF(I101&lt;=Datos!$D$15,(I101*Datos!$C$15)))</f>
        <v>1824</v>
      </c>
      <c r="O101" s="113">
        <v>25</v>
      </c>
      <c r="P101" s="113">
        <f t="shared" si="73"/>
        <v>7057.6756666666661</v>
      </c>
      <c r="Q101" s="115">
        <f t="shared" si="74"/>
        <v>52942.324333333338</v>
      </c>
    </row>
    <row r="102" spans="1:17" s="7" customFormat="1" ht="38.25" customHeight="1" x14ac:dyDescent="0.2">
      <c r="A102" s="108">
        <v>48</v>
      </c>
      <c r="B102" s="136" t="s">
        <v>379</v>
      </c>
      <c r="C102" s="137" t="s">
        <v>450</v>
      </c>
      <c r="D102" s="136" t="s">
        <v>378</v>
      </c>
      <c r="E102" s="117" t="s">
        <v>311</v>
      </c>
      <c r="F102" s="117" t="s">
        <v>309</v>
      </c>
      <c r="G102" s="129">
        <v>45748</v>
      </c>
      <c r="H102" s="128">
        <v>45931</v>
      </c>
      <c r="I102" s="132">
        <v>75000</v>
      </c>
      <c r="J102" s="113">
        <v>0</v>
      </c>
      <c r="K102" s="113">
        <f>SUM(I102:J102)</f>
        <v>75000</v>
      </c>
      <c r="L102" s="113">
        <f>IF(I102&gt;=Datos!$D$14,(Datos!$D$14*Datos!$C$14),IF(I102&lt;=Datos!$D$14,(I102*Datos!$C$14)))</f>
        <v>2152.5</v>
      </c>
      <c r="M102" s="114">
        <f>IF((I102-L102-N102)&lt;=Datos!$G$7,"0",IF((I102-L102-N102)&lt;=Datos!$G$8,((I102-L102-N102)-Datos!$F$8)*Datos!$I$6,IF((I102-L102-N102)&lt;=Datos!$G$9,Datos!$I$8+((I102-L102-N102)-Datos!$F$9)*Datos!$J$6,IF((I102-L102-N102)&gt;=Datos!$F$10,(Datos!$I$8+Datos!$J$8)+((I102-L102-N102)-Datos!$F$10)*Datos!$K$6))))</f>
        <v>6309.3756666666668</v>
      </c>
      <c r="N102" s="113">
        <f>IF(I102&gt;=Datos!$D$15,(Datos!$D$15*Datos!$C$15),IF(I102&lt;=Datos!$D$15,(I102*Datos!$C$15)))</f>
        <v>2280</v>
      </c>
      <c r="O102" s="113">
        <v>25</v>
      </c>
      <c r="P102" s="113">
        <f t="shared" ref="P102" si="76">SUM(L102:O102)</f>
        <v>10766.875666666667</v>
      </c>
      <c r="Q102" s="113">
        <f t="shared" ref="Q102" si="77">+K102-P102</f>
        <v>64233.124333333333</v>
      </c>
    </row>
    <row r="103" spans="1:17" s="7" customFormat="1" ht="38.25" customHeight="1" x14ac:dyDescent="0.2">
      <c r="A103" s="108">
        <v>49</v>
      </c>
      <c r="B103" s="126" t="s">
        <v>452</v>
      </c>
      <c r="C103" s="126" t="s">
        <v>450</v>
      </c>
      <c r="D103" s="126" t="s">
        <v>456</v>
      </c>
      <c r="E103" s="110" t="s">
        <v>311</v>
      </c>
      <c r="F103" s="110" t="s">
        <v>19</v>
      </c>
      <c r="G103" s="111">
        <v>45689</v>
      </c>
      <c r="H103" s="127">
        <v>45839</v>
      </c>
      <c r="I103" s="113">
        <v>60000</v>
      </c>
      <c r="J103" s="113">
        <v>0</v>
      </c>
      <c r="K103" s="113">
        <f t="shared" si="75"/>
        <v>60000</v>
      </c>
      <c r="L103" s="113">
        <f>IF(I103&gt;=Datos!$D$14,(Datos!$D$14*Datos!$C$14),IF(I103&lt;=Datos!$D$14,(I103*Datos!$C$14)))</f>
        <v>1722</v>
      </c>
      <c r="M103" s="114">
        <f>IF((I103-L103-N103)&lt;=Datos!$G$7,"0",IF((I103-L103-N103)&lt;=Datos!$G$8,((I103-L103-N103)-Datos!$F$8)*Datos!$I$6,IF((I103-L103-N103)&lt;=Datos!$G$9,Datos!$I$8+((I103-L103-N103)-Datos!$F$9)*Datos!$J$6,IF((I103-L103-N103)&gt;=Datos!$F$10,(Datos!$I$8+Datos!$J$8)+((I103-L103-N103)-Datos!$F$10)*Datos!$K$6))))</f>
        <v>3486.6756666666661</v>
      </c>
      <c r="N103" s="113">
        <f>IF(I103&gt;=Datos!$D$15,(Datos!$D$15*Datos!$C$15),IF(I103&lt;=Datos!$D$15,(I103*Datos!$C$15)))</f>
        <v>1824</v>
      </c>
      <c r="O103" s="113">
        <v>25</v>
      </c>
      <c r="P103" s="113">
        <f>SUM(L103:O103)</f>
        <v>7057.6756666666661</v>
      </c>
      <c r="Q103" s="115">
        <f t="shared" si="74"/>
        <v>52942.324333333338</v>
      </c>
    </row>
    <row r="104" spans="1:17" s="87" customFormat="1" ht="36.75" customHeight="1" x14ac:dyDescent="0.2">
      <c r="A104" s="274" t="s">
        <v>494</v>
      </c>
      <c r="B104" s="275"/>
      <c r="C104" s="118">
        <v>4</v>
      </c>
      <c r="D104" s="118"/>
      <c r="E104" s="213"/>
      <c r="F104" s="119"/>
      <c r="G104" s="120"/>
      <c r="H104" s="121"/>
      <c r="I104" s="122">
        <f>SUM(I100:I103)</f>
        <v>265000</v>
      </c>
      <c r="J104" s="122">
        <f t="shared" ref="J104:Q104" si="78">SUM(J100:J103)</f>
        <v>0</v>
      </c>
      <c r="K104" s="122">
        <f t="shared" si="78"/>
        <v>265000</v>
      </c>
      <c r="L104" s="122">
        <f t="shared" si="78"/>
        <v>7605.5</v>
      </c>
      <c r="M104" s="122">
        <f t="shared" si="78"/>
        <v>18651.202666666664</v>
      </c>
      <c r="N104" s="122">
        <f t="shared" si="78"/>
        <v>8056</v>
      </c>
      <c r="O104" s="122">
        <f t="shared" si="78"/>
        <v>100</v>
      </c>
      <c r="P104" s="122">
        <f t="shared" si="78"/>
        <v>34412.702666666664</v>
      </c>
      <c r="Q104" s="122">
        <f t="shared" si="78"/>
        <v>230587.29733333335</v>
      </c>
    </row>
    <row r="105" spans="1:17" s="7" customFormat="1" ht="36.75" customHeight="1" x14ac:dyDescent="0.2">
      <c r="A105" s="274" t="s">
        <v>973</v>
      </c>
      <c r="B105" s="275"/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6"/>
    </row>
    <row r="106" spans="1:17" ht="38.25" customHeight="1" x14ac:dyDescent="0.2">
      <c r="A106" s="209">
        <v>50</v>
      </c>
      <c r="B106" s="142" t="s">
        <v>974</v>
      </c>
      <c r="C106" s="143" t="s">
        <v>312</v>
      </c>
      <c r="D106" s="131" t="s">
        <v>599</v>
      </c>
      <c r="E106" s="102" t="s">
        <v>311</v>
      </c>
      <c r="F106" s="102" t="s">
        <v>19</v>
      </c>
      <c r="G106" s="104">
        <v>45748</v>
      </c>
      <c r="H106" s="103">
        <v>45931</v>
      </c>
      <c r="I106" s="144">
        <v>60000</v>
      </c>
      <c r="J106" s="105">
        <v>0</v>
      </c>
      <c r="K106" s="105">
        <f t="shared" ref="K106:K107" si="79">SUM(I106:J106)</f>
        <v>60000</v>
      </c>
      <c r="L106" s="105">
        <f>IF(I106&gt;=Datos!$D$14,(Datos!$D$14*Datos!$C$14),IF(I106&lt;=Datos!$D$14,(I106*Datos!$C$14)))</f>
        <v>1722</v>
      </c>
      <c r="M106" s="106">
        <f>IF((I106-L106-N106)&lt;=Datos!$G$7,"0",IF((I106-L106-N106)&lt;=Datos!$G$8,((I106-L106-N106)-Datos!$F$8)*Datos!$I$6,IF((I106-L106-N106)&lt;=Datos!$G$9,Datos!$I$8+((I106-L106-N106)-Datos!$F$9)*Datos!$J$6,IF((I106-L106-N106)&gt;=Datos!$F$10,(Datos!$I$8+Datos!$J$8)+((I106-L106-N106)-Datos!$F$10)*Datos!$K$6))))</f>
        <v>3486.6756666666661</v>
      </c>
      <c r="N106" s="105">
        <f>IF(I106&gt;=Datos!$D$15,(Datos!$D$15*Datos!$C$15),IF(I106&lt;=Datos!$D$15,(I106*Datos!$C$15)))</f>
        <v>1824</v>
      </c>
      <c r="O106" s="105">
        <v>25</v>
      </c>
      <c r="P106" s="105">
        <f>SUM(L106:O106)</f>
        <v>7057.6756666666661</v>
      </c>
      <c r="Q106" s="115">
        <f>+K106-P106</f>
        <v>52942.324333333338</v>
      </c>
    </row>
    <row r="107" spans="1:17" ht="38.25" customHeight="1" x14ac:dyDescent="0.2">
      <c r="A107" s="209">
        <v>51</v>
      </c>
      <c r="B107" s="142" t="s">
        <v>598</v>
      </c>
      <c r="C107" s="143" t="s">
        <v>365</v>
      </c>
      <c r="D107" s="131" t="s">
        <v>599</v>
      </c>
      <c r="E107" s="102" t="s">
        <v>311</v>
      </c>
      <c r="F107" s="102" t="s">
        <v>19</v>
      </c>
      <c r="G107" s="104">
        <v>45717</v>
      </c>
      <c r="H107" s="103">
        <v>45901</v>
      </c>
      <c r="I107" s="144">
        <v>60000</v>
      </c>
      <c r="J107" s="105">
        <v>0</v>
      </c>
      <c r="K107" s="105">
        <f t="shared" si="79"/>
        <v>60000</v>
      </c>
      <c r="L107" s="105">
        <f>IF(I107&gt;=Datos!$D$14,(Datos!$D$14*Datos!$C$14),IF(I107&lt;=Datos!$D$14,(I107*Datos!$C$14)))</f>
        <v>1722</v>
      </c>
      <c r="M107" s="106">
        <f>IF((I107-L107-N107)&lt;=Datos!$G$7,"0",IF((I107-L107-N107)&lt;=Datos!$G$8,((I107-L107-N107)-Datos!$F$8)*Datos!$I$6,IF((I107-L107-N107)&lt;=Datos!$G$9,Datos!$I$8+((I107-L107-N107)-Datos!$F$9)*Datos!$J$6,IF((I107-L107-N107)&gt;=Datos!$F$10,(Datos!$I$8+Datos!$J$8)+((I107-L107-N107)-Datos!$F$10)*Datos!$K$6))))</f>
        <v>3486.6756666666661</v>
      </c>
      <c r="N107" s="105">
        <f>IF(I107&gt;=Datos!$D$15,(Datos!$D$15*Datos!$C$15),IF(I107&lt;=Datos!$D$15,(I107*Datos!$C$15)))</f>
        <v>1824</v>
      </c>
      <c r="O107" s="105">
        <v>25</v>
      </c>
      <c r="P107" s="105">
        <f>SUM(L107:O107)</f>
        <v>7057.6756666666661</v>
      </c>
      <c r="Q107" s="115">
        <f>+K107-P107</f>
        <v>52942.324333333338</v>
      </c>
    </row>
    <row r="108" spans="1:17" ht="38.25" customHeight="1" x14ac:dyDescent="0.2">
      <c r="A108" s="209">
        <v>52</v>
      </c>
      <c r="B108" s="142" t="s">
        <v>28</v>
      </c>
      <c r="C108" s="143" t="s">
        <v>450</v>
      </c>
      <c r="D108" s="131" t="s">
        <v>525</v>
      </c>
      <c r="E108" s="102" t="s">
        <v>311</v>
      </c>
      <c r="F108" s="102" t="s">
        <v>19</v>
      </c>
      <c r="G108" s="104">
        <v>45717</v>
      </c>
      <c r="H108" s="103">
        <v>45901</v>
      </c>
      <c r="I108" s="144">
        <v>130000</v>
      </c>
      <c r="J108" s="105">
        <v>0</v>
      </c>
      <c r="K108" s="105">
        <f t="shared" ref="K108" si="80">SUM(I108:J108)</f>
        <v>130000</v>
      </c>
      <c r="L108" s="105">
        <f>IF(I108&gt;=Datos!$D$14,(Datos!$D$14*Datos!$C$14),IF(I108&lt;=Datos!$D$14,(I108*Datos!$C$14)))</f>
        <v>3731</v>
      </c>
      <c r="M108" s="106">
        <f>IF((I108-L108-N108)&lt;=Datos!$G$7,"0",IF((I108-L108-N108)&lt;=Datos!$G$8,((I108-L108-N108)-Datos!$F$8)*Datos!$I$6,IF((I108-L108-N108)&lt;=Datos!$G$9,Datos!$I$8+((I108-L108-N108)-Datos!$F$9)*Datos!$J$6,IF((I108-L108-N108)&gt;=Datos!$F$10,(Datos!$I$8+Datos!$J$8)+((I108-L108-N108)-Datos!$F$10)*Datos!$K$6))))</f>
        <v>19162.110666666667</v>
      </c>
      <c r="N108" s="105">
        <f>IF(I108&gt;=Datos!$D$15,(Datos!$D$15*Datos!$C$15),IF(I108&lt;=Datos!$D$15,(I108*Datos!$C$15)))</f>
        <v>3952</v>
      </c>
      <c r="O108" s="105">
        <v>25</v>
      </c>
      <c r="P108" s="105">
        <f>SUM(L108:O108)</f>
        <v>26870.110666666667</v>
      </c>
      <c r="Q108" s="115">
        <f>+K108-P108</f>
        <v>103129.88933333333</v>
      </c>
    </row>
    <row r="109" spans="1:17" s="87" customFormat="1" ht="36.75" customHeight="1" x14ac:dyDescent="0.2">
      <c r="A109" s="274" t="s">
        <v>494</v>
      </c>
      <c r="B109" s="275"/>
      <c r="C109" s="118">
        <v>2</v>
      </c>
      <c r="D109" s="303"/>
      <c r="E109" s="303"/>
      <c r="F109" s="303"/>
      <c r="G109" s="303"/>
      <c r="H109" s="304"/>
      <c r="I109" s="123">
        <f>SUM(I106:I108)</f>
        <v>250000</v>
      </c>
      <c r="J109" s="123">
        <f t="shared" ref="J109:Q109" si="81">SUM(J106:J108)</f>
        <v>0</v>
      </c>
      <c r="K109" s="123">
        <f t="shared" si="81"/>
        <v>250000</v>
      </c>
      <c r="L109" s="123">
        <f t="shared" si="81"/>
        <v>7175</v>
      </c>
      <c r="M109" s="123">
        <f t="shared" si="81"/>
        <v>26135.462</v>
      </c>
      <c r="N109" s="123">
        <f t="shared" si="81"/>
        <v>7600</v>
      </c>
      <c r="O109" s="123">
        <f t="shared" si="81"/>
        <v>75</v>
      </c>
      <c r="P109" s="123">
        <f t="shared" si="81"/>
        <v>40985.462</v>
      </c>
      <c r="Q109" s="123">
        <f t="shared" si="81"/>
        <v>209014.538</v>
      </c>
    </row>
    <row r="110" spans="1:17" s="7" customFormat="1" ht="36.75" customHeight="1" x14ac:dyDescent="0.2">
      <c r="A110" s="274" t="s">
        <v>498</v>
      </c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6"/>
    </row>
    <row r="111" spans="1:17" s="7" customFormat="1" ht="38.25" customHeight="1" x14ac:dyDescent="0.2">
      <c r="A111" s="108">
        <v>53</v>
      </c>
      <c r="B111" s="126" t="s">
        <v>320</v>
      </c>
      <c r="C111" s="126" t="s">
        <v>450</v>
      </c>
      <c r="D111" s="131" t="s">
        <v>461</v>
      </c>
      <c r="E111" s="110" t="s">
        <v>311</v>
      </c>
      <c r="F111" s="110" t="s">
        <v>19</v>
      </c>
      <c r="G111" s="111">
        <v>45658</v>
      </c>
      <c r="H111" s="127">
        <v>45809</v>
      </c>
      <c r="I111" s="113">
        <v>130000</v>
      </c>
      <c r="J111" s="113">
        <v>0</v>
      </c>
      <c r="K111" s="113">
        <f>SUM(I111:J111)</f>
        <v>130000</v>
      </c>
      <c r="L111" s="113">
        <f>IF(I111&gt;=Datos!$D$14,(Datos!$D$14*Datos!$C$14),IF(I111&lt;=Datos!$D$14,(I111*Datos!$C$14)))</f>
        <v>3731</v>
      </c>
      <c r="M111" s="114">
        <f>IF((I111-L111-N111)&lt;=Datos!$G$7,"0",IF((I111-L111-N111)&lt;=Datos!$G$8,((I111-L111-N111)-Datos!$F$8)*Datos!$I$6,IF((I111-L111-N111)&lt;=Datos!$G$9,Datos!$I$8+((I111-L111-N111)-Datos!$F$9)*Datos!$J$6,IF((I111-L111-N111)&gt;=Datos!$F$10,(Datos!$I$8+Datos!$J$8)+((I111-L111-N111)-Datos!$F$10)*Datos!$K$6))))</f>
        <v>19162.110666666667</v>
      </c>
      <c r="N111" s="113">
        <f>IF(I111&gt;=Datos!$D$15,(Datos!$D$15*Datos!$C$15),IF(I111&lt;=Datos!$D$15,(I111*Datos!$C$15)))</f>
        <v>3952</v>
      </c>
      <c r="O111" s="113">
        <v>25</v>
      </c>
      <c r="P111" s="113">
        <f>SUM(L111:O111)</f>
        <v>26870.110666666667</v>
      </c>
      <c r="Q111" s="115">
        <f>+K111-P111</f>
        <v>103129.88933333333</v>
      </c>
    </row>
    <row r="112" spans="1:17" s="87" customFormat="1" ht="36.75" customHeight="1" x14ac:dyDescent="0.2">
      <c r="A112" s="274" t="s">
        <v>494</v>
      </c>
      <c r="B112" s="275"/>
      <c r="C112" s="118">
        <v>1</v>
      </c>
      <c r="D112" s="303"/>
      <c r="E112" s="303"/>
      <c r="F112" s="303"/>
      <c r="G112" s="303"/>
      <c r="H112" s="304"/>
      <c r="I112" s="123">
        <f>SUM(I111)</f>
        <v>130000</v>
      </c>
      <c r="J112" s="123">
        <f t="shared" ref="J112:Q112" si="82">SUM(J111)</f>
        <v>0</v>
      </c>
      <c r="K112" s="123">
        <f t="shared" si="82"/>
        <v>130000</v>
      </c>
      <c r="L112" s="123">
        <f t="shared" si="82"/>
        <v>3731</v>
      </c>
      <c r="M112" s="123">
        <f t="shared" si="82"/>
        <v>19162.110666666667</v>
      </c>
      <c r="N112" s="123">
        <f t="shared" si="82"/>
        <v>3952</v>
      </c>
      <c r="O112" s="123">
        <f t="shared" si="82"/>
        <v>25</v>
      </c>
      <c r="P112" s="123">
        <f t="shared" si="82"/>
        <v>26870.110666666667</v>
      </c>
      <c r="Q112" s="123">
        <f t="shared" si="82"/>
        <v>103129.88933333333</v>
      </c>
    </row>
    <row r="113" spans="1:17" s="7" customFormat="1" ht="36.75" customHeight="1" x14ac:dyDescent="0.2">
      <c r="A113" s="274" t="s">
        <v>868</v>
      </c>
      <c r="B113" s="275"/>
      <c r="C113" s="275"/>
      <c r="D113" s="275"/>
      <c r="E113" s="275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6"/>
    </row>
    <row r="114" spans="1:17" s="7" customFormat="1" ht="38.25" customHeight="1" x14ac:dyDescent="0.2">
      <c r="A114" s="108">
        <v>54</v>
      </c>
      <c r="B114" s="139" t="s">
        <v>775</v>
      </c>
      <c r="C114" s="139" t="s">
        <v>450</v>
      </c>
      <c r="D114" s="139" t="s">
        <v>296</v>
      </c>
      <c r="E114" s="117" t="s">
        <v>311</v>
      </c>
      <c r="F114" s="117" t="s">
        <v>19</v>
      </c>
      <c r="G114" s="128">
        <v>45597</v>
      </c>
      <c r="H114" s="129">
        <v>45778</v>
      </c>
      <c r="I114" s="113">
        <v>65000</v>
      </c>
      <c r="J114" s="113">
        <v>0</v>
      </c>
      <c r="K114" s="113">
        <f>SUM(I114:J114)</f>
        <v>65000</v>
      </c>
      <c r="L114" s="113">
        <f>IF(I114&gt;=Datos!$D$14,(Datos!$D$14*Datos!$C$14),IF(I114&lt;=Datos!$D$14,(I114*Datos!$C$14)))</f>
        <v>1865.5</v>
      </c>
      <c r="M114" s="114">
        <v>4084.48</v>
      </c>
      <c r="N114" s="113">
        <f>IF(I114&gt;=Datos!$D$15,(Datos!$D$15*Datos!$C$15),IF(I114&lt;=Datos!$D$15,(I114*Datos!$C$15)))</f>
        <v>1976</v>
      </c>
      <c r="O114" s="113">
        <v>1740.46</v>
      </c>
      <c r="P114" s="113">
        <f>+L114+M114+N114+O114</f>
        <v>9666.4399999999987</v>
      </c>
      <c r="Q114" s="115">
        <f>+I114-P114</f>
        <v>55333.56</v>
      </c>
    </row>
    <row r="115" spans="1:17" s="87" customFormat="1" ht="36.75" customHeight="1" x14ac:dyDescent="0.2">
      <c r="A115" s="274" t="s">
        <v>494</v>
      </c>
      <c r="B115" s="275"/>
      <c r="C115" s="118">
        <v>1</v>
      </c>
      <c r="D115" s="303"/>
      <c r="E115" s="303"/>
      <c r="F115" s="303"/>
      <c r="G115" s="303"/>
      <c r="H115" s="304"/>
      <c r="I115" s="207">
        <f>SUM(I114)</f>
        <v>65000</v>
      </c>
      <c r="J115" s="207">
        <f t="shared" ref="J115:Q115" si="83">SUM(J114)</f>
        <v>0</v>
      </c>
      <c r="K115" s="207">
        <f t="shared" si="83"/>
        <v>65000</v>
      </c>
      <c r="L115" s="207">
        <f t="shared" si="83"/>
        <v>1865.5</v>
      </c>
      <c r="M115" s="207">
        <f t="shared" si="83"/>
        <v>4084.48</v>
      </c>
      <c r="N115" s="207">
        <f t="shared" si="83"/>
        <v>1976</v>
      </c>
      <c r="O115" s="207">
        <f t="shared" si="83"/>
        <v>1740.46</v>
      </c>
      <c r="P115" s="207">
        <f t="shared" si="83"/>
        <v>9666.4399999999987</v>
      </c>
      <c r="Q115" s="207">
        <f t="shared" si="83"/>
        <v>55333.56</v>
      </c>
    </row>
    <row r="116" spans="1:17" s="7" customFormat="1" ht="36.75" customHeight="1" x14ac:dyDescent="0.2">
      <c r="A116" s="274" t="s">
        <v>710</v>
      </c>
      <c r="B116" s="275"/>
      <c r="C116" s="275"/>
      <c r="D116" s="275"/>
      <c r="E116" s="275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6"/>
    </row>
    <row r="117" spans="1:17" s="7" customFormat="1" ht="38.25" customHeight="1" x14ac:dyDescent="0.2">
      <c r="A117" s="108">
        <v>55</v>
      </c>
      <c r="B117" s="126" t="s">
        <v>975</v>
      </c>
      <c r="C117" s="126" t="s">
        <v>365</v>
      </c>
      <c r="D117" s="126" t="s">
        <v>976</v>
      </c>
      <c r="E117" s="110" t="s">
        <v>311</v>
      </c>
      <c r="F117" s="117" t="s">
        <v>19</v>
      </c>
      <c r="G117" s="128">
        <v>45748</v>
      </c>
      <c r="H117" s="129">
        <v>45931</v>
      </c>
      <c r="I117" s="113">
        <v>45000</v>
      </c>
      <c r="J117" s="113">
        <v>0</v>
      </c>
      <c r="K117" s="113">
        <f>SUM(I117:J117)</f>
        <v>45000</v>
      </c>
      <c r="L117" s="113">
        <f>IF(I117&gt;=Datos!$D$14,(Datos!$D$14*Datos!$C$14),IF(I117&lt;=Datos!$D$14,(I117*Datos!$C$14)))</f>
        <v>1291.5</v>
      </c>
      <c r="M117" s="114">
        <f>IF((I117-L117-N117)&lt;=Datos!$G$7,"0",IF((I117-L117-N117)&lt;=Datos!$G$8,((I117-L117-N117)-Datos!$F$8)*Datos!$I$6,IF((I117-L117-N117)&lt;=Datos!$G$9,Datos!$I$8+((I117-L117-N117)-Datos!$F$9)*Datos!$J$6,IF((I117-L117-N117)&gt;=Datos!$F$10,(Datos!$I$8+Datos!$J$8)+((I117-L117-N117)-Datos!$F$10)*Datos!$K$6))))</f>
        <v>1148.3234999999997</v>
      </c>
      <c r="N117" s="113">
        <f>IF(I117&gt;=Datos!$D$15,(Datos!$D$15*Datos!$C$15),IF(I117&lt;=Datos!$D$15,(I117*Datos!$C$15)))</f>
        <v>1368</v>
      </c>
      <c r="O117" s="113">
        <v>25</v>
      </c>
      <c r="P117" s="113">
        <f>+L117+M117+N117+O117</f>
        <v>3832.8234999999995</v>
      </c>
      <c r="Q117" s="115">
        <f>+I117-P117</f>
        <v>41167.176500000001</v>
      </c>
    </row>
    <row r="118" spans="1:17" s="7" customFormat="1" ht="38.25" customHeight="1" x14ac:dyDescent="0.2">
      <c r="A118" s="108">
        <v>56</v>
      </c>
      <c r="B118" s="126" t="s">
        <v>453</v>
      </c>
      <c r="C118" s="126" t="s">
        <v>450</v>
      </c>
      <c r="D118" s="126" t="s">
        <v>711</v>
      </c>
      <c r="E118" s="110" t="s">
        <v>311</v>
      </c>
      <c r="F118" s="117" t="s">
        <v>19</v>
      </c>
      <c r="G118" s="128">
        <v>45689</v>
      </c>
      <c r="H118" s="129">
        <v>45839</v>
      </c>
      <c r="I118" s="113">
        <v>120000</v>
      </c>
      <c r="J118" s="113">
        <v>0</v>
      </c>
      <c r="K118" s="113">
        <f>SUM(I118:J118)</f>
        <v>120000</v>
      </c>
      <c r="L118" s="113">
        <f>IF(I118&gt;=Datos!$D$14,(Datos!$D$14*Datos!$C$14),IF(I118&lt;=Datos!$D$14,(I118*Datos!$C$14)))</f>
        <v>3444</v>
      </c>
      <c r="M118" s="114">
        <f>IF((I118-L118-N118)&lt;=Datos!$G$7,"0",IF((I118-L118-N118)&lt;=Datos!$G$8,((I118-L118-N118)-Datos!$F$8)*Datos!$I$6,IF((I118-L118-N118)&lt;=Datos!$G$9,Datos!$I$8+((I118-L118-N118)-Datos!$F$9)*Datos!$J$6,IF((I118-L118-N118)&gt;=Datos!$F$10,(Datos!$I$8+Datos!$J$8)+((I118-L118-N118)-Datos!$F$10)*Datos!$K$6))))</f>
        <v>16809.860666666667</v>
      </c>
      <c r="N118" s="113">
        <f>IF(I118&gt;=Datos!$D$15,(Datos!$D$15*Datos!$C$15),IF(I118&lt;=Datos!$D$15,(I118*Datos!$C$15)))</f>
        <v>3648</v>
      </c>
      <c r="O118" s="113">
        <v>25</v>
      </c>
      <c r="P118" s="113">
        <f>+L118+M118+N118+O118</f>
        <v>23926.860666666667</v>
      </c>
      <c r="Q118" s="115">
        <f>+I118-P118</f>
        <v>96073.139333333325</v>
      </c>
    </row>
    <row r="119" spans="1:17" s="87" customFormat="1" ht="36.75" customHeight="1" x14ac:dyDescent="0.2">
      <c r="A119" s="274" t="s">
        <v>494</v>
      </c>
      <c r="B119" s="275"/>
      <c r="C119" s="118">
        <v>1</v>
      </c>
      <c r="D119" s="303"/>
      <c r="E119" s="303"/>
      <c r="F119" s="303"/>
      <c r="G119" s="303"/>
      <c r="H119" s="304"/>
      <c r="I119" s="207">
        <f>SUM(I117:I118)</f>
        <v>165000</v>
      </c>
      <c r="J119" s="207">
        <f t="shared" ref="J119:Q119" si="84">SUM(J117:J118)</f>
        <v>0</v>
      </c>
      <c r="K119" s="207">
        <f t="shared" si="84"/>
        <v>165000</v>
      </c>
      <c r="L119" s="207">
        <f t="shared" si="84"/>
        <v>4735.5</v>
      </c>
      <c r="M119" s="207">
        <f t="shared" si="84"/>
        <v>17958.184166666666</v>
      </c>
      <c r="N119" s="207">
        <f t="shared" si="84"/>
        <v>5016</v>
      </c>
      <c r="O119" s="207">
        <f t="shared" si="84"/>
        <v>50</v>
      </c>
      <c r="P119" s="207">
        <f t="shared" si="84"/>
        <v>27759.684166666666</v>
      </c>
      <c r="Q119" s="207">
        <f t="shared" si="84"/>
        <v>137240.31583333333</v>
      </c>
    </row>
    <row r="120" spans="1:17" s="7" customFormat="1" ht="36.75" customHeight="1" x14ac:dyDescent="0.2">
      <c r="A120" s="274" t="s">
        <v>538</v>
      </c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6"/>
    </row>
    <row r="121" spans="1:17" s="7" customFormat="1" ht="38.25" customHeight="1" x14ac:dyDescent="0.2">
      <c r="A121" s="100">
        <v>57</v>
      </c>
      <c r="B121" s="109" t="s">
        <v>607</v>
      </c>
      <c r="C121" s="109" t="s">
        <v>450</v>
      </c>
      <c r="D121" s="109" t="s">
        <v>768</v>
      </c>
      <c r="E121" s="110" t="s">
        <v>311</v>
      </c>
      <c r="F121" s="110" t="s">
        <v>19</v>
      </c>
      <c r="G121" s="111">
        <v>45748</v>
      </c>
      <c r="H121" s="111">
        <v>45931</v>
      </c>
      <c r="I121" s="112">
        <v>120000</v>
      </c>
      <c r="J121" s="113">
        <v>0</v>
      </c>
      <c r="K121" s="113">
        <f t="shared" ref="K121" si="85">SUM(I121:J121)</f>
        <v>120000</v>
      </c>
      <c r="L121" s="113">
        <f>IF(I121&gt;=Datos!$D$14,(Datos!$D$14*Datos!$C$14),IF(I121&lt;=Datos!$D$14,(I121*Datos!$C$14)))</f>
        <v>3444</v>
      </c>
      <c r="M121" s="114">
        <v>16381</v>
      </c>
      <c r="N121" s="113">
        <f>IF(I121&gt;=Datos!$D$15,(Datos!$D$15*Datos!$C$15),IF(I121&lt;=Datos!$D$15,(I121*Datos!$C$15)))</f>
        <v>3648</v>
      </c>
      <c r="O121" s="113">
        <v>26753.51</v>
      </c>
      <c r="P121" s="113">
        <f>SUM(L121:O121)</f>
        <v>50226.509999999995</v>
      </c>
      <c r="Q121" s="115">
        <f>+K121-P121</f>
        <v>69773.490000000005</v>
      </c>
    </row>
    <row r="122" spans="1:17" s="7" customFormat="1" ht="38.25" customHeight="1" x14ac:dyDescent="0.2">
      <c r="A122" s="100">
        <v>58</v>
      </c>
      <c r="B122" s="109" t="s">
        <v>397</v>
      </c>
      <c r="C122" s="109" t="s">
        <v>450</v>
      </c>
      <c r="D122" s="109" t="s">
        <v>296</v>
      </c>
      <c r="E122" s="110" t="s">
        <v>311</v>
      </c>
      <c r="F122" s="110" t="s">
        <v>19</v>
      </c>
      <c r="G122" s="111">
        <v>45717</v>
      </c>
      <c r="H122" s="111">
        <v>45901</v>
      </c>
      <c r="I122" s="112">
        <v>60000</v>
      </c>
      <c r="J122" s="113">
        <v>0</v>
      </c>
      <c r="K122" s="113">
        <f>SUM(I122:J122)</f>
        <v>60000</v>
      </c>
      <c r="L122" s="113">
        <f>IF(I122&gt;=Datos!$D$14,(Datos!$D$14*Datos!$C$14),IF(I122&lt;=Datos!$D$14,(I122*Datos!$C$14)))</f>
        <v>1722</v>
      </c>
      <c r="M122" s="114">
        <f>IF((I122-L122-N122)&lt;=Datos!$G$7,"0",IF((I122-L122-N122)&lt;=Datos!$G$8,((I122-L122-N122)-Datos!$F$8)*Datos!$I$6,IF((I122-L122-N122)&lt;=Datos!$G$9,Datos!$I$8+((I122-L122-N122)-Datos!$F$9)*Datos!$J$6,IF((I122-L122-N122)&gt;=Datos!$F$10,(Datos!$I$8+Datos!$J$8)+((I122-L122-N122)-Datos!$F$10)*Datos!$K$6))))</f>
        <v>3486.6756666666661</v>
      </c>
      <c r="N122" s="113">
        <f>IF(I122&gt;=Datos!$D$15,(Datos!$D$15*Datos!$C$15),IF(I122&lt;=Datos!$D$15,(I122*Datos!$C$15)))</f>
        <v>1824</v>
      </c>
      <c r="O122" s="113">
        <v>25</v>
      </c>
      <c r="P122" s="113">
        <f>SUM(L122:O122)</f>
        <v>7057.6756666666661</v>
      </c>
      <c r="Q122" s="115">
        <f>+K122-P122</f>
        <v>52942.324333333338</v>
      </c>
    </row>
    <row r="123" spans="1:17" s="87" customFormat="1" ht="36.75" customHeight="1" x14ac:dyDescent="0.2">
      <c r="A123" s="274" t="s">
        <v>494</v>
      </c>
      <c r="B123" s="275"/>
      <c r="C123" s="118">
        <v>2</v>
      </c>
      <c r="D123" s="303"/>
      <c r="E123" s="303"/>
      <c r="F123" s="303"/>
      <c r="G123" s="303"/>
      <c r="H123" s="304"/>
      <c r="I123" s="123">
        <f>SUM(I121:I122)</f>
        <v>180000</v>
      </c>
      <c r="J123" s="123">
        <f>SUM(J122:J122)</f>
        <v>0</v>
      </c>
      <c r="K123" s="123">
        <f t="shared" ref="K123:Q123" si="86">SUM(K121:K122)</f>
        <v>180000</v>
      </c>
      <c r="L123" s="123">
        <f t="shared" si="86"/>
        <v>5166</v>
      </c>
      <c r="M123" s="123">
        <f t="shared" si="86"/>
        <v>19867.675666666666</v>
      </c>
      <c r="N123" s="123">
        <f t="shared" si="86"/>
        <v>5472</v>
      </c>
      <c r="O123" s="123">
        <f t="shared" si="86"/>
        <v>26778.51</v>
      </c>
      <c r="P123" s="123">
        <f t="shared" si="86"/>
        <v>57284.185666666657</v>
      </c>
      <c r="Q123" s="123">
        <f t="shared" si="86"/>
        <v>122715.81433333334</v>
      </c>
    </row>
    <row r="124" spans="1:17" s="7" customFormat="1" ht="36.75" customHeight="1" x14ac:dyDescent="0.2">
      <c r="A124" s="274" t="s">
        <v>912</v>
      </c>
      <c r="B124" s="275"/>
      <c r="C124" s="275"/>
      <c r="D124" s="275"/>
      <c r="E124" s="275"/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6"/>
    </row>
    <row r="125" spans="1:17" s="7" customFormat="1" ht="38.25" customHeight="1" x14ac:dyDescent="0.2">
      <c r="A125" s="108">
        <v>59</v>
      </c>
      <c r="B125" s="139" t="s">
        <v>485</v>
      </c>
      <c r="C125" s="139" t="s">
        <v>450</v>
      </c>
      <c r="D125" s="139" t="s">
        <v>913</v>
      </c>
      <c r="E125" s="117" t="s">
        <v>311</v>
      </c>
      <c r="F125" s="117" t="s">
        <v>19</v>
      </c>
      <c r="G125" s="128">
        <v>45689</v>
      </c>
      <c r="H125" s="129">
        <v>45839</v>
      </c>
      <c r="I125" s="113">
        <v>120000</v>
      </c>
      <c r="J125" s="113">
        <v>0</v>
      </c>
      <c r="K125" s="113">
        <f>SUM(I125:J125)</f>
        <v>120000</v>
      </c>
      <c r="L125" s="113">
        <f>IF(I125&gt;=Datos!$D$14,(Datos!$D$14*Datos!$C$14),IF(I125&lt;=Datos!$D$14,(I125*Datos!$C$14)))</f>
        <v>3444</v>
      </c>
      <c r="M125" s="114">
        <f>IF((I125-L125-N125)&lt;=Datos!$G$7,"0",IF((I125-L125-N125)&lt;=Datos!$G$8,((I125-L125-N125)-Datos!$F$8)*Datos!$I$6,IF((I125-L125-N125)&lt;=Datos!$G$9,Datos!$I$8+((I125-L125-N125)-Datos!$F$9)*Datos!$J$6,IF((I125-L125-N125)&gt;=Datos!$F$10,(Datos!$I$8+Datos!$J$8)+((I125-L125-N125)-Datos!$F$10)*Datos!$K$6))))</f>
        <v>16809.860666666667</v>
      </c>
      <c r="N125" s="113">
        <f>IF(I125&gt;=Datos!$D$15,(Datos!$D$15*Datos!$C$15),IF(I125&lt;=Datos!$D$15,(I125*Datos!$C$15)))</f>
        <v>3648</v>
      </c>
      <c r="O125" s="113">
        <v>6038.05</v>
      </c>
      <c r="P125" s="113">
        <f>+L125+M125+N125+O125</f>
        <v>29939.910666666667</v>
      </c>
      <c r="Q125" s="115">
        <f>+I125-P125</f>
        <v>90060.089333333337</v>
      </c>
    </row>
    <row r="126" spans="1:17" s="87" customFormat="1" ht="36.75" customHeight="1" x14ac:dyDescent="0.2">
      <c r="A126" s="274" t="s">
        <v>494</v>
      </c>
      <c r="B126" s="275"/>
      <c r="C126" s="118">
        <v>1</v>
      </c>
      <c r="D126" s="303"/>
      <c r="E126" s="303"/>
      <c r="F126" s="303"/>
      <c r="G126" s="303"/>
      <c r="H126" s="304"/>
      <c r="I126" s="207">
        <f>SUM(I125)</f>
        <v>120000</v>
      </c>
      <c r="J126" s="207">
        <f t="shared" ref="J126:Q126" si="87">SUM(J125)</f>
        <v>0</v>
      </c>
      <c r="K126" s="207">
        <f t="shared" si="87"/>
        <v>120000</v>
      </c>
      <c r="L126" s="207">
        <f t="shared" si="87"/>
        <v>3444</v>
      </c>
      <c r="M126" s="207">
        <f t="shared" si="87"/>
        <v>16809.860666666667</v>
      </c>
      <c r="N126" s="207">
        <f t="shared" si="87"/>
        <v>3648</v>
      </c>
      <c r="O126" s="207">
        <f t="shared" si="87"/>
        <v>6038.05</v>
      </c>
      <c r="P126" s="207">
        <f t="shared" si="87"/>
        <v>29939.910666666667</v>
      </c>
      <c r="Q126" s="207">
        <f t="shared" si="87"/>
        <v>90060.089333333337</v>
      </c>
    </row>
    <row r="127" spans="1:17" s="7" customFormat="1" ht="36.75" customHeight="1" x14ac:dyDescent="0.2">
      <c r="A127" s="274" t="s">
        <v>769</v>
      </c>
      <c r="B127" s="275"/>
      <c r="C127" s="275"/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6"/>
    </row>
    <row r="128" spans="1:17" s="7" customFormat="1" ht="38.25" customHeight="1" x14ac:dyDescent="0.2">
      <c r="A128" s="108">
        <v>60</v>
      </c>
      <c r="B128" s="136" t="s">
        <v>383</v>
      </c>
      <c r="C128" s="137" t="s">
        <v>450</v>
      </c>
      <c r="D128" s="131" t="s">
        <v>770</v>
      </c>
      <c r="E128" s="117" t="s">
        <v>311</v>
      </c>
      <c r="F128" s="117" t="s">
        <v>19</v>
      </c>
      <c r="G128" s="129">
        <v>45717</v>
      </c>
      <c r="H128" s="128">
        <v>45901</v>
      </c>
      <c r="I128" s="132">
        <v>145000</v>
      </c>
      <c r="J128" s="113">
        <v>0</v>
      </c>
      <c r="K128" s="113">
        <f>SUM(I128:J128)</f>
        <v>145000</v>
      </c>
      <c r="L128" s="113">
        <f>IF(I128&gt;=Datos!$D$14,(Datos!$D$14*Datos!$C$14),IF(I128&lt;=Datos!$D$14,(I128*Datos!$C$14)))</f>
        <v>4161.5</v>
      </c>
      <c r="M128" s="114">
        <f>IF((I128-L128-N128)&lt;=Datos!$G$7,"0",IF((I128-L128-N128)&lt;=Datos!$G$8,((I128-L128-N128)-Datos!$F$8)*Datos!$I$6,IF((I128-L128-N128)&lt;=Datos!$G$9,Datos!$I$8+((I128-L128-N128)-Datos!$F$9)*Datos!$J$6,IF((I128-L128-N128)&gt;=Datos!$F$10,(Datos!$I$8+Datos!$J$8)+((I128-L128-N128)-Datos!$F$10)*Datos!$K$6))))</f>
        <v>22690.485666666667</v>
      </c>
      <c r="N128" s="113">
        <f>IF(I128&gt;=Datos!$D$15,(Datos!$D$15*Datos!$C$15),IF(I128&lt;=Datos!$D$15,(I128*Datos!$C$15)))</f>
        <v>4408</v>
      </c>
      <c r="O128" s="113">
        <v>25</v>
      </c>
      <c r="P128" s="113">
        <f t="shared" ref="P128" si="88">SUM(L128:O128)</f>
        <v>31284.985666666667</v>
      </c>
      <c r="Q128" s="115">
        <f t="shared" ref="Q128" si="89">+K128-P128</f>
        <v>113715.01433333333</v>
      </c>
    </row>
    <row r="129" spans="1:17" s="87" customFormat="1" ht="36.75" customHeight="1" x14ac:dyDescent="0.2">
      <c r="A129" s="274" t="s">
        <v>494</v>
      </c>
      <c r="B129" s="275"/>
      <c r="C129" s="118">
        <v>1</v>
      </c>
      <c r="D129" s="303"/>
      <c r="E129" s="303"/>
      <c r="F129" s="303"/>
      <c r="G129" s="303"/>
      <c r="H129" s="304"/>
      <c r="I129" s="123">
        <f>SUM(I128)</f>
        <v>145000</v>
      </c>
      <c r="J129" s="123">
        <f t="shared" ref="J129:Q129" si="90">SUM(J128)</f>
        <v>0</v>
      </c>
      <c r="K129" s="123">
        <f t="shared" si="90"/>
        <v>145000</v>
      </c>
      <c r="L129" s="123">
        <f t="shared" si="90"/>
        <v>4161.5</v>
      </c>
      <c r="M129" s="123">
        <f t="shared" si="90"/>
        <v>22690.485666666667</v>
      </c>
      <c r="N129" s="123">
        <f t="shared" si="90"/>
        <v>4408</v>
      </c>
      <c r="O129" s="123">
        <f t="shared" si="90"/>
        <v>25</v>
      </c>
      <c r="P129" s="123">
        <f t="shared" si="90"/>
        <v>31284.985666666667</v>
      </c>
      <c r="Q129" s="123">
        <f t="shared" si="90"/>
        <v>113715.01433333333</v>
      </c>
    </row>
    <row r="130" spans="1:17" s="7" customFormat="1" ht="36.75" customHeight="1" x14ac:dyDescent="0.2">
      <c r="A130" s="274" t="s">
        <v>698</v>
      </c>
      <c r="B130" s="275"/>
      <c r="C130" s="275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6"/>
    </row>
    <row r="131" spans="1:17" s="7" customFormat="1" ht="38.25" customHeight="1" x14ac:dyDescent="0.2">
      <c r="A131" s="108">
        <v>61</v>
      </c>
      <c r="B131" s="126" t="s">
        <v>581</v>
      </c>
      <c r="C131" s="126" t="s">
        <v>450</v>
      </c>
      <c r="D131" s="131" t="s">
        <v>582</v>
      </c>
      <c r="E131" s="110" t="s">
        <v>311</v>
      </c>
      <c r="F131" s="110" t="s">
        <v>309</v>
      </c>
      <c r="G131" s="111">
        <v>45444</v>
      </c>
      <c r="H131" s="127">
        <v>45627</v>
      </c>
      <c r="I131" s="113">
        <v>120000</v>
      </c>
      <c r="J131" s="113">
        <v>0</v>
      </c>
      <c r="K131" s="113">
        <f>SUM(I131:J131)</f>
        <v>120000</v>
      </c>
      <c r="L131" s="113">
        <f>IF(I131&gt;=Datos!$D$14,(Datos!$D$14*Datos!$C$14),IF(I131&lt;=Datos!$D$14,(I131*Datos!$C$14)))</f>
        <v>3444</v>
      </c>
      <c r="M131" s="114">
        <v>16381</v>
      </c>
      <c r="N131" s="113">
        <f>IF(I131&gt;=Datos!$D$15,(Datos!$D$15*Datos!$C$15),IF(I131&lt;=Datos!$D$15,(I131*Datos!$C$15)))</f>
        <v>3648</v>
      </c>
      <c r="O131" s="113">
        <v>1740.46</v>
      </c>
      <c r="P131" s="113">
        <f>SUM(L131:O131)</f>
        <v>25213.46</v>
      </c>
      <c r="Q131" s="115">
        <f>+K131-P131</f>
        <v>94786.540000000008</v>
      </c>
    </row>
    <row r="132" spans="1:17" s="87" customFormat="1" ht="36.75" customHeight="1" x14ac:dyDescent="0.2">
      <c r="A132" s="274" t="s">
        <v>494</v>
      </c>
      <c r="B132" s="275"/>
      <c r="C132" s="118">
        <v>1</v>
      </c>
      <c r="D132" s="303"/>
      <c r="E132" s="303"/>
      <c r="F132" s="303"/>
      <c r="G132" s="303"/>
      <c r="H132" s="304"/>
      <c r="I132" s="220">
        <f>SUM(I131)</f>
        <v>120000</v>
      </c>
      <c r="J132" s="220">
        <f t="shared" ref="J132:Q132" si="91">SUM(J131)</f>
        <v>0</v>
      </c>
      <c r="K132" s="220">
        <f t="shared" si="91"/>
        <v>120000</v>
      </c>
      <c r="L132" s="220">
        <f t="shared" si="91"/>
        <v>3444</v>
      </c>
      <c r="M132" s="220">
        <f t="shared" si="91"/>
        <v>16381</v>
      </c>
      <c r="N132" s="220">
        <f t="shared" si="91"/>
        <v>3648</v>
      </c>
      <c r="O132" s="220">
        <f t="shared" si="91"/>
        <v>1740.46</v>
      </c>
      <c r="P132" s="220">
        <f t="shared" si="91"/>
        <v>25213.46</v>
      </c>
      <c r="Q132" s="220">
        <f t="shared" si="91"/>
        <v>94786.540000000008</v>
      </c>
    </row>
    <row r="133" spans="1:17" s="7" customFormat="1" ht="36.75" customHeight="1" x14ac:dyDescent="0.2">
      <c r="A133" s="274" t="s">
        <v>776</v>
      </c>
      <c r="B133" s="275"/>
      <c r="C133" s="275"/>
      <c r="D133" s="275"/>
      <c r="E133" s="275"/>
      <c r="F133" s="275"/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6"/>
    </row>
    <row r="134" spans="1:17" s="7" customFormat="1" ht="38.25" customHeight="1" x14ac:dyDescent="0.2">
      <c r="A134" s="108">
        <v>62</v>
      </c>
      <c r="B134" s="126" t="s">
        <v>440</v>
      </c>
      <c r="C134" s="126" t="s">
        <v>450</v>
      </c>
      <c r="D134" s="131" t="s">
        <v>777</v>
      </c>
      <c r="E134" s="110" t="s">
        <v>311</v>
      </c>
      <c r="F134" s="110" t="s">
        <v>309</v>
      </c>
      <c r="G134" s="111">
        <v>45597</v>
      </c>
      <c r="H134" s="127">
        <v>45778</v>
      </c>
      <c r="I134" s="113">
        <v>120000</v>
      </c>
      <c r="J134" s="113">
        <v>0</v>
      </c>
      <c r="K134" s="113">
        <f>SUM(I134:J134)</f>
        <v>120000</v>
      </c>
      <c r="L134" s="113">
        <f>IF(I134&gt;=Datos!$D$14,(Datos!$D$14*Datos!$C$14),IF(I134&lt;=Datos!$D$14,(I134*Datos!$C$14)))</f>
        <v>3444</v>
      </c>
      <c r="M134" s="114">
        <f>IF((I134-L134-N134)&lt;=Datos!$G$7,"0",IF((I134-L134-N134)&lt;=Datos!$G$8,((I134-L134-N134)-Datos!$F$8)*Datos!$I$6,IF((I134-L134-N134)&lt;=Datos!$G$9,Datos!$I$8+((I134-L134-N134)-Datos!$F$9)*Datos!$J$6,IF((I134-L134-N134)&gt;=Datos!$F$10,(Datos!$I$8+Datos!$J$8)+((I134-L134-N134)-Datos!$F$10)*Datos!$K$6))))</f>
        <v>16809.860666666667</v>
      </c>
      <c r="N134" s="113">
        <f>IF(I134&gt;=Datos!$D$15,(Datos!$D$15*Datos!$C$15),IF(I134&lt;=Datos!$D$15,(I134*Datos!$C$15)))</f>
        <v>3648</v>
      </c>
      <c r="O134" s="113">
        <v>25</v>
      </c>
      <c r="P134" s="113">
        <f>SUM(L134:O134)</f>
        <v>23926.860666666667</v>
      </c>
      <c r="Q134" s="115">
        <f>+K134-P134</f>
        <v>96073.139333333325</v>
      </c>
    </row>
    <row r="135" spans="1:17" s="87" customFormat="1" ht="36.75" customHeight="1" x14ac:dyDescent="0.2">
      <c r="A135" s="274" t="s">
        <v>494</v>
      </c>
      <c r="B135" s="275"/>
      <c r="C135" s="118">
        <v>1</v>
      </c>
      <c r="D135" s="303"/>
      <c r="E135" s="303"/>
      <c r="F135" s="303"/>
      <c r="G135" s="303"/>
      <c r="H135" s="304"/>
      <c r="I135" s="220">
        <f>SUM(I134)</f>
        <v>120000</v>
      </c>
      <c r="J135" s="220">
        <f t="shared" ref="J135:Q135" si="92">SUM(J134)</f>
        <v>0</v>
      </c>
      <c r="K135" s="220">
        <f t="shared" si="92"/>
        <v>120000</v>
      </c>
      <c r="L135" s="220">
        <f t="shared" si="92"/>
        <v>3444</v>
      </c>
      <c r="M135" s="220">
        <f t="shared" si="92"/>
        <v>16809.860666666667</v>
      </c>
      <c r="N135" s="220">
        <f t="shared" si="92"/>
        <v>3648</v>
      </c>
      <c r="O135" s="220">
        <f t="shared" si="92"/>
        <v>25</v>
      </c>
      <c r="P135" s="220">
        <f t="shared" si="92"/>
        <v>23926.860666666667</v>
      </c>
      <c r="Q135" s="220">
        <f t="shared" si="92"/>
        <v>96073.139333333325</v>
      </c>
    </row>
    <row r="136" spans="1:17" s="7" customFormat="1" ht="36.75" customHeight="1" x14ac:dyDescent="0.2">
      <c r="A136" s="274" t="s">
        <v>977</v>
      </c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6"/>
    </row>
    <row r="137" spans="1:17" s="7" customFormat="1" ht="38.25" customHeight="1" x14ac:dyDescent="0.2">
      <c r="A137" s="108">
        <v>63</v>
      </c>
      <c r="B137" s="126" t="s">
        <v>750</v>
      </c>
      <c r="C137" s="126" t="s">
        <v>450</v>
      </c>
      <c r="D137" s="131" t="s">
        <v>978</v>
      </c>
      <c r="E137" s="110" t="s">
        <v>311</v>
      </c>
      <c r="F137" s="110" t="s">
        <v>19</v>
      </c>
      <c r="G137" s="111">
        <v>45748</v>
      </c>
      <c r="H137" s="127">
        <v>45931</v>
      </c>
      <c r="I137" s="113">
        <v>135000</v>
      </c>
      <c r="J137" s="113">
        <v>0</v>
      </c>
      <c r="K137" s="113">
        <f>SUM(I137:J137)</f>
        <v>135000</v>
      </c>
      <c r="L137" s="113">
        <f>IF(I137&gt;=Datos!$D$14,(Datos!$D$14*Datos!$C$14),IF(I137&lt;=Datos!$D$14,(I137*Datos!$C$14)))</f>
        <v>3874.5</v>
      </c>
      <c r="M137" s="114">
        <f>IF((I137-L137-N137)&lt;=Datos!$G$7,"0",IF((I137-L137-N137)&lt;=Datos!$G$8,((I137-L137-N137)-Datos!$F$8)*Datos!$I$6,IF((I137-L137-N137)&lt;=Datos!$G$9,Datos!$I$8+((I137-L137-N137)-Datos!$F$9)*Datos!$J$6,IF((I137-L137-N137)&gt;=Datos!$F$10,(Datos!$I$8+Datos!$J$8)+((I137-L137-N137)-Datos!$F$10)*Datos!$K$6))))</f>
        <v>20338.235666666667</v>
      </c>
      <c r="N137" s="113">
        <f>IF(I137&gt;=Datos!$D$15,(Datos!$D$15*Datos!$C$15),IF(I137&lt;=Datos!$D$15,(I137*Datos!$C$15)))</f>
        <v>4104</v>
      </c>
      <c r="O137" s="113">
        <v>25</v>
      </c>
      <c r="P137" s="113">
        <f>SUM(L137:O137)</f>
        <v>28341.735666666667</v>
      </c>
      <c r="Q137" s="115">
        <f>+K137-P137</f>
        <v>106658.26433333333</v>
      </c>
    </row>
    <row r="138" spans="1:17" s="87" customFormat="1" ht="36.75" customHeight="1" x14ac:dyDescent="0.2">
      <c r="A138" s="274" t="s">
        <v>494</v>
      </c>
      <c r="B138" s="275"/>
      <c r="C138" s="118">
        <v>1</v>
      </c>
      <c r="D138" s="303"/>
      <c r="E138" s="303"/>
      <c r="F138" s="303"/>
      <c r="G138" s="303"/>
      <c r="H138" s="304"/>
      <c r="I138" s="123">
        <f>SUM(I137)</f>
        <v>135000</v>
      </c>
      <c r="J138" s="123">
        <f t="shared" ref="J138:Q138" si="93">SUM(J137)</f>
        <v>0</v>
      </c>
      <c r="K138" s="123">
        <f t="shared" si="93"/>
        <v>135000</v>
      </c>
      <c r="L138" s="123">
        <f t="shared" si="93"/>
        <v>3874.5</v>
      </c>
      <c r="M138" s="123">
        <f t="shared" si="93"/>
        <v>20338.235666666667</v>
      </c>
      <c r="N138" s="123">
        <f t="shared" si="93"/>
        <v>4104</v>
      </c>
      <c r="O138" s="123">
        <f t="shared" si="93"/>
        <v>25</v>
      </c>
      <c r="P138" s="123">
        <f t="shared" si="93"/>
        <v>28341.735666666667</v>
      </c>
      <c r="Q138" s="123">
        <f t="shared" si="93"/>
        <v>106658.26433333333</v>
      </c>
    </row>
    <row r="139" spans="1:17" s="7" customFormat="1" ht="36.75" customHeight="1" x14ac:dyDescent="0.2">
      <c r="A139" s="274" t="s">
        <v>699</v>
      </c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6"/>
    </row>
    <row r="140" spans="1:17" s="7" customFormat="1" ht="38.25" customHeight="1" x14ac:dyDescent="0.2">
      <c r="A140" s="108">
        <v>64</v>
      </c>
      <c r="B140" s="126" t="s">
        <v>700</v>
      </c>
      <c r="C140" s="126" t="s">
        <v>312</v>
      </c>
      <c r="D140" s="131" t="s">
        <v>602</v>
      </c>
      <c r="E140" s="110" t="s">
        <v>311</v>
      </c>
      <c r="F140" s="110" t="s">
        <v>19</v>
      </c>
      <c r="G140" s="111">
        <v>45717</v>
      </c>
      <c r="H140" s="127">
        <v>45901</v>
      </c>
      <c r="I140" s="113">
        <v>50000</v>
      </c>
      <c r="J140" s="113">
        <v>0</v>
      </c>
      <c r="K140" s="113">
        <f>SUM(I140:J140)</f>
        <v>50000</v>
      </c>
      <c r="L140" s="113">
        <f>IF(I140&gt;=Datos!$D$14,(Datos!$D$14*Datos!$C$14),IF(I140&lt;=Datos!$D$14,(I140*Datos!$C$14)))</f>
        <v>1435</v>
      </c>
      <c r="M140" s="114">
        <f>IF((I140-L140-N140)&lt;=Datos!$G$7,"0",IF((I140-L140-N140)&lt;=Datos!$G$8,((I140-L140-N140)-Datos!$F$8)*Datos!$I$6,IF((I140-L140-N140)&lt;=Datos!$G$9,Datos!$I$8+((I140-L140-N140)-Datos!$F$9)*Datos!$J$6,IF((I140-L140-N140)&gt;=Datos!$F$10,(Datos!$I$8+Datos!$J$8)+((I140-L140-N140)-Datos!$F$10)*Datos!$K$6))))</f>
        <v>1853.9984999999997</v>
      </c>
      <c r="N140" s="113">
        <f>IF(I140&gt;=Datos!$D$15,(Datos!$D$15*Datos!$C$15),IF(I140&lt;=Datos!$D$15,(I140*Datos!$C$15)))</f>
        <v>1520</v>
      </c>
      <c r="O140" s="113">
        <v>25</v>
      </c>
      <c r="P140" s="113">
        <f>SUM(L140:O140)</f>
        <v>4833.9984999999997</v>
      </c>
      <c r="Q140" s="115">
        <f>+K140-P140</f>
        <v>45166.001499999998</v>
      </c>
    </row>
    <row r="141" spans="1:17" s="87" customFormat="1" ht="36.75" customHeight="1" x14ac:dyDescent="0.2">
      <c r="A141" s="274" t="s">
        <v>494</v>
      </c>
      <c r="B141" s="275"/>
      <c r="C141" s="118">
        <v>1</v>
      </c>
      <c r="D141" s="303"/>
      <c r="E141" s="303"/>
      <c r="F141" s="303"/>
      <c r="G141" s="303"/>
      <c r="H141" s="304"/>
      <c r="I141" s="123">
        <f>SUM(I140)</f>
        <v>50000</v>
      </c>
      <c r="J141" s="123">
        <f t="shared" ref="J141:Q141" si="94">SUM(J140)</f>
        <v>0</v>
      </c>
      <c r="K141" s="123">
        <f t="shared" si="94"/>
        <v>50000</v>
      </c>
      <c r="L141" s="123">
        <f t="shared" si="94"/>
        <v>1435</v>
      </c>
      <c r="M141" s="123">
        <f t="shared" si="94"/>
        <v>1853.9984999999997</v>
      </c>
      <c r="N141" s="123">
        <f t="shared" si="94"/>
        <v>1520</v>
      </c>
      <c r="O141" s="123">
        <f t="shared" si="94"/>
        <v>25</v>
      </c>
      <c r="P141" s="123">
        <f t="shared" si="94"/>
        <v>4833.9984999999997</v>
      </c>
      <c r="Q141" s="123">
        <f t="shared" si="94"/>
        <v>45166.001499999998</v>
      </c>
    </row>
    <row r="142" spans="1:17" s="7" customFormat="1" ht="36.75" customHeight="1" x14ac:dyDescent="0.2">
      <c r="A142" s="274" t="s">
        <v>600</v>
      </c>
      <c r="B142" s="275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6"/>
    </row>
    <row r="143" spans="1:17" s="7" customFormat="1" ht="38.25" customHeight="1" x14ac:dyDescent="0.2">
      <c r="A143" s="108">
        <v>65</v>
      </c>
      <c r="B143" s="126" t="s">
        <v>793</v>
      </c>
      <c r="C143" s="126" t="s">
        <v>313</v>
      </c>
      <c r="D143" s="131" t="s">
        <v>794</v>
      </c>
      <c r="E143" s="110" t="s">
        <v>311</v>
      </c>
      <c r="F143" s="110" t="s">
        <v>309</v>
      </c>
      <c r="G143" s="111">
        <v>45627</v>
      </c>
      <c r="H143" s="127">
        <v>45809</v>
      </c>
      <c r="I143" s="113">
        <v>70000</v>
      </c>
      <c r="J143" s="113">
        <v>0</v>
      </c>
      <c r="K143" s="113">
        <f>SUM(I143:J143)</f>
        <v>70000</v>
      </c>
      <c r="L143" s="113">
        <f>IF(I143&gt;=Datos!$D$14,(Datos!$D$14*Datos!$C$14),IF(I143&lt;=Datos!$D$14,(I143*Datos!$C$14)))</f>
        <v>2009</v>
      </c>
      <c r="M143" s="114">
        <f>IF((I143-L143-N143)&lt;=Datos!$G$7,"0",IF((I143-L143-N143)&lt;=Datos!$G$8,((I143-L143-N143)-Datos!$F$8)*Datos!$I$6,IF((I143-L143-N143)&lt;=Datos!$G$9,Datos!$I$8+((I143-L143-N143)-Datos!$F$9)*Datos!$J$6,IF((I143-L143-N143)&gt;=Datos!$F$10,(Datos!$I$8+Datos!$J$8)+((I143-L143-N143)-Datos!$F$10)*Datos!$K$6))))</f>
        <v>5368.4756666666663</v>
      </c>
      <c r="N143" s="113">
        <f>IF(I143&gt;=Datos!$D$15,(Datos!$D$15*Datos!$C$15),IF(I143&lt;=Datos!$D$15,(I143*Datos!$C$15)))</f>
        <v>2128</v>
      </c>
      <c r="O143" s="113">
        <v>25</v>
      </c>
      <c r="P143" s="113">
        <f>SUM(L143:O143)</f>
        <v>9530.4756666666653</v>
      </c>
      <c r="Q143" s="115">
        <f>+K143-P143</f>
        <v>60469.524333333335</v>
      </c>
    </row>
    <row r="144" spans="1:17" s="7" customFormat="1" ht="38.25" customHeight="1" x14ac:dyDescent="0.2">
      <c r="A144" s="108">
        <v>66</v>
      </c>
      <c r="B144" s="126" t="s">
        <v>873</v>
      </c>
      <c r="C144" s="126" t="s">
        <v>313</v>
      </c>
      <c r="D144" s="131" t="s">
        <v>602</v>
      </c>
      <c r="E144" s="110" t="s">
        <v>311</v>
      </c>
      <c r="F144" s="110" t="s">
        <v>19</v>
      </c>
      <c r="G144" s="111">
        <v>45689</v>
      </c>
      <c r="H144" s="127">
        <v>45870</v>
      </c>
      <c r="I144" s="113">
        <v>50000</v>
      </c>
      <c r="J144" s="113">
        <v>0</v>
      </c>
      <c r="K144" s="113">
        <f>SUM(I144:J144)</f>
        <v>50000</v>
      </c>
      <c r="L144" s="113">
        <f>IF(I144&gt;=Datos!$D$14,(Datos!$D$14*Datos!$C$14),IF(I144&lt;=Datos!$D$14,(I144*Datos!$C$14)))</f>
        <v>1435</v>
      </c>
      <c r="M144" s="114">
        <f>IF((I144-L144-N144)&lt;=Datos!$G$7,"0",IF((I144-L144-N144)&lt;=Datos!$G$8,((I144-L144-N144)-Datos!$F$8)*Datos!$I$6,IF((I144-L144-N144)&lt;=Datos!$G$9,Datos!$I$8+((I144-L144-N144)-Datos!$F$9)*Datos!$J$6,IF((I144-L144-N144)&gt;=Datos!$F$10,(Datos!$I$8+Datos!$J$8)+((I144-L144-N144)-Datos!$F$10)*Datos!$K$6))))</f>
        <v>1853.9984999999997</v>
      </c>
      <c r="N144" s="113">
        <f>IF(I144&gt;=Datos!$D$15,(Datos!$D$15*Datos!$C$15),IF(I144&lt;=Datos!$D$15,(I144*Datos!$C$15)))</f>
        <v>1520</v>
      </c>
      <c r="O144" s="113">
        <v>25</v>
      </c>
      <c r="P144" s="113">
        <f>SUM(L144:O144)</f>
        <v>4833.9984999999997</v>
      </c>
      <c r="Q144" s="115">
        <f>+K144-P144</f>
        <v>45166.001499999998</v>
      </c>
    </row>
    <row r="145" spans="1:17" s="7" customFormat="1" ht="38.25" customHeight="1" x14ac:dyDescent="0.2">
      <c r="A145" s="108">
        <v>67</v>
      </c>
      <c r="B145" s="126" t="s">
        <v>914</v>
      </c>
      <c r="C145" s="126" t="s">
        <v>313</v>
      </c>
      <c r="D145" s="131" t="s">
        <v>602</v>
      </c>
      <c r="E145" s="110" t="s">
        <v>311</v>
      </c>
      <c r="F145" s="110" t="s">
        <v>19</v>
      </c>
      <c r="G145" s="111">
        <v>45717</v>
      </c>
      <c r="H145" s="127">
        <v>45901</v>
      </c>
      <c r="I145" s="113">
        <v>50000</v>
      </c>
      <c r="J145" s="113">
        <v>0</v>
      </c>
      <c r="K145" s="113">
        <f>SUM(I145:J145)</f>
        <v>50000</v>
      </c>
      <c r="L145" s="113">
        <f>IF(I145&gt;=Datos!$D$14,(Datos!$D$14*Datos!$C$14),IF(I145&lt;=Datos!$D$14,(I145*Datos!$C$14)))</f>
        <v>1435</v>
      </c>
      <c r="M145" s="114">
        <f>IF((I145-L145-N145)&lt;=Datos!$G$7,"0",IF((I145-L145-N145)&lt;=Datos!$G$8,((I145-L145-N145)-Datos!$F$8)*Datos!$I$6,IF((I145-L145-N145)&lt;=Datos!$G$9,Datos!$I$8+((I145-L145-N145)-Datos!$F$9)*Datos!$J$6,IF((I145-L145-N145)&gt;=Datos!$F$10,(Datos!$I$8+Datos!$J$8)+((I145-L145-N145)-Datos!$F$10)*Datos!$K$6))))</f>
        <v>1853.9984999999997</v>
      </c>
      <c r="N145" s="113">
        <f>IF(I145&gt;=Datos!$D$15,(Datos!$D$15*Datos!$C$15),IF(I145&lt;=Datos!$D$15,(I145*Datos!$C$15)))</f>
        <v>1520</v>
      </c>
      <c r="O145" s="113">
        <v>25</v>
      </c>
      <c r="P145" s="113">
        <f>SUM(L145:O145)</f>
        <v>4833.9984999999997</v>
      </c>
      <c r="Q145" s="115">
        <f>+K145-P145</f>
        <v>45166.001499999998</v>
      </c>
    </row>
    <row r="146" spans="1:17" s="7" customFormat="1" ht="38.25" customHeight="1" x14ac:dyDescent="0.2">
      <c r="A146" s="108">
        <v>68</v>
      </c>
      <c r="B146" s="126" t="s">
        <v>601</v>
      </c>
      <c r="C146" s="126" t="s">
        <v>313</v>
      </c>
      <c r="D146" s="131" t="s">
        <v>602</v>
      </c>
      <c r="E146" s="110" t="s">
        <v>311</v>
      </c>
      <c r="F146" s="110" t="s">
        <v>19</v>
      </c>
      <c r="G146" s="111">
        <v>45717</v>
      </c>
      <c r="H146" s="127">
        <v>45901</v>
      </c>
      <c r="I146" s="113">
        <v>50000</v>
      </c>
      <c r="J146" s="113">
        <v>0</v>
      </c>
      <c r="K146" s="113">
        <f>SUM(I146:J146)</f>
        <v>50000</v>
      </c>
      <c r="L146" s="113">
        <f>IF(I146&gt;=Datos!$D$14,(Datos!$D$14*Datos!$C$14),IF(I146&lt;=Datos!$D$14,(I146*Datos!$C$14)))</f>
        <v>1435</v>
      </c>
      <c r="M146" s="114">
        <v>1596.68</v>
      </c>
      <c r="N146" s="113">
        <f>IF(I146&gt;=Datos!$D$15,(Datos!$D$15*Datos!$C$15),IF(I146&lt;=Datos!$D$15,(I146*Datos!$C$15)))</f>
        <v>1520</v>
      </c>
      <c r="O146" s="113">
        <v>1740.46</v>
      </c>
      <c r="P146" s="113">
        <f>SUM(L146:O146)</f>
        <v>6292.14</v>
      </c>
      <c r="Q146" s="115">
        <f>+K146-P146</f>
        <v>43707.86</v>
      </c>
    </row>
    <row r="147" spans="1:17" s="87" customFormat="1" ht="36.75" customHeight="1" x14ac:dyDescent="0.2">
      <c r="A147" s="274" t="s">
        <v>494</v>
      </c>
      <c r="B147" s="275"/>
      <c r="C147" s="118">
        <v>4</v>
      </c>
      <c r="D147" s="303"/>
      <c r="E147" s="303"/>
      <c r="F147" s="303"/>
      <c r="G147" s="303"/>
      <c r="H147" s="304"/>
      <c r="I147" s="123">
        <f>SUM(I143:I146)</f>
        <v>220000</v>
      </c>
      <c r="J147" s="123">
        <f t="shared" ref="J147:Q147" si="95">SUM(J143:J146)</f>
        <v>0</v>
      </c>
      <c r="K147" s="123">
        <f t="shared" si="95"/>
        <v>220000</v>
      </c>
      <c r="L147" s="123">
        <f t="shared" si="95"/>
        <v>6314</v>
      </c>
      <c r="M147" s="123">
        <f t="shared" si="95"/>
        <v>10673.152666666665</v>
      </c>
      <c r="N147" s="123">
        <f t="shared" si="95"/>
        <v>6688</v>
      </c>
      <c r="O147" s="123">
        <f t="shared" si="95"/>
        <v>1815.46</v>
      </c>
      <c r="P147" s="123">
        <f t="shared" si="95"/>
        <v>25490.612666666664</v>
      </c>
      <c r="Q147" s="123">
        <f t="shared" si="95"/>
        <v>194509.38733333332</v>
      </c>
    </row>
    <row r="148" spans="1:17" s="7" customFormat="1" ht="36.75" customHeight="1" x14ac:dyDescent="0.2">
      <c r="A148" s="274" t="s">
        <v>747</v>
      </c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6"/>
    </row>
    <row r="149" spans="1:17" s="7" customFormat="1" ht="38.25" customHeight="1" x14ac:dyDescent="0.2">
      <c r="A149" s="108">
        <v>69</v>
      </c>
      <c r="B149" s="126" t="s">
        <v>748</v>
      </c>
      <c r="C149" s="126" t="s">
        <v>365</v>
      </c>
      <c r="D149" s="131" t="s">
        <v>602</v>
      </c>
      <c r="E149" s="110" t="s">
        <v>311</v>
      </c>
      <c r="F149" s="110" t="s">
        <v>19</v>
      </c>
      <c r="G149" s="111">
        <v>45748</v>
      </c>
      <c r="H149" s="127">
        <v>45931</v>
      </c>
      <c r="I149" s="113">
        <v>50000</v>
      </c>
      <c r="J149" s="113">
        <v>0</v>
      </c>
      <c r="K149" s="113">
        <f>SUM(I149:J149)</f>
        <v>50000</v>
      </c>
      <c r="L149" s="113">
        <f>IF(I149&gt;=Datos!$D$14,(Datos!$D$14*Datos!$C$14),IF(I149&lt;=Datos!$D$14,(I149*Datos!$C$14)))</f>
        <v>1435</v>
      </c>
      <c r="M149" s="114">
        <f>IF((I149-L149-N149)&lt;=Datos!$G$7,"0",IF((I149-L149-N149)&lt;=Datos!$G$8,((I149-L149-N149)-Datos!$F$8)*Datos!$I$6,IF((I149-L149-N149)&lt;=Datos!$G$9,Datos!$I$8+((I149-L149-N149)-Datos!$F$9)*Datos!$J$6,IF((I149-L149-N149)&gt;=Datos!$F$10,(Datos!$I$8+Datos!$J$8)+((I149-L149-N149)-Datos!$F$10)*Datos!$K$6))))</f>
        <v>1853.9984999999997</v>
      </c>
      <c r="N149" s="113">
        <f>IF(I149&gt;=Datos!$D$15,(Datos!$D$15*Datos!$C$15),IF(I149&lt;=Datos!$D$15,(I149*Datos!$C$15)))</f>
        <v>1520</v>
      </c>
      <c r="O149" s="113">
        <v>25</v>
      </c>
      <c r="P149" s="113">
        <f>SUM(L149:O149)</f>
        <v>4833.9984999999997</v>
      </c>
      <c r="Q149" s="115">
        <f>+K149-P149</f>
        <v>45166.001499999998</v>
      </c>
    </row>
    <row r="150" spans="1:17" s="7" customFormat="1" ht="38.25" customHeight="1" x14ac:dyDescent="0.2">
      <c r="A150" s="108">
        <v>70</v>
      </c>
      <c r="B150" s="126" t="s">
        <v>979</v>
      </c>
      <c r="C150" s="126" t="s">
        <v>365</v>
      </c>
      <c r="D150" s="131" t="s">
        <v>981</v>
      </c>
      <c r="E150" s="110" t="s">
        <v>311</v>
      </c>
      <c r="F150" s="110" t="s">
        <v>19</v>
      </c>
      <c r="G150" s="111">
        <v>45748</v>
      </c>
      <c r="H150" s="127">
        <v>45931</v>
      </c>
      <c r="I150" s="113">
        <v>50000</v>
      </c>
      <c r="J150" s="113">
        <v>0</v>
      </c>
      <c r="K150" s="113">
        <f t="shared" ref="K150:K151" si="96">SUM(I150:J150)</f>
        <v>50000</v>
      </c>
      <c r="L150" s="113">
        <f>IF(I150&gt;=Datos!$D$14,(Datos!$D$14*Datos!$C$14),IF(I150&lt;=Datos!$D$14,(I150*Datos!$C$14)))</f>
        <v>1435</v>
      </c>
      <c r="M150" s="114">
        <f>IF((I150-L150-N150)&lt;=Datos!$G$7,"0",IF((I150-L150-N150)&lt;=Datos!$G$8,((I150-L150-N150)-Datos!$F$8)*Datos!$I$6,IF((I150-L150-N150)&lt;=Datos!$G$9,Datos!$I$8+((I150-L150-N150)-Datos!$F$9)*Datos!$J$6,IF((I150-L150-N150)&gt;=Datos!$F$10,(Datos!$I$8+Datos!$J$8)+((I150-L150-N150)-Datos!$F$10)*Datos!$K$6))))</f>
        <v>1853.9984999999997</v>
      </c>
      <c r="N150" s="113">
        <f>IF(I150&gt;=Datos!$D$15,(Datos!$D$15*Datos!$C$15),IF(I150&lt;=Datos!$D$15,(I150*Datos!$C$15)))</f>
        <v>1520</v>
      </c>
      <c r="O150" s="113">
        <v>25</v>
      </c>
      <c r="P150" s="113">
        <f t="shared" ref="P150:P151" si="97">SUM(L150:O150)</f>
        <v>4833.9984999999997</v>
      </c>
      <c r="Q150" s="115">
        <f t="shared" ref="Q150:Q151" si="98">+K150-P150</f>
        <v>45166.001499999998</v>
      </c>
    </row>
    <row r="151" spans="1:17" s="7" customFormat="1" ht="38.25" customHeight="1" x14ac:dyDescent="0.2">
      <c r="A151" s="108">
        <v>71</v>
      </c>
      <c r="B151" s="126" t="s">
        <v>980</v>
      </c>
      <c r="C151" s="126" t="s">
        <v>365</v>
      </c>
      <c r="D151" s="131" t="s">
        <v>982</v>
      </c>
      <c r="E151" s="110" t="s">
        <v>311</v>
      </c>
      <c r="F151" s="110" t="s">
        <v>19</v>
      </c>
      <c r="G151" s="111">
        <v>45748</v>
      </c>
      <c r="H151" s="127">
        <v>45931</v>
      </c>
      <c r="I151" s="113">
        <v>70000</v>
      </c>
      <c r="J151" s="113">
        <v>0</v>
      </c>
      <c r="K151" s="113">
        <f t="shared" si="96"/>
        <v>70000</v>
      </c>
      <c r="L151" s="113">
        <f>IF(I151&gt;=Datos!$D$14,(Datos!$D$14*Datos!$C$14),IF(I151&lt;=Datos!$D$14,(I151*Datos!$C$14)))</f>
        <v>2009</v>
      </c>
      <c r="M151" s="114">
        <f>IF((I151-L151-N151)&lt;=Datos!$G$7,"0",IF((I151-L151-N151)&lt;=Datos!$G$8,((I151-L151-N151)-Datos!$F$8)*Datos!$I$6,IF((I151-L151-N151)&lt;=Datos!$G$9,Datos!$I$8+((I151-L151-N151)-Datos!$F$9)*Datos!$J$6,IF((I151-L151-N151)&gt;=Datos!$F$10,(Datos!$I$8+Datos!$J$8)+((I151-L151-N151)-Datos!$F$10)*Datos!$K$6))))</f>
        <v>5368.4756666666663</v>
      </c>
      <c r="N151" s="113">
        <f>IF(I151&gt;=Datos!$D$15,(Datos!$D$15*Datos!$C$15),IF(I151&lt;=Datos!$D$15,(I151*Datos!$C$15)))</f>
        <v>2128</v>
      </c>
      <c r="O151" s="113">
        <v>25</v>
      </c>
      <c r="P151" s="113">
        <f t="shared" si="97"/>
        <v>9530.4756666666653</v>
      </c>
      <c r="Q151" s="115">
        <f t="shared" si="98"/>
        <v>60469.524333333335</v>
      </c>
    </row>
    <row r="152" spans="1:17" s="87" customFormat="1" ht="36.75" customHeight="1" x14ac:dyDescent="0.2">
      <c r="A152" s="274" t="s">
        <v>494</v>
      </c>
      <c r="B152" s="275"/>
      <c r="C152" s="118">
        <v>3</v>
      </c>
      <c r="D152" s="303"/>
      <c r="E152" s="303"/>
      <c r="F152" s="303"/>
      <c r="G152" s="303"/>
      <c r="H152" s="304"/>
      <c r="I152" s="123">
        <f>SUM(I149:I151)</f>
        <v>170000</v>
      </c>
      <c r="J152" s="123">
        <f t="shared" ref="J152:Q152" si="99">SUM(J149:J151)</f>
        <v>0</v>
      </c>
      <c r="K152" s="123">
        <f t="shared" si="99"/>
        <v>170000</v>
      </c>
      <c r="L152" s="123">
        <f t="shared" si="99"/>
        <v>4879</v>
      </c>
      <c r="M152" s="123">
        <f t="shared" si="99"/>
        <v>9076.4726666666647</v>
      </c>
      <c r="N152" s="123">
        <f t="shared" si="99"/>
        <v>5168</v>
      </c>
      <c r="O152" s="123">
        <f t="shared" si="99"/>
        <v>75</v>
      </c>
      <c r="P152" s="123">
        <f t="shared" si="99"/>
        <v>19198.472666666665</v>
      </c>
      <c r="Q152" s="123">
        <f t="shared" si="99"/>
        <v>150801.52733333333</v>
      </c>
    </row>
    <row r="153" spans="1:17" s="7" customFormat="1" ht="36.75" customHeight="1" x14ac:dyDescent="0.2">
      <c r="A153" s="274" t="s">
        <v>701</v>
      </c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6"/>
    </row>
    <row r="154" spans="1:17" s="7" customFormat="1" ht="38.25" customHeight="1" x14ac:dyDescent="0.2">
      <c r="A154" s="108">
        <v>72</v>
      </c>
      <c r="B154" s="126" t="s">
        <v>702</v>
      </c>
      <c r="C154" s="126" t="s">
        <v>312</v>
      </c>
      <c r="D154" s="131" t="s">
        <v>706</v>
      </c>
      <c r="E154" s="110" t="s">
        <v>311</v>
      </c>
      <c r="F154" s="110" t="s">
        <v>19</v>
      </c>
      <c r="G154" s="111">
        <v>45597</v>
      </c>
      <c r="H154" s="127">
        <v>45778</v>
      </c>
      <c r="I154" s="113">
        <v>66000</v>
      </c>
      <c r="J154" s="113">
        <v>0</v>
      </c>
      <c r="K154" s="113">
        <f>SUM(I154:J154)</f>
        <v>66000</v>
      </c>
      <c r="L154" s="113">
        <f>IF(I154&gt;=Datos!$D$14,(Datos!$D$14*Datos!$C$14),IF(I154&lt;=Datos!$D$14,(I154*Datos!$C$14)))</f>
        <v>1894.2</v>
      </c>
      <c r="M154" s="114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4615.755666666666</v>
      </c>
      <c r="N154" s="113">
        <f>IF(I154&gt;=Datos!$D$15,(Datos!$D$15*Datos!$C$15),IF(I154&lt;=Datos!$D$15,(I154*Datos!$C$15)))</f>
        <v>2006.4</v>
      </c>
      <c r="O154" s="113">
        <v>25</v>
      </c>
      <c r="P154" s="113">
        <f>SUM(L154:O154)</f>
        <v>8541.3556666666664</v>
      </c>
      <c r="Q154" s="115">
        <f>+K154-P154</f>
        <v>57458.64433333333</v>
      </c>
    </row>
    <row r="155" spans="1:17" s="7" customFormat="1" ht="38.25" customHeight="1" x14ac:dyDescent="0.2">
      <c r="A155" s="108">
        <v>73</v>
      </c>
      <c r="B155" s="126" t="s">
        <v>703</v>
      </c>
      <c r="C155" s="126" t="s">
        <v>312</v>
      </c>
      <c r="D155" s="131" t="s">
        <v>706</v>
      </c>
      <c r="E155" s="110" t="s">
        <v>311</v>
      </c>
      <c r="F155" s="110" t="s">
        <v>19</v>
      </c>
      <c r="G155" s="111">
        <v>45717</v>
      </c>
      <c r="H155" s="127">
        <v>45901</v>
      </c>
      <c r="I155" s="113">
        <v>66000</v>
      </c>
      <c r="J155" s="113">
        <v>0</v>
      </c>
      <c r="K155" s="113">
        <f t="shared" ref="K155:K157" si="100">SUM(I155:J155)</f>
        <v>66000</v>
      </c>
      <c r="L155" s="113">
        <f>IF(I155&gt;=Datos!$D$14,(Datos!$D$14*Datos!$C$14),IF(I155&lt;=Datos!$D$14,(I155*Datos!$C$14)))</f>
        <v>1894.2</v>
      </c>
      <c r="M155" s="114">
        <f>IF((I155-L155-N155)&lt;=Datos!$G$7,"0",IF((I155-L155-N155)&lt;=Datos!$G$8,((I155-L155-N155)-Datos!$F$8)*Datos!$I$6,IF((I155-L155-N155)&lt;=Datos!$G$9,Datos!$I$8+((I155-L155-N155)-Datos!$F$9)*Datos!$J$6,IF((I155-L155-N155)&gt;=Datos!$F$10,(Datos!$I$8+Datos!$J$8)+((I155-L155-N155)-Datos!$F$10)*Datos!$K$6))))</f>
        <v>4615.755666666666</v>
      </c>
      <c r="N155" s="113">
        <f>IF(I155&gt;=Datos!$D$15,(Datos!$D$15*Datos!$C$15),IF(I155&lt;=Datos!$D$15,(I155*Datos!$C$15)))</f>
        <v>2006.4</v>
      </c>
      <c r="O155" s="113">
        <v>25</v>
      </c>
      <c r="P155" s="113">
        <f t="shared" ref="P155:P157" si="101">SUM(L155:O155)</f>
        <v>8541.3556666666664</v>
      </c>
      <c r="Q155" s="115">
        <f t="shared" ref="Q155:Q157" si="102">+K155-P155</f>
        <v>57458.64433333333</v>
      </c>
    </row>
    <row r="156" spans="1:17" s="7" customFormat="1" ht="39" customHeight="1" x14ac:dyDescent="0.2">
      <c r="A156" s="108">
        <v>74</v>
      </c>
      <c r="B156" s="126" t="s">
        <v>704</v>
      </c>
      <c r="C156" s="126" t="s">
        <v>312</v>
      </c>
      <c r="D156" s="131" t="s">
        <v>706</v>
      </c>
      <c r="E156" s="110" t="s">
        <v>311</v>
      </c>
      <c r="F156" s="110" t="s">
        <v>19</v>
      </c>
      <c r="G156" s="111">
        <v>45717</v>
      </c>
      <c r="H156" s="127">
        <v>45901</v>
      </c>
      <c r="I156" s="113">
        <v>66000</v>
      </c>
      <c r="J156" s="113">
        <v>0</v>
      </c>
      <c r="K156" s="113">
        <f t="shared" si="100"/>
        <v>66000</v>
      </c>
      <c r="L156" s="113">
        <f>IF(I156&gt;=Datos!$D$14,(Datos!$D$14*Datos!$C$14),IF(I156&lt;=Datos!$D$14,(I156*Datos!$C$14)))</f>
        <v>1894.2</v>
      </c>
      <c r="M156" s="114">
        <f>IF((I156-L156-N156)&lt;=Datos!$G$7,"0",IF((I156-L156-N156)&lt;=Datos!$G$8,((I156-L156-N156)-Datos!$F$8)*Datos!$I$6,IF((I156-L156-N156)&lt;=Datos!$G$9,Datos!$I$8+((I156-L156-N156)-Datos!$F$9)*Datos!$J$6,IF((I156-L156-N156)&gt;=Datos!$F$10,(Datos!$I$8+Datos!$J$8)+((I156-L156-N156)-Datos!$F$10)*Datos!$K$6))))</f>
        <v>4615.755666666666</v>
      </c>
      <c r="N156" s="113">
        <f>IF(I156&gt;=Datos!$D$15,(Datos!$D$15*Datos!$C$15),IF(I156&lt;=Datos!$D$15,(I156*Datos!$C$15)))</f>
        <v>2006.4</v>
      </c>
      <c r="O156" s="113">
        <v>25</v>
      </c>
      <c r="P156" s="113">
        <f t="shared" si="101"/>
        <v>8541.3556666666664</v>
      </c>
      <c r="Q156" s="115">
        <f t="shared" si="102"/>
        <v>57458.64433333333</v>
      </c>
    </row>
    <row r="157" spans="1:17" s="7" customFormat="1" ht="38.25" customHeight="1" x14ac:dyDescent="0.2">
      <c r="A157" s="108">
        <v>75</v>
      </c>
      <c r="B157" s="126" t="s">
        <v>705</v>
      </c>
      <c r="C157" s="126" t="s">
        <v>312</v>
      </c>
      <c r="D157" s="131" t="s">
        <v>706</v>
      </c>
      <c r="E157" s="110" t="s">
        <v>311</v>
      </c>
      <c r="F157" s="110" t="s">
        <v>19</v>
      </c>
      <c r="G157" s="111">
        <v>45717</v>
      </c>
      <c r="H157" s="127">
        <v>45901</v>
      </c>
      <c r="I157" s="113">
        <v>66000</v>
      </c>
      <c r="J157" s="113">
        <v>0</v>
      </c>
      <c r="K157" s="113">
        <f t="shared" si="100"/>
        <v>66000</v>
      </c>
      <c r="L157" s="113">
        <f>IF(I157&gt;=Datos!$D$14,(Datos!$D$14*Datos!$C$14),IF(I157&lt;=Datos!$D$14,(I157*Datos!$C$14)))</f>
        <v>1894.2</v>
      </c>
      <c r="M157" s="114">
        <f>IF((I157-L157-N157)&lt;=Datos!$G$7,"0",IF((I157-L157-N157)&lt;=Datos!$G$8,((I157-L157-N157)-Datos!$F$8)*Datos!$I$6,IF((I157-L157-N157)&lt;=Datos!$G$9,Datos!$I$8+((I157-L157-N157)-Datos!$F$9)*Datos!$J$6,IF((I157-L157-N157)&gt;=Datos!$F$10,(Datos!$I$8+Datos!$J$8)+((I157-L157-N157)-Datos!$F$10)*Datos!$K$6))))</f>
        <v>4615.755666666666</v>
      </c>
      <c r="N157" s="113">
        <f>IF(I157&gt;=Datos!$D$15,(Datos!$D$15*Datos!$C$15),IF(I157&lt;=Datos!$D$15,(I157*Datos!$C$15)))</f>
        <v>2006.4</v>
      </c>
      <c r="O157" s="113">
        <v>25</v>
      </c>
      <c r="P157" s="113">
        <f t="shared" si="101"/>
        <v>8541.3556666666664</v>
      </c>
      <c r="Q157" s="115">
        <f t="shared" si="102"/>
        <v>57458.64433333333</v>
      </c>
    </row>
    <row r="158" spans="1:17" s="87" customFormat="1" ht="36.75" customHeight="1" x14ac:dyDescent="0.2">
      <c r="A158" s="274" t="s">
        <v>494</v>
      </c>
      <c r="B158" s="275"/>
      <c r="C158" s="118">
        <v>4</v>
      </c>
      <c r="D158" s="303"/>
      <c r="E158" s="303"/>
      <c r="F158" s="303"/>
      <c r="G158" s="303"/>
      <c r="H158" s="304"/>
      <c r="I158" s="123">
        <f>SUM(I154:I157)</f>
        <v>264000</v>
      </c>
      <c r="J158" s="123">
        <f t="shared" ref="J158:Q158" si="103">SUM(J154:J157)</f>
        <v>0</v>
      </c>
      <c r="K158" s="123">
        <f t="shared" si="103"/>
        <v>264000</v>
      </c>
      <c r="L158" s="123">
        <f t="shared" si="103"/>
        <v>7576.8</v>
      </c>
      <c r="M158" s="123">
        <f t="shared" si="103"/>
        <v>18463.022666666664</v>
      </c>
      <c r="N158" s="123">
        <f t="shared" si="103"/>
        <v>8025.6</v>
      </c>
      <c r="O158" s="123">
        <f t="shared" si="103"/>
        <v>100</v>
      </c>
      <c r="P158" s="123">
        <f t="shared" si="103"/>
        <v>34165.422666666665</v>
      </c>
      <c r="Q158" s="123">
        <f t="shared" si="103"/>
        <v>229834.57733333332</v>
      </c>
    </row>
    <row r="159" spans="1:17" s="7" customFormat="1" ht="36.75" customHeight="1" x14ac:dyDescent="0.2">
      <c r="A159" s="274" t="s">
        <v>796</v>
      </c>
      <c r="B159" s="275"/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6"/>
    </row>
    <row r="160" spans="1:17" s="7" customFormat="1" ht="38.25" customHeight="1" x14ac:dyDescent="0.2">
      <c r="A160" s="108">
        <v>76</v>
      </c>
      <c r="B160" s="126" t="s">
        <v>795</v>
      </c>
      <c r="C160" s="126" t="s">
        <v>313</v>
      </c>
      <c r="D160" s="131" t="s">
        <v>706</v>
      </c>
      <c r="E160" s="110" t="s">
        <v>311</v>
      </c>
      <c r="F160" s="110" t="s">
        <v>19</v>
      </c>
      <c r="G160" s="111">
        <v>45627</v>
      </c>
      <c r="H160" s="127">
        <v>45809</v>
      </c>
      <c r="I160" s="113">
        <v>35000</v>
      </c>
      <c r="J160" s="113">
        <v>0</v>
      </c>
      <c r="K160" s="113">
        <f>SUM(I160:J160)</f>
        <v>35000</v>
      </c>
      <c r="L160" s="113">
        <f>IF(I160&gt;=Datos!$D$14,(Datos!$D$14*Datos!$C$14),IF(I160&lt;=Datos!$D$14,(I160*Datos!$C$14)))</f>
        <v>1004.5</v>
      </c>
      <c r="M160" s="114" t="str">
        <f>IF((I160-L160-N160)&lt;=Datos!$G$7,"0",IF((I160-L160-N160)&lt;=Datos!$G$8,((I160-L160-N160)-Datos!$F$8)*Datos!$I$6,IF((I160-L160-N160)&lt;=Datos!$G$9,Datos!$I$8+((I160-L160-N160)-Datos!$F$9)*Datos!$J$6,IF((I160-L160-N160)&gt;=Datos!$F$10,(Datos!$I$8+Datos!$J$8)+((I160-L160-N160)-Datos!$F$10)*Datos!$K$6))))</f>
        <v>0</v>
      </c>
      <c r="N160" s="113">
        <f>IF(I160&gt;=Datos!$D$15,(Datos!$D$15*Datos!$C$15),IF(I160&lt;=Datos!$D$15,(I160*Datos!$C$15)))</f>
        <v>1064</v>
      </c>
      <c r="O160" s="113">
        <v>25</v>
      </c>
      <c r="P160" s="113">
        <f>SUM(L160:O160)</f>
        <v>2093.5</v>
      </c>
      <c r="Q160" s="115">
        <f>+K160-P160</f>
        <v>32906.5</v>
      </c>
    </row>
    <row r="161" spans="1:17" s="87" customFormat="1" ht="36.75" customHeight="1" x14ac:dyDescent="0.2">
      <c r="A161" s="274" t="s">
        <v>494</v>
      </c>
      <c r="B161" s="275"/>
      <c r="C161" s="118">
        <v>1</v>
      </c>
      <c r="D161" s="303"/>
      <c r="E161" s="303"/>
      <c r="F161" s="303"/>
      <c r="G161" s="303"/>
      <c r="H161" s="304"/>
      <c r="I161" s="123">
        <f>SUM(I160)</f>
        <v>35000</v>
      </c>
      <c r="J161" s="123">
        <f t="shared" ref="J161:Q161" si="104">SUM(J160)</f>
        <v>0</v>
      </c>
      <c r="K161" s="123">
        <f t="shared" si="104"/>
        <v>35000</v>
      </c>
      <c r="L161" s="123">
        <f t="shared" si="104"/>
        <v>1004.5</v>
      </c>
      <c r="M161" s="123">
        <f t="shared" si="104"/>
        <v>0</v>
      </c>
      <c r="N161" s="123">
        <f t="shared" si="104"/>
        <v>1064</v>
      </c>
      <c r="O161" s="123">
        <f t="shared" si="104"/>
        <v>25</v>
      </c>
      <c r="P161" s="123">
        <f t="shared" si="104"/>
        <v>2093.5</v>
      </c>
      <c r="Q161" s="123">
        <f t="shared" si="104"/>
        <v>32906.5</v>
      </c>
    </row>
    <row r="162" spans="1:17" s="7" customFormat="1" ht="36.75" customHeight="1" x14ac:dyDescent="0.2">
      <c r="A162" s="274" t="s">
        <v>661</v>
      </c>
      <c r="B162" s="275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6"/>
    </row>
    <row r="163" spans="1:17" s="7" customFormat="1" ht="38.25" customHeight="1" x14ac:dyDescent="0.2">
      <c r="A163" s="108">
        <v>78</v>
      </c>
      <c r="B163" s="126" t="s">
        <v>749</v>
      </c>
      <c r="C163" s="126" t="s">
        <v>365</v>
      </c>
      <c r="D163" s="131" t="s">
        <v>706</v>
      </c>
      <c r="E163" s="110" t="s">
        <v>311</v>
      </c>
      <c r="F163" s="110" t="s">
        <v>309</v>
      </c>
      <c r="G163" s="111">
        <v>45748</v>
      </c>
      <c r="H163" s="127">
        <v>45931</v>
      </c>
      <c r="I163" s="113">
        <v>66000</v>
      </c>
      <c r="J163" s="113">
        <v>0</v>
      </c>
      <c r="K163" s="113">
        <f>SUM(I163:J163)</f>
        <v>66000</v>
      </c>
      <c r="L163" s="113">
        <f>IF(I163&gt;=Datos!$D$14,(Datos!$D$14*Datos!$C$14),IF(I163&lt;=Datos!$D$14,(I163*Datos!$C$14)))</f>
        <v>1894.2</v>
      </c>
      <c r="M163" s="114">
        <f>IF((I163-L163-N163)&lt;=Datos!$G$7,"0",IF((I163-L163-N163)&lt;=Datos!$G$8,((I163-L163-N163)-Datos!$F$8)*Datos!$I$6,IF((I163-L163-N163)&lt;=Datos!$G$9,Datos!$I$8+((I163-L163-N163)-Datos!$F$9)*Datos!$J$6,IF((I163-L163-N163)&gt;=Datos!$F$10,(Datos!$I$8+Datos!$J$8)+((I163-L163-N163)-Datos!$F$10)*Datos!$K$6))))</f>
        <v>4615.755666666666</v>
      </c>
      <c r="N163" s="113">
        <f>IF(I163&gt;=Datos!$D$15,(Datos!$D$15*Datos!$C$15),IF(I163&lt;=Datos!$D$15,(I163*Datos!$C$15)))</f>
        <v>2006.4</v>
      </c>
      <c r="O163" s="113">
        <v>25</v>
      </c>
      <c r="P163" s="113">
        <f>SUM(L163:O163)</f>
        <v>8541.3556666666664</v>
      </c>
      <c r="Q163" s="115">
        <f>+K163-P163</f>
        <v>57458.64433333333</v>
      </c>
    </row>
    <row r="164" spans="1:17" s="87" customFormat="1" ht="36.75" customHeight="1" x14ac:dyDescent="0.2">
      <c r="A164" s="274" t="s">
        <v>494</v>
      </c>
      <c r="B164" s="275"/>
      <c r="C164" s="118">
        <v>1</v>
      </c>
      <c r="D164" s="303"/>
      <c r="E164" s="303"/>
      <c r="F164" s="303"/>
      <c r="G164" s="303"/>
      <c r="H164" s="304"/>
      <c r="I164" s="123">
        <f>SUM(I163)</f>
        <v>66000</v>
      </c>
      <c r="J164" s="123">
        <f t="shared" ref="J164:Q164" si="105">SUM(J163)</f>
        <v>0</v>
      </c>
      <c r="K164" s="123">
        <f t="shared" si="105"/>
        <v>66000</v>
      </c>
      <c r="L164" s="123">
        <f t="shared" si="105"/>
        <v>1894.2</v>
      </c>
      <c r="M164" s="123">
        <f t="shared" si="105"/>
        <v>4615.755666666666</v>
      </c>
      <c r="N164" s="123">
        <f t="shared" si="105"/>
        <v>2006.4</v>
      </c>
      <c r="O164" s="123">
        <f t="shared" si="105"/>
        <v>25</v>
      </c>
      <c r="P164" s="123">
        <f t="shared" si="105"/>
        <v>8541.3556666666664</v>
      </c>
      <c r="Q164" s="123">
        <f t="shared" si="105"/>
        <v>57458.64433333333</v>
      </c>
    </row>
    <row r="165" spans="1:17" s="7" customFormat="1" ht="36.75" customHeight="1" x14ac:dyDescent="0.2">
      <c r="A165" s="274" t="s">
        <v>987</v>
      </c>
      <c r="B165" s="275"/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6"/>
    </row>
    <row r="166" spans="1:17" s="7" customFormat="1" ht="38.25" customHeight="1" x14ac:dyDescent="0.2">
      <c r="A166" s="108">
        <v>79</v>
      </c>
      <c r="B166" s="126" t="s">
        <v>983</v>
      </c>
      <c r="C166" s="126" t="s">
        <v>312</v>
      </c>
      <c r="D166" s="131" t="s">
        <v>491</v>
      </c>
      <c r="E166" s="110" t="s">
        <v>311</v>
      </c>
      <c r="F166" s="110" t="s">
        <v>19</v>
      </c>
      <c r="G166" s="111">
        <v>45748</v>
      </c>
      <c r="H166" s="127">
        <v>45931</v>
      </c>
      <c r="I166" s="113">
        <v>35000</v>
      </c>
      <c r="J166" s="113">
        <v>0</v>
      </c>
      <c r="K166" s="113">
        <f t="shared" ref="K166:K168" si="106">SUM(I166:J166)</f>
        <v>35000</v>
      </c>
      <c r="L166" s="113">
        <f>IF(I166&gt;=Datos!$D$14,(Datos!$D$14*Datos!$C$14),IF(I166&lt;=Datos!$D$14,(I166*Datos!$C$14)))</f>
        <v>1004.5</v>
      </c>
      <c r="M166" s="114" t="str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0</v>
      </c>
      <c r="N166" s="113">
        <f>IF(I166&gt;=Datos!$D$15,(Datos!$D$15*Datos!$C$15),IF(I166&lt;=Datos!$D$15,(I166*Datos!$C$15)))</f>
        <v>1064</v>
      </c>
      <c r="O166" s="113">
        <v>25</v>
      </c>
      <c r="P166" s="113">
        <f t="shared" ref="P166:P168" si="107">SUM(L166:O166)</f>
        <v>2093.5</v>
      </c>
      <c r="Q166" s="115">
        <f t="shared" ref="Q166:Q168" si="108">+K166-P166</f>
        <v>32906.5</v>
      </c>
    </row>
    <row r="167" spans="1:17" s="7" customFormat="1" ht="38.25" customHeight="1" x14ac:dyDescent="0.2">
      <c r="A167" s="108">
        <v>80</v>
      </c>
      <c r="B167" s="126" t="s">
        <v>984</v>
      </c>
      <c r="C167" s="126" t="s">
        <v>312</v>
      </c>
      <c r="D167" s="131" t="s">
        <v>988</v>
      </c>
      <c r="E167" s="110" t="s">
        <v>311</v>
      </c>
      <c r="F167" s="110" t="s">
        <v>19</v>
      </c>
      <c r="G167" s="111">
        <v>45748</v>
      </c>
      <c r="H167" s="127">
        <v>45931</v>
      </c>
      <c r="I167" s="113">
        <v>60000</v>
      </c>
      <c r="J167" s="113">
        <v>0</v>
      </c>
      <c r="K167" s="113">
        <f t="shared" si="106"/>
        <v>60000</v>
      </c>
      <c r="L167" s="113">
        <f>IF(I167&gt;=Datos!$D$14,(Datos!$D$14*Datos!$C$14),IF(I167&lt;=Datos!$D$14,(I167*Datos!$C$14)))</f>
        <v>1722</v>
      </c>
      <c r="M167" s="114">
        <f>IF((I167-L167-N167)&lt;=Datos!$G$7,"0",IF((I167-L167-N167)&lt;=Datos!$G$8,((I167-L167-N167)-Datos!$F$8)*Datos!$I$6,IF((I167-L167-N167)&lt;=Datos!$G$9,Datos!$I$8+((I167-L167-N167)-Datos!$F$9)*Datos!$J$6,IF((I167-L167-N167)&gt;=Datos!$F$10,(Datos!$I$8+Datos!$J$8)+((I167-L167-N167)-Datos!$F$10)*Datos!$K$6))))</f>
        <v>3486.6756666666661</v>
      </c>
      <c r="N167" s="113">
        <f>IF(I167&gt;=Datos!$D$15,(Datos!$D$15*Datos!$C$15),IF(I167&lt;=Datos!$D$15,(I167*Datos!$C$15)))</f>
        <v>1824</v>
      </c>
      <c r="O167" s="113">
        <v>25</v>
      </c>
      <c r="P167" s="113">
        <f t="shared" si="107"/>
        <v>7057.6756666666661</v>
      </c>
      <c r="Q167" s="115">
        <f t="shared" si="108"/>
        <v>52942.324333333338</v>
      </c>
    </row>
    <row r="168" spans="1:17" s="7" customFormat="1" ht="38.25" customHeight="1" x14ac:dyDescent="0.2">
      <c r="A168" s="108">
        <v>81</v>
      </c>
      <c r="B168" s="126" t="s">
        <v>985</v>
      </c>
      <c r="C168" s="126" t="s">
        <v>312</v>
      </c>
      <c r="D168" s="131" t="s">
        <v>682</v>
      </c>
      <c r="E168" s="110" t="s">
        <v>311</v>
      </c>
      <c r="F168" s="110" t="s">
        <v>309</v>
      </c>
      <c r="G168" s="111">
        <v>45748</v>
      </c>
      <c r="H168" s="127">
        <v>45931</v>
      </c>
      <c r="I168" s="113">
        <v>60000</v>
      </c>
      <c r="J168" s="113">
        <v>0</v>
      </c>
      <c r="K168" s="113">
        <f t="shared" si="106"/>
        <v>60000</v>
      </c>
      <c r="L168" s="113">
        <f>IF(I168&gt;=Datos!$D$14,(Datos!$D$14*Datos!$C$14),IF(I168&lt;=Datos!$D$14,(I168*Datos!$C$14)))</f>
        <v>1722</v>
      </c>
      <c r="M168" s="114">
        <f>IF((I168-L168-N168)&lt;=Datos!$G$7,"0",IF((I168-L168-N168)&lt;=Datos!$G$8,((I168-L168-N168)-Datos!$F$8)*Datos!$I$6,IF((I168-L168-N168)&lt;=Datos!$G$9,Datos!$I$8+((I168-L168-N168)-Datos!$F$9)*Datos!$J$6,IF((I168-L168-N168)&gt;=Datos!$F$10,(Datos!$I$8+Datos!$J$8)+((I168-L168-N168)-Datos!$F$10)*Datos!$K$6))))</f>
        <v>3486.6756666666661</v>
      </c>
      <c r="N168" s="113">
        <f>IF(I168&gt;=Datos!$D$15,(Datos!$D$15*Datos!$C$15),IF(I168&lt;=Datos!$D$15,(I168*Datos!$C$15)))</f>
        <v>1824</v>
      </c>
      <c r="O168" s="113">
        <v>25</v>
      </c>
      <c r="P168" s="113">
        <f t="shared" si="107"/>
        <v>7057.6756666666661</v>
      </c>
      <c r="Q168" s="115">
        <f t="shared" si="108"/>
        <v>52942.324333333338</v>
      </c>
    </row>
    <row r="169" spans="1:17" s="7" customFormat="1" ht="38.25" customHeight="1" x14ac:dyDescent="0.2">
      <c r="A169" s="108">
        <v>82</v>
      </c>
      <c r="B169" s="126" t="s">
        <v>986</v>
      </c>
      <c r="C169" s="126" t="s">
        <v>312</v>
      </c>
      <c r="D169" s="131" t="s">
        <v>316</v>
      </c>
      <c r="E169" s="110" t="s">
        <v>311</v>
      </c>
      <c r="F169" s="110" t="s">
        <v>19</v>
      </c>
      <c r="G169" s="111">
        <v>45717</v>
      </c>
      <c r="H169" s="127">
        <v>45901</v>
      </c>
      <c r="I169" s="113">
        <v>60000</v>
      </c>
      <c r="J169" s="113">
        <v>0</v>
      </c>
      <c r="K169" s="113">
        <f>SUM(I169:J169)</f>
        <v>60000</v>
      </c>
      <c r="L169" s="113">
        <f>IF(I169&gt;=Datos!$D$14,(Datos!$D$14*Datos!$C$14),IF(I169&lt;=Datos!$D$14,(I169*Datos!$C$14)))</f>
        <v>1722</v>
      </c>
      <c r="M169" s="114">
        <f>IF((I169-L169-N169)&lt;=Datos!$G$7,"0",IF((I169-L169-N169)&lt;=Datos!$G$8,((I169-L169-N169)-Datos!$F$8)*Datos!$I$6,IF((I169-L169-N169)&lt;=Datos!$G$9,Datos!$I$8+((I169-L169-N169)-Datos!$F$9)*Datos!$J$6,IF((I169-L169-N169)&gt;=Datos!$F$10,(Datos!$I$8+Datos!$J$8)+((I169-L169-N169)-Datos!$F$10)*Datos!$K$6))))</f>
        <v>3486.6756666666661</v>
      </c>
      <c r="N169" s="113">
        <f>IF(I169&gt;=Datos!$D$15,(Datos!$D$15*Datos!$C$15),IF(I169&lt;=Datos!$D$15,(I169*Datos!$C$15)))</f>
        <v>1824</v>
      </c>
      <c r="O169" s="113">
        <v>25</v>
      </c>
      <c r="P169" s="113">
        <f>SUM(L169:O169)</f>
        <v>7057.6756666666661</v>
      </c>
      <c r="Q169" s="115">
        <f>+K169-P169</f>
        <v>52942.324333333338</v>
      </c>
    </row>
    <row r="170" spans="1:17" s="87" customFormat="1" ht="36.75" customHeight="1" x14ac:dyDescent="0.2">
      <c r="A170" s="274" t="s">
        <v>494</v>
      </c>
      <c r="B170" s="275"/>
      <c r="C170" s="118">
        <v>1</v>
      </c>
      <c r="D170" s="303"/>
      <c r="E170" s="303"/>
      <c r="F170" s="303"/>
      <c r="G170" s="303"/>
      <c r="H170" s="304"/>
      <c r="I170" s="123">
        <f>SUM(I166:I169)</f>
        <v>215000</v>
      </c>
      <c r="J170" s="123">
        <f t="shared" ref="J170:Q170" si="109">SUM(J166:J169)</f>
        <v>0</v>
      </c>
      <c r="K170" s="123">
        <f t="shared" si="109"/>
        <v>215000</v>
      </c>
      <c r="L170" s="123">
        <f t="shared" si="109"/>
        <v>6170.5</v>
      </c>
      <c r="M170" s="123">
        <f t="shared" si="109"/>
        <v>10460.026999999998</v>
      </c>
      <c r="N170" s="123">
        <f t="shared" si="109"/>
        <v>6536</v>
      </c>
      <c r="O170" s="123">
        <f t="shared" si="109"/>
        <v>100</v>
      </c>
      <c r="P170" s="123">
        <f t="shared" si="109"/>
        <v>23266.526999999998</v>
      </c>
      <c r="Q170" s="123">
        <f t="shared" si="109"/>
        <v>191733.473</v>
      </c>
    </row>
    <row r="171" spans="1:17" s="7" customFormat="1" ht="36.75" customHeight="1" x14ac:dyDescent="0.2">
      <c r="A171" s="274" t="s">
        <v>708</v>
      </c>
      <c r="B171" s="275"/>
      <c r="C171" s="275"/>
      <c r="D171" s="275"/>
      <c r="E171" s="275"/>
      <c r="F171" s="275"/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6"/>
    </row>
    <row r="172" spans="1:17" s="7" customFormat="1" ht="38.25" customHeight="1" x14ac:dyDescent="0.2">
      <c r="A172" s="108">
        <v>83</v>
      </c>
      <c r="B172" s="126" t="s">
        <v>707</v>
      </c>
      <c r="C172" s="126" t="s">
        <v>314</v>
      </c>
      <c r="D172" s="131" t="s">
        <v>316</v>
      </c>
      <c r="E172" s="110" t="s">
        <v>311</v>
      </c>
      <c r="F172" s="110" t="s">
        <v>19</v>
      </c>
      <c r="G172" s="111">
        <v>45717</v>
      </c>
      <c r="H172" s="127">
        <v>45901</v>
      </c>
      <c r="I172" s="113">
        <v>66000</v>
      </c>
      <c r="J172" s="113">
        <v>0</v>
      </c>
      <c r="K172" s="113">
        <f>SUM(I172:J172)</f>
        <v>66000</v>
      </c>
      <c r="L172" s="113">
        <f>IF(I172&gt;=Datos!$D$14,(Datos!$D$14*Datos!$C$14),IF(I172&lt;=Datos!$D$14,(I172*Datos!$C$14)))</f>
        <v>1894.2</v>
      </c>
      <c r="M172" s="114">
        <f>IF((I172-L172-N172)&lt;=Datos!$G$7,"0",IF((I172-L172-N172)&lt;=Datos!$G$8,((I172-L172-N172)-Datos!$F$8)*Datos!$I$6,IF((I172-L172-N172)&lt;=Datos!$G$9,Datos!$I$8+((I172-L172-N172)-Datos!$F$9)*Datos!$J$6,IF((I172-L172-N172)&gt;=Datos!$F$10,(Datos!$I$8+Datos!$J$8)+((I172-L172-N172)-Datos!$F$10)*Datos!$K$6))))</f>
        <v>4615.755666666666</v>
      </c>
      <c r="N172" s="113">
        <f>IF(I172&gt;=Datos!$D$15,(Datos!$D$15*Datos!$C$15),IF(I172&lt;=Datos!$D$15,(I172*Datos!$C$15)))</f>
        <v>2006.4</v>
      </c>
      <c r="O172" s="113">
        <v>2025</v>
      </c>
      <c r="P172" s="113">
        <f>SUM(L172:O172)</f>
        <v>10541.355666666666</v>
      </c>
      <c r="Q172" s="115">
        <f>+K172-P172</f>
        <v>55458.64433333333</v>
      </c>
    </row>
    <row r="173" spans="1:17" s="87" customFormat="1" ht="36.75" customHeight="1" x14ac:dyDescent="0.2">
      <c r="A173" s="274" t="s">
        <v>494</v>
      </c>
      <c r="B173" s="275"/>
      <c r="C173" s="118">
        <v>1</v>
      </c>
      <c r="D173" s="303"/>
      <c r="E173" s="303"/>
      <c r="F173" s="303"/>
      <c r="G173" s="303"/>
      <c r="H173" s="304"/>
      <c r="I173" s="123">
        <f>SUM(I172)</f>
        <v>66000</v>
      </c>
      <c r="J173" s="123">
        <f t="shared" ref="J173:Q173" si="110">SUM(J172)</f>
        <v>0</v>
      </c>
      <c r="K173" s="123">
        <f t="shared" si="110"/>
        <v>66000</v>
      </c>
      <c r="L173" s="123">
        <f t="shared" si="110"/>
        <v>1894.2</v>
      </c>
      <c r="M173" s="123">
        <f t="shared" si="110"/>
        <v>4615.755666666666</v>
      </c>
      <c r="N173" s="123">
        <f t="shared" si="110"/>
        <v>2006.4</v>
      </c>
      <c r="O173" s="123">
        <f t="shared" si="110"/>
        <v>2025</v>
      </c>
      <c r="P173" s="123">
        <f t="shared" si="110"/>
        <v>10541.355666666666</v>
      </c>
      <c r="Q173" s="123">
        <f t="shared" si="110"/>
        <v>55458.64433333333</v>
      </c>
    </row>
    <row r="174" spans="1:17" s="7" customFormat="1" ht="36.75" customHeight="1" x14ac:dyDescent="0.2">
      <c r="A174" s="274" t="s">
        <v>820</v>
      </c>
      <c r="B174" s="275"/>
      <c r="C174" s="275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6"/>
    </row>
    <row r="175" spans="1:17" s="7" customFormat="1" ht="38.25" customHeight="1" x14ac:dyDescent="0.2">
      <c r="A175" s="108">
        <v>84</v>
      </c>
      <c r="B175" s="126" t="s">
        <v>797</v>
      </c>
      <c r="C175" s="126" t="s">
        <v>313</v>
      </c>
      <c r="D175" s="131" t="s">
        <v>491</v>
      </c>
      <c r="E175" s="110" t="s">
        <v>311</v>
      </c>
      <c r="F175" s="110" t="s">
        <v>19</v>
      </c>
      <c r="G175" s="111">
        <v>45627</v>
      </c>
      <c r="H175" s="127">
        <v>45809</v>
      </c>
      <c r="I175" s="113">
        <v>35000</v>
      </c>
      <c r="J175" s="113">
        <v>0</v>
      </c>
      <c r="K175" s="113">
        <f t="shared" ref="K175:K193" si="111">SUM(I175:J175)</f>
        <v>35000</v>
      </c>
      <c r="L175" s="113">
        <f>IF(I175&gt;=Datos!$D$14,(Datos!$D$14*Datos!$C$14),IF(I175&lt;=Datos!$D$14,(I175*Datos!$C$14)))</f>
        <v>1004.5</v>
      </c>
      <c r="M175" s="114" t="str">
        <f>IF((I175-L175-N175)&lt;=Datos!$G$7,"0",IF((I175-L175-N175)&lt;=Datos!$G$8,((I175-L175-N175)-Datos!$F$8)*Datos!$I$6,IF((I175-L175-N175)&lt;=Datos!$G$9,Datos!$I$8+((I175-L175-N175)-Datos!$F$9)*Datos!$J$6,IF((I175-L175-N175)&gt;=Datos!$F$10,(Datos!$I$8+Datos!$J$8)+((I175-L175-N175)-Datos!$F$10)*Datos!$K$6))))</f>
        <v>0</v>
      </c>
      <c r="N175" s="113">
        <f>IF(I175&gt;=Datos!$D$15,(Datos!$D$15*Datos!$C$15),IF(I175&lt;=Datos!$D$15,(I175*Datos!$C$15)))</f>
        <v>1064</v>
      </c>
      <c r="O175" s="113">
        <v>25</v>
      </c>
      <c r="P175" s="113">
        <f t="shared" ref="P175:P193" si="112">SUM(L175:O175)</f>
        <v>2093.5</v>
      </c>
      <c r="Q175" s="115">
        <f t="shared" ref="Q175:Q193" si="113">+K175-P175</f>
        <v>32906.5</v>
      </c>
    </row>
    <row r="176" spans="1:17" s="7" customFormat="1" ht="38.25" customHeight="1" x14ac:dyDescent="0.2">
      <c r="A176" s="108">
        <v>85</v>
      </c>
      <c r="B176" s="126" t="s">
        <v>798</v>
      </c>
      <c r="C176" s="126" t="s">
        <v>313</v>
      </c>
      <c r="D176" s="131" t="s">
        <v>491</v>
      </c>
      <c r="E176" s="110" t="s">
        <v>311</v>
      </c>
      <c r="F176" s="110" t="s">
        <v>19</v>
      </c>
      <c r="G176" s="111">
        <v>45627</v>
      </c>
      <c r="H176" s="127">
        <v>45809</v>
      </c>
      <c r="I176" s="113">
        <v>35000</v>
      </c>
      <c r="J176" s="113">
        <v>0</v>
      </c>
      <c r="K176" s="113">
        <f t="shared" si="111"/>
        <v>35000</v>
      </c>
      <c r="L176" s="113">
        <f>IF(I176&gt;=Datos!$D$14,(Datos!$D$14*Datos!$C$14),IF(I176&lt;=Datos!$D$14,(I176*Datos!$C$14)))</f>
        <v>1004.5</v>
      </c>
      <c r="M176" s="114" t="str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0</v>
      </c>
      <c r="N176" s="113">
        <f>IF(I176&gt;=Datos!$D$15,(Datos!$D$15*Datos!$C$15),IF(I176&lt;=Datos!$D$15,(I176*Datos!$C$15)))</f>
        <v>1064</v>
      </c>
      <c r="O176" s="113">
        <v>25</v>
      </c>
      <c r="P176" s="113">
        <f t="shared" si="112"/>
        <v>2093.5</v>
      </c>
      <c r="Q176" s="115">
        <f t="shared" si="113"/>
        <v>32906.5</v>
      </c>
    </row>
    <row r="177" spans="1:17" s="7" customFormat="1" ht="38.25" customHeight="1" x14ac:dyDescent="0.2">
      <c r="A177" s="108">
        <v>86</v>
      </c>
      <c r="B177" s="126" t="s">
        <v>799</v>
      </c>
      <c r="C177" s="126" t="s">
        <v>313</v>
      </c>
      <c r="D177" s="131" t="s">
        <v>491</v>
      </c>
      <c r="E177" s="110" t="s">
        <v>311</v>
      </c>
      <c r="F177" s="110" t="s">
        <v>19</v>
      </c>
      <c r="G177" s="111">
        <v>45627</v>
      </c>
      <c r="H177" s="127">
        <v>45809</v>
      </c>
      <c r="I177" s="113">
        <v>35000</v>
      </c>
      <c r="J177" s="113">
        <v>0</v>
      </c>
      <c r="K177" s="113">
        <f t="shared" si="111"/>
        <v>35000</v>
      </c>
      <c r="L177" s="113">
        <f>IF(I177&gt;=Datos!$D$14,(Datos!$D$14*Datos!$C$14),IF(I177&lt;=Datos!$D$14,(I177*Datos!$C$14)))</f>
        <v>1004.5</v>
      </c>
      <c r="M177" s="114" t="str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0</v>
      </c>
      <c r="N177" s="113">
        <f>IF(I177&gt;=Datos!$D$15,(Datos!$D$15*Datos!$C$15),IF(I177&lt;=Datos!$D$15,(I177*Datos!$C$15)))</f>
        <v>1064</v>
      </c>
      <c r="O177" s="113">
        <v>25</v>
      </c>
      <c r="P177" s="113">
        <f t="shared" si="112"/>
        <v>2093.5</v>
      </c>
      <c r="Q177" s="115">
        <f t="shared" si="113"/>
        <v>32906.5</v>
      </c>
    </row>
    <row r="178" spans="1:17" s="7" customFormat="1" ht="38.25" customHeight="1" x14ac:dyDescent="0.2">
      <c r="A178" s="108">
        <v>87</v>
      </c>
      <c r="B178" s="126" t="s">
        <v>800</v>
      </c>
      <c r="C178" s="126" t="s">
        <v>313</v>
      </c>
      <c r="D178" s="131" t="s">
        <v>491</v>
      </c>
      <c r="E178" s="110" t="s">
        <v>311</v>
      </c>
      <c r="F178" s="110" t="s">
        <v>19</v>
      </c>
      <c r="G178" s="111">
        <v>45627</v>
      </c>
      <c r="H178" s="127">
        <v>45809</v>
      </c>
      <c r="I178" s="113">
        <v>35000</v>
      </c>
      <c r="J178" s="113">
        <v>0</v>
      </c>
      <c r="K178" s="113">
        <f t="shared" si="111"/>
        <v>35000</v>
      </c>
      <c r="L178" s="113">
        <f>IF(I178&gt;=Datos!$D$14,(Datos!$D$14*Datos!$C$14),IF(I178&lt;=Datos!$D$14,(I178*Datos!$C$14)))</f>
        <v>1004.5</v>
      </c>
      <c r="M178" s="114" t="str">
        <f>IF((I178-L178-N178)&lt;=Datos!$G$7,"0",IF((I178-L178-N178)&lt;=Datos!$G$8,((I178-L178-N178)-Datos!$F$8)*Datos!$I$6,IF((I178-L178-N178)&lt;=Datos!$G$9,Datos!$I$8+((I178-L178-N178)-Datos!$F$9)*Datos!$J$6,IF((I178-L178-N178)&gt;=Datos!$F$10,(Datos!$I$8+Datos!$J$8)+((I178-L178-N178)-Datos!$F$10)*Datos!$K$6))))</f>
        <v>0</v>
      </c>
      <c r="N178" s="113">
        <f>IF(I178&gt;=Datos!$D$15,(Datos!$D$15*Datos!$C$15),IF(I178&lt;=Datos!$D$15,(I178*Datos!$C$15)))</f>
        <v>1064</v>
      </c>
      <c r="O178" s="113">
        <v>25</v>
      </c>
      <c r="P178" s="113">
        <f t="shared" si="112"/>
        <v>2093.5</v>
      </c>
      <c r="Q178" s="115">
        <f t="shared" si="113"/>
        <v>32906.5</v>
      </c>
    </row>
    <row r="179" spans="1:17" s="7" customFormat="1" ht="38.25" customHeight="1" x14ac:dyDescent="0.2">
      <c r="A179" s="108">
        <v>88</v>
      </c>
      <c r="B179" s="126" t="s">
        <v>801</v>
      </c>
      <c r="C179" s="126" t="s">
        <v>313</v>
      </c>
      <c r="D179" s="131" t="s">
        <v>491</v>
      </c>
      <c r="E179" s="110" t="s">
        <v>311</v>
      </c>
      <c r="F179" s="110" t="s">
        <v>19</v>
      </c>
      <c r="G179" s="111">
        <v>45627</v>
      </c>
      <c r="H179" s="127">
        <v>45809</v>
      </c>
      <c r="I179" s="113">
        <v>35000</v>
      </c>
      <c r="J179" s="113">
        <v>0</v>
      </c>
      <c r="K179" s="113">
        <f t="shared" si="111"/>
        <v>35000</v>
      </c>
      <c r="L179" s="113">
        <f>IF(I179&gt;=Datos!$D$14,(Datos!$D$14*Datos!$C$14),IF(I179&lt;=Datos!$D$14,(I179*Datos!$C$14)))</f>
        <v>1004.5</v>
      </c>
      <c r="M179" s="114" t="str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0</v>
      </c>
      <c r="N179" s="113">
        <f>IF(I179&gt;=Datos!$D$15,(Datos!$D$15*Datos!$C$15),IF(I179&lt;=Datos!$D$15,(I179*Datos!$C$15)))</f>
        <v>1064</v>
      </c>
      <c r="O179" s="113">
        <v>25</v>
      </c>
      <c r="P179" s="113">
        <f t="shared" si="112"/>
        <v>2093.5</v>
      </c>
      <c r="Q179" s="115">
        <f t="shared" si="113"/>
        <v>32906.5</v>
      </c>
    </row>
    <row r="180" spans="1:17" s="7" customFormat="1" ht="38.25" customHeight="1" x14ac:dyDescent="0.2">
      <c r="A180" s="108">
        <v>89</v>
      </c>
      <c r="B180" s="126" t="s">
        <v>802</v>
      </c>
      <c r="C180" s="126" t="s">
        <v>313</v>
      </c>
      <c r="D180" s="131" t="s">
        <v>491</v>
      </c>
      <c r="E180" s="110" t="s">
        <v>311</v>
      </c>
      <c r="F180" s="110" t="s">
        <v>19</v>
      </c>
      <c r="G180" s="111">
        <v>45627</v>
      </c>
      <c r="H180" s="127">
        <v>45809</v>
      </c>
      <c r="I180" s="113">
        <v>35000</v>
      </c>
      <c r="J180" s="113">
        <v>0</v>
      </c>
      <c r="K180" s="113">
        <f t="shared" si="111"/>
        <v>35000</v>
      </c>
      <c r="L180" s="113">
        <f>IF(I180&gt;=Datos!$D$14,(Datos!$D$14*Datos!$C$14),IF(I180&lt;=Datos!$D$14,(I180*Datos!$C$14)))</f>
        <v>1004.5</v>
      </c>
      <c r="M180" s="114" t="str">
        <f>IF((I180-L180-N180)&lt;=Datos!$G$7,"0",IF((I180-L180-N180)&lt;=Datos!$G$8,((I180-L180-N180)-Datos!$F$8)*Datos!$I$6,IF((I180-L180-N180)&lt;=Datos!$G$9,Datos!$I$8+((I180-L180-N180)-Datos!$F$9)*Datos!$J$6,IF((I180-L180-N180)&gt;=Datos!$F$10,(Datos!$I$8+Datos!$J$8)+((I180-L180-N180)-Datos!$F$10)*Datos!$K$6))))</f>
        <v>0</v>
      </c>
      <c r="N180" s="113">
        <f>IF(I180&gt;=Datos!$D$15,(Datos!$D$15*Datos!$C$15),IF(I180&lt;=Datos!$D$15,(I180*Datos!$C$15)))</f>
        <v>1064</v>
      </c>
      <c r="O180" s="113">
        <v>25</v>
      </c>
      <c r="P180" s="113">
        <f t="shared" si="112"/>
        <v>2093.5</v>
      </c>
      <c r="Q180" s="115">
        <f t="shared" si="113"/>
        <v>32906.5</v>
      </c>
    </row>
    <row r="181" spans="1:17" s="7" customFormat="1" ht="38.25" customHeight="1" x14ac:dyDescent="0.2">
      <c r="A181" s="108">
        <v>90</v>
      </c>
      <c r="B181" s="126" t="s">
        <v>803</v>
      </c>
      <c r="C181" s="126" t="s">
        <v>313</v>
      </c>
      <c r="D181" s="131" t="s">
        <v>491</v>
      </c>
      <c r="E181" s="110" t="s">
        <v>311</v>
      </c>
      <c r="F181" s="110" t="s">
        <v>19</v>
      </c>
      <c r="G181" s="111">
        <v>45627</v>
      </c>
      <c r="H181" s="127">
        <v>45809</v>
      </c>
      <c r="I181" s="113">
        <v>35000</v>
      </c>
      <c r="J181" s="113">
        <v>0</v>
      </c>
      <c r="K181" s="113">
        <f t="shared" si="111"/>
        <v>35000</v>
      </c>
      <c r="L181" s="113">
        <f>IF(I181&gt;=Datos!$D$14,(Datos!$D$14*Datos!$C$14),IF(I181&lt;=Datos!$D$14,(I181*Datos!$C$14)))</f>
        <v>1004.5</v>
      </c>
      <c r="M181" s="114" t="str">
        <f>IF((I181-L181-N181)&lt;=Datos!$G$7,"0",IF((I181-L181-N181)&lt;=Datos!$G$8,((I181-L181-N181)-Datos!$F$8)*Datos!$I$6,IF((I181-L181-N181)&lt;=Datos!$G$9,Datos!$I$8+((I181-L181-N181)-Datos!$F$9)*Datos!$J$6,IF((I181-L181-N181)&gt;=Datos!$F$10,(Datos!$I$8+Datos!$J$8)+((I181-L181-N181)-Datos!$F$10)*Datos!$K$6))))</f>
        <v>0</v>
      </c>
      <c r="N181" s="113">
        <f>IF(I181&gt;=Datos!$D$15,(Datos!$D$15*Datos!$C$15),IF(I181&lt;=Datos!$D$15,(I181*Datos!$C$15)))</f>
        <v>1064</v>
      </c>
      <c r="O181" s="113">
        <v>25</v>
      </c>
      <c r="P181" s="113">
        <f t="shared" si="112"/>
        <v>2093.5</v>
      </c>
      <c r="Q181" s="115">
        <f t="shared" si="113"/>
        <v>32906.5</v>
      </c>
    </row>
    <row r="182" spans="1:17" s="7" customFormat="1" ht="38.25" customHeight="1" x14ac:dyDescent="0.2">
      <c r="A182" s="108">
        <v>91</v>
      </c>
      <c r="B182" s="126" t="s">
        <v>804</v>
      </c>
      <c r="C182" s="126" t="s">
        <v>313</v>
      </c>
      <c r="D182" s="131" t="s">
        <v>491</v>
      </c>
      <c r="E182" s="110" t="s">
        <v>311</v>
      </c>
      <c r="F182" s="110" t="s">
        <v>19</v>
      </c>
      <c r="G182" s="111">
        <v>45627</v>
      </c>
      <c r="H182" s="127">
        <v>45809</v>
      </c>
      <c r="I182" s="113">
        <v>35000</v>
      </c>
      <c r="J182" s="113">
        <v>0</v>
      </c>
      <c r="K182" s="113">
        <f t="shared" si="111"/>
        <v>35000</v>
      </c>
      <c r="L182" s="113">
        <f>IF(I182&gt;=Datos!$D$14,(Datos!$D$14*Datos!$C$14),IF(I182&lt;=Datos!$D$14,(I182*Datos!$C$14)))</f>
        <v>1004.5</v>
      </c>
      <c r="M182" s="114" t="str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0</v>
      </c>
      <c r="N182" s="113">
        <f>IF(I182&gt;=Datos!$D$15,(Datos!$D$15*Datos!$C$15),IF(I182&lt;=Datos!$D$15,(I182*Datos!$C$15)))</f>
        <v>1064</v>
      </c>
      <c r="O182" s="113">
        <v>25</v>
      </c>
      <c r="P182" s="113">
        <f t="shared" si="112"/>
        <v>2093.5</v>
      </c>
      <c r="Q182" s="115">
        <f t="shared" si="113"/>
        <v>32906.5</v>
      </c>
    </row>
    <row r="183" spans="1:17" s="7" customFormat="1" ht="38.25" customHeight="1" x14ac:dyDescent="0.2">
      <c r="A183" s="108">
        <v>92</v>
      </c>
      <c r="B183" s="126" t="s">
        <v>805</v>
      </c>
      <c r="C183" s="126" t="s">
        <v>313</v>
      </c>
      <c r="D183" s="131" t="s">
        <v>491</v>
      </c>
      <c r="E183" s="110" t="s">
        <v>311</v>
      </c>
      <c r="F183" s="110" t="s">
        <v>19</v>
      </c>
      <c r="G183" s="111">
        <v>45627</v>
      </c>
      <c r="H183" s="127">
        <v>45809</v>
      </c>
      <c r="I183" s="113">
        <v>35000</v>
      </c>
      <c r="J183" s="113">
        <v>0</v>
      </c>
      <c r="K183" s="113">
        <f t="shared" si="111"/>
        <v>35000</v>
      </c>
      <c r="L183" s="113">
        <f>IF(I183&gt;=Datos!$D$14,(Datos!$D$14*Datos!$C$14),IF(I183&lt;=Datos!$D$14,(I183*Datos!$C$14)))</f>
        <v>1004.5</v>
      </c>
      <c r="M183" s="114" t="str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0</v>
      </c>
      <c r="N183" s="113">
        <f>IF(I183&gt;=Datos!$D$15,(Datos!$D$15*Datos!$C$15),IF(I183&lt;=Datos!$D$15,(I183*Datos!$C$15)))</f>
        <v>1064</v>
      </c>
      <c r="O183" s="113">
        <v>25</v>
      </c>
      <c r="P183" s="113">
        <f t="shared" si="112"/>
        <v>2093.5</v>
      </c>
      <c r="Q183" s="115">
        <f t="shared" si="113"/>
        <v>32906.5</v>
      </c>
    </row>
    <row r="184" spans="1:17" s="7" customFormat="1" ht="38.25" customHeight="1" x14ac:dyDescent="0.2">
      <c r="A184" s="108">
        <v>93</v>
      </c>
      <c r="B184" s="126" t="s">
        <v>806</v>
      </c>
      <c r="C184" s="126" t="s">
        <v>313</v>
      </c>
      <c r="D184" s="131" t="s">
        <v>491</v>
      </c>
      <c r="E184" s="110" t="s">
        <v>311</v>
      </c>
      <c r="F184" s="110" t="s">
        <v>19</v>
      </c>
      <c r="G184" s="111">
        <v>45627</v>
      </c>
      <c r="H184" s="127">
        <v>45809</v>
      </c>
      <c r="I184" s="113">
        <v>35000</v>
      </c>
      <c r="J184" s="113">
        <v>0</v>
      </c>
      <c r="K184" s="113">
        <f t="shared" si="111"/>
        <v>35000</v>
      </c>
      <c r="L184" s="113">
        <f>IF(I184&gt;=Datos!$D$14,(Datos!$D$14*Datos!$C$14),IF(I184&lt;=Datos!$D$14,(I184*Datos!$C$14)))</f>
        <v>1004.5</v>
      </c>
      <c r="M184" s="114" t="str">
        <f>IF((I184-L184-N184)&lt;=Datos!$G$7,"0",IF((I184-L184-N184)&lt;=Datos!$G$8,((I184-L184-N184)-Datos!$F$8)*Datos!$I$6,IF((I184-L184-N184)&lt;=Datos!$G$9,Datos!$I$8+((I184-L184-N184)-Datos!$F$9)*Datos!$J$6,IF((I184-L184-N184)&gt;=Datos!$F$10,(Datos!$I$8+Datos!$J$8)+((I184-L184-N184)-Datos!$F$10)*Datos!$K$6))))</f>
        <v>0</v>
      </c>
      <c r="N184" s="113">
        <f>IF(I184&gt;=Datos!$D$15,(Datos!$D$15*Datos!$C$15),IF(I184&lt;=Datos!$D$15,(I184*Datos!$C$15)))</f>
        <v>1064</v>
      </c>
      <c r="O184" s="113">
        <v>25</v>
      </c>
      <c r="P184" s="113">
        <f t="shared" si="112"/>
        <v>2093.5</v>
      </c>
      <c r="Q184" s="115">
        <f t="shared" si="113"/>
        <v>32906.5</v>
      </c>
    </row>
    <row r="185" spans="1:17" s="7" customFormat="1" ht="38.25" customHeight="1" x14ac:dyDescent="0.2">
      <c r="A185" s="108">
        <v>94</v>
      </c>
      <c r="B185" s="126" t="s">
        <v>807</v>
      </c>
      <c r="C185" s="126" t="s">
        <v>313</v>
      </c>
      <c r="D185" s="131" t="s">
        <v>491</v>
      </c>
      <c r="E185" s="110" t="s">
        <v>311</v>
      </c>
      <c r="F185" s="110" t="s">
        <v>19</v>
      </c>
      <c r="G185" s="111">
        <v>45627</v>
      </c>
      <c r="H185" s="127">
        <v>45809</v>
      </c>
      <c r="I185" s="113">
        <v>35000</v>
      </c>
      <c r="J185" s="113">
        <v>0</v>
      </c>
      <c r="K185" s="113">
        <f t="shared" si="111"/>
        <v>35000</v>
      </c>
      <c r="L185" s="113">
        <f>IF(I185&gt;=Datos!$D$14,(Datos!$D$14*Datos!$C$14),IF(I185&lt;=Datos!$D$14,(I185*Datos!$C$14)))</f>
        <v>1004.5</v>
      </c>
      <c r="M185" s="114" t="str">
        <f>IF((I185-L185-N185)&lt;=Datos!$G$7,"0",IF((I185-L185-N185)&lt;=Datos!$G$8,((I185-L185-N185)-Datos!$F$8)*Datos!$I$6,IF((I185-L185-N185)&lt;=Datos!$G$9,Datos!$I$8+((I185-L185-N185)-Datos!$F$9)*Datos!$J$6,IF((I185-L185-N185)&gt;=Datos!$F$10,(Datos!$I$8+Datos!$J$8)+((I185-L185-N185)-Datos!$F$10)*Datos!$K$6))))</f>
        <v>0</v>
      </c>
      <c r="N185" s="113">
        <f>IF(I185&gt;=Datos!$D$15,(Datos!$D$15*Datos!$C$15),IF(I185&lt;=Datos!$D$15,(I185*Datos!$C$15)))</f>
        <v>1064</v>
      </c>
      <c r="O185" s="113">
        <v>25</v>
      </c>
      <c r="P185" s="113">
        <f t="shared" si="112"/>
        <v>2093.5</v>
      </c>
      <c r="Q185" s="115">
        <f t="shared" si="113"/>
        <v>32906.5</v>
      </c>
    </row>
    <row r="186" spans="1:17" s="7" customFormat="1" ht="38.25" customHeight="1" x14ac:dyDescent="0.2">
      <c r="A186" s="108">
        <v>95</v>
      </c>
      <c r="B186" s="126" t="s">
        <v>808</v>
      </c>
      <c r="C186" s="126" t="s">
        <v>313</v>
      </c>
      <c r="D186" s="131" t="s">
        <v>491</v>
      </c>
      <c r="E186" s="110" t="s">
        <v>311</v>
      </c>
      <c r="F186" s="110" t="s">
        <v>19</v>
      </c>
      <c r="G186" s="111">
        <v>45627</v>
      </c>
      <c r="H186" s="127">
        <v>45809</v>
      </c>
      <c r="I186" s="113">
        <v>35000</v>
      </c>
      <c r="J186" s="113">
        <v>0</v>
      </c>
      <c r="K186" s="113">
        <f t="shared" si="111"/>
        <v>35000</v>
      </c>
      <c r="L186" s="113">
        <f>IF(I186&gt;=Datos!$D$14,(Datos!$D$14*Datos!$C$14),IF(I186&lt;=Datos!$D$14,(I186*Datos!$C$14)))</f>
        <v>1004.5</v>
      </c>
      <c r="M186" s="114" t="str">
        <f>IF((I186-L186-N186)&lt;=Datos!$G$7,"0",IF((I186-L186-N186)&lt;=Datos!$G$8,((I186-L186-N186)-Datos!$F$8)*Datos!$I$6,IF((I186-L186-N186)&lt;=Datos!$G$9,Datos!$I$8+((I186-L186-N186)-Datos!$F$9)*Datos!$J$6,IF((I186-L186-N186)&gt;=Datos!$F$10,(Datos!$I$8+Datos!$J$8)+((I186-L186-N186)-Datos!$F$10)*Datos!$K$6))))</f>
        <v>0</v>
      </c>
      <c r="N186" s="113">
        <f>IF(I186&gt;=Datos!$D$15,(Datos!$D$15*Datos!$C$15),IF(I186&lt;=Datos!$D$15,(I186*Datos!$C$15)))</f>
        <v>1064</v>
      </c>
      <c r="O186" s="113">
        <v>25</v>
      </c>
      <c r="P186" s="113">
        <f t="shared" si="112"/>
        <v>2093.5</v>
      </c>
      <c r="Q186" s="115">
        <f t="shared" si="113"/>
        <v>32906.5</v>
      </c>
    </row>
    <row r="187" spans="1:17" s="7" customFormat="1" ht="38.25" customHeight="1" x14ac:dyDescent="0.2">
      <c r="A187" s="108">
        <v>96</v>
      </c>
      <c r="B187" s="126" t="s">
        <v>809</v>
      </c>
      <c r="C187" s="126" t="s">
        <v>313</v>
      </c>
      <c r="D187" s="131" t="s">
        <v>491</v>
      </c>
      <c r="E187" s="110" t="s">
        <v>311</v>
      </c>
      <c r="F187" s="110" t="s">
        <v>19</v>
      </c>
      <c r="G187" s="111">
        <v>45627</v>
      </c>
      <c r="H187" s="127">
        <v>45809</v>
      </c>
      <c r="I187" s="113">
        <v>35000</v>
      </c>
      <c r="J187" s="113">
        <v>0</v>
      </c>
      <c r="K187" s="113">
        <f t="shared" si="111"/>
        <v>35000</v>
      </c>
      <c r="L187" s="113">
        <f>IF(I187&gt;=Datos!$D$14,(Datos!$D$14*Datos!$C$14),IF(I187&lt;=Datos!$D$14,(I187*Datos!$C$14)))</f>
        <v>1004.5</v>
      </c>
      <c r="M187" s="114" t="str">
        <f>IF((I187-L187-N187)&lt;=Datos!$G$7,"0",IF((I187-L187-N187)&lt;=Datos!$G$8,((I187-L187-N187)-Datos!$F$8)*Datos!$I$6,IF((I187-L187-N187)&lt;=Datos!$G$9,Datos!$I$8+((I187-L187-N187)-Datos!$F$9)*Datos!$J$6,IF((I187-L187-N187)&gt;=Datos!$F$10,(Datos!$I$8+Datos!$J$8)+((I187-L187-N187)-Datos!$F$10)*Datos!$K$6))))</f>
        <v>0</v>
      </c>
      <c r="N187" s="113">
        <f>IF(I187&gt;=Datos!$D$15,(Datos!$D$15*Datos!$C$15),IF(I187&lt;=Datos!$D$15,(I187*Datos!$C$15)))</f>
        <v>1064</v>
      </c>
      <c r="O187" s="113">
        <v>25</v>
      </c>
      <c r="P187" s="113">
        <f t="shared" si="112"/>
        <v>2093.5</v>
      </c>
      <c r="Q187" s="115">
        <f t="shared" si="113"/>
        <v>32906.5</v>
      </c>
    </row>
    <row r="188" spans="1:17" s="7" customFormat="1" ht="38.25" customHeight="1" x14ac:dyDescent="0.2">
      <c r="A188" s="108">
        <v>97</v>
      </c>
      <c r="B188" s="126" t="s">
        <v>810</v>
      </c>
      <c r="C188" s="126" t="s">
        <v>313</v>
      </c>
      <c r="D188" s="131" t="s">
        <v>682</v>
      </c>
      <c r="E188" s="110" t="s">
        <v>311</v>
      </c>
      <c r="F188" s="110" t="s">
        <v>19</v>
      </c>
      <c r="G188" s="111">
        <v>45627</v>
      </c>
      <c r="H188" s="127">
        <v>45809</v>
      </c>
      <c r="I188" s="113">
        <v>66000</v>
      </c>
      <c r="J188" s="113">
        <v>0</v>
      </c>
      <c r="K188" s="113">
        <f t="shared" si="111"/>
        <v>66000</v>
      </c>
      <c r="L188" s="113">
        <f>IF(I188&gt;=Datos!$D$14,(Datos!$D$14*Datos!$C$14),IF(I188&lt;=Datos!$D$14,(I188*Datos!$C$14)))</f>
        <v>1894.2</v>
      </c>
      <c r="M188" s="114">
        <f>IF((I188-L188-N188)&lt;=Datos!$G$7,"0",IF((I188-L188-N188)&lt;=Datos!$G$8,((I188-L188-N188)-Datos!$F$8)*Datos!$I$6,IF((I188-L188-N188)&lt;=Datos!$G$9,Datos!$I$8+((I188-L188-N188)-Datos!$F$9)*Datos!$J$6,IF((I188-L188-N188)&gt;=Datos!$F$10,(Datos!$I$8+Datos!$J$8)+((I188-L188-N188)-Datos!$F$10)*Datos!$K$6))))</f>
        <v>4615.755666666666</v>
      </c>
      <c r="N188" s="113">
        <f>IF(I188&gt;=Datos!$D$15,(Datos!$D$15*Datos!$C$15),IF(I188&lt;=Datos!$D$15,(I188*Datos!$C$15)))</f>
        <v>2006.4</v>
      </c>
      <c r="O188" s="113">
        <v>25</v>
      </c>
      <c r="P188" s="113">
        <f t="shared" si="112"/>
        <v>8541.3556666666664</v>
      </c>
      <c r="Q188" s="115">
        <f t="shared" si="113"/>
        <v>57458.64433333333</v>
      </c>
    </row>
    <row r="189" spans="1:17" s="7" customFormat="1" ht="38.25" customHeight="1" x14ac:dyDescent="0.2">
      <c r="A189" s="108">
        <v>98</v>
      </c>
      <c r="B189" s="126" t="s">
        <v>811</v>
      </c>
      <c r="C189" s="126" t="s">
        <v>313</v>
      </c>
      <c r="D189" s="131" t="s">
        <v>491</v>
      </c>
      <c r="E189" s="110" t="s">
        <v>311</v>
      </c>
      <c r="F189" s="110" t="s">
        <v>19</v>
      </c>
      <c r="G189" s="111">
        <v>45627</v>
      </c>
      <c r="H189" s="127">
        <v>45809</v>
      </c>
      <c r="I189" s="113">
        <v>35000</v>
      </c>
      <c r="J189" s="113">
        <v>0</v>
      </c>
      <c r="K189" s="113">
        <f t="shared" si="111"/>
        <v>35000</v>
      </c>
      <c r="L189" s="113">
        <f>IF(I189&gt;=Datos!$D$14,(Datos!$D$14*Datos!$C$14),IF(I189&lt;=Datos!$D$14,(I189*Datos!$C$14)))</f>
        <v>1004.5</v>
      </c>
      <c r="M189" s="114" t="str">
        <f>IF((I189-L189-N189)&lt;=Datos!$G$7,"0",IF((I189-L189-N189)&lt;=Datos!$G$8,((I189-L189-N189)-Datos!$F$8)*Datos!$I$6,IF((I189-L189-N189)&lt;=Datos!$G$9,Datos!$I$8+((I189-L189-N189)-Datos!$F$9)*Datos!$J$6,IF((I189-L189-N189)&gt;=Datos!$F$10,(Datos!$I$8+Datos!$J$8)+((I189-L189-N189)-Datos!$F$10)*Datos!$K$6))))</f>
        <v>0</v>
      </c>
      <c r="N189" s="113">
        <f>IF(I189&gt;=Datos!$D$15,(Datos!$D$15*Datos!$C$15),IF(I189&lt;=Datos!$D$15,(I189*Datos!$C$15)))</f>
        <v>1064</v>
      </c>
      <c r="O189" s="113">
        <v>25</v>
      </c>
      <c r="P189" s="113">
        <f t="shared" si="112"/>
        <v>2093.5</v>
      </c>
      <c r="Q189" s="115">
        <f t="shared" si="113"/>
        <v>32906.5</v>
      </c>
    </row>
    <row r="190" spans="1:17" s="7" customFormat="1" ht="38.25" customHeight="1" x14ac:dyDescent="0.2">
      <c r="A190" s="108">
        <v>99</v>
      </c>
      <c r="B190" s="126" t="s">
        <v>812</v>
      </c>
      <c r="C190" s="126" t="s">
        <v>313</v>
      </c>
      <c r="D190" s="131" t="s">
        <v>491</v>
      </c>
      <c r="E190" s="110" t="s">
        <v>311</v>
      </c>
      <c r="F190" s="110" t="s">
        <v>19</v>
      </c>
      <c r="G190" s="111">
        <v>45627</v>
      </c>
      <c r="H190" s="127">
        <v>45809</v>
      </c>
      <c r="I190" s="113">
        <v>35000</v>
      </c>
      <c r="J190" s="113">
        <v>0</v>
      </c>
      <c r="K190" s="113">
        <f t="shared" si="111"/>
        <v>35000</v>
      </c>
      <c r="L190" s="113">
        <f>IF(I190&gt;=Datos!$D$14,(Datos!$D$14*Datos!$C$14),IF(I190&lt;=Datos!$D$14,(I190*Datos!$C$14)))</f>
        <v>1004.5</v>
      </c>
      <c r="M190" s="114" t="str">
        <f>IF((I190-L190-N190)&lt;=Datos!$G$7,"0",IF((I190-L190-N190)&lt;=Datos!$G$8,((I190-L190-N190)-Datos!$F$8)*Datos!$I$6,IF((I190-L190-N190)&lt;=Datos!$G$9,Datos!$I$8+((I190-L190-N190)-Datos!$F$9)*Datos!$J$6,IF((I190-L190-N190)&gt;=Datos!$F$10,(Datos!$I$8+Datos!$J$8)+((I190-L190-N190)-Datos!$F$10)*Datos!$K$6))))</f>
        <v>0</v>
      </c>
      <c r="N190" s="113">
        <f>IF(I190&gt;=Datos!$D$15,(Datos!$D$15*Datos!$C$15),IF(I190&lt;=Datos!$D$15,(I190*Datos!$C$15)))</f>
        <v>1064</v>
      </c>
      <c r="O190" s="113">
        <v>25</v>
      </c>
      <c r="P190" s="113">
        <f t="shared" si="112"/>
        <v>2093.5</v>
      </c>
      <c r="Q190" s="115">
        <f t="shared" si="113"/>
        <v>32906.5</v>
      </c>
    </row>
    <row r="191" spans="1:17" s="7" customFormat="1" ht="38.25" customHeight="1" x14ac:dyDescent="0.2">
      <c r="A191" s="108">
        <v>100</v>
      </c>
      <c r="B191" s="126" t="s">
        <v>813</v>
      </c>
      <c r="C191" s="126" t="s">
        <v>313</v>
      </c>
      <c r="D191" s="131" t="s">
        <v>682</v>
      </c>
      <c r="E191" s="110" t="s">
        <v>311</v>
      </c>
      <c r="F191" s="110" t="s">
        <v>19</v>
      </c>
      <c r="G191" s="111">
        <v>45627</v>
      </c>
      <c r="H191" s="127">
        <v>45809</v>
      </c>
      <c r="I191" s="113">
        <v>66000</v>
      </c>
      <c r="J191" s="113">
        <v>0</v>
      </c>
      <c r="K191" s="113">
        <f t="shared" si="111"/>
        <v>66000</v>
      </c>
      <c r="L191" s="113">
        <f>IF(I191&gt;=Datos!$D$14,(Datos!$D$14*Datos!$C$14),IF(I191&lt;=Datos!$D$14,(I191*Datos!$C$14)))</f>
        <v>1894.2</v>
      </c>
      <c r="M191" s="114">
        <f>IF((I191-L191-N191)&lt;=Datos!$G$7,"0",IF((I191-L191-N191)&lt;=Datos!$G$8,((I191-L191-N191)-Datos!$F$8)*Datos!$I$6,IF((I191-L191-N191)&lt;=Datos!$G$9,Datos!$I$8+((I191-L191-N191)-Datos!$F$9)*Datos!$J$6,IF((I191-L191-N191)&gt;=Datos!$F$10,(Datos!$I$8+Datos!$J$8)+((I191-L191-N191)-Datos!$F$10)*Datos!$K$6))))</f>
        <v>4615.755666666666</v>
      </c>
      <c r="N191" s="113">
        <f>IF(I191&gt;=Datos!$D$15,(Datos!$D$15*Datos!$C$15),IF(I191&lt;=Datos!$D$15,(I191*Datos!$C$15)))</f>
        <v>2006.4</v>
      </c>
      <c r="O191" s="113">
        <v>25</v>
      </c>
      <c r="P191" s="113">
        <f t="shared" si="112"/>
        <v>8541.3556666666664</v>
      </c>
      <c r="Q191" s="115">
        <f t="shared" si="113"/>
        <v>57458.64433333333</v>
      </c>
    </row>
    <row r="192" spans="1:17" s="7" customFormat="1" ht="38.25" customHeight="1" x14ac:dyDescent="0.2">
      <c r="A192" s="108">
        <v>101</v>
      </c>
      <c r="B192" s="126" t="s">
        <v>814</v>
      </c>
      <c r="C192" s="126" t="s">
        <v>313</v>
      </c>
      <c r="D192" s="131" t="s">
        <v>682</v>
      </c>
      <c r="E192" s="110" t="s">
        <v>311</v>
      </c>
      <c r="F192" s="110" t="s">
        <v>19</v>
      </c>
      <c r="G192" s="111">
        <v>45627</v>
      </c>
      <c r="H192" s="127">
        <v>45809</v>
      </c>
      <c r="I192" s="113">
        <v>66000</v>
      </c>
      <c r="J192" s="113">
        <v>0</v>
      </c>
      <c r="K192" s="113">
        <f t="shared" si="111"/>
        <v>66000</v>
      </c>
      <c r="L192" s="113">
        <f>IF(I192&gt;=Datos!$D$14,(Datos!$D$14*Datos!$C$14),IF(I192&lt;=Datos!$D$14,(I192*Datos!$C$14)))</f>
        <v>1894.2</v>
      </c>
      <c r="M192" s="114">
        <f>IF((I192-L192-N192)&lt;=Datos!$G$7,"0",IF((I192-L192-N192)&lt;=Datos!$G$8,((I192-L192-N192)-Datos!$F$8)*Datos!$I$6,IF((I192-L192-N192)&lt;=Datos!$G$9,Datos!$I$8+((I192-L192-N192)-Datos!$F$9)*Datos!$J$6,IF((I192-L192-N192)&gt;=Datos!$F$10,(Datos!$I$8+Datos!$J$8)+((I192-L192-N192)-Datos!$F$10)*Datos!$K$6))))</f>
        <v>4615.755666666666</v>
      </c>
      <c r="N192" s="113">
        <f>IF(I192&gt;=Datos!$D$15,(Datos!$D$15*Datos!$C$15),IF(I192&lt;=Datos!$D$15,(I192*Datos!$C$15)))</f>
        <v>2006.4</v>
      </c>
      <c r="O192" s="113">
        <v>25</v>
      </c>
      <c r="P192" s="113">
        <f t="shared" si="112"/>
        <v>8541.3556666666664</v>
      </c>
      <c r="Q192" s="115">
        <f t="shared" si="113"/>
        <v>57458.64433333333</v>
      </c>
    </row>
    <row r="193" spans="1:17" s="7" customFormat="1" ht="38.25" customHeight="1" x14ac:dyDescent="0.2">
      <c r="A193" s="108">
        <v>102</v>
      </c>
      <c r="B193" s="126" t="s">
        <v>815</v>
      </c>
      <c r="C193" s="126" t="s">
        <v>313</v>
      </c>
      <c r="D193" s="131" t="s">
        <v>491</v>
      </c>
      <c r="E193" s="110" t="s">
        <v>311</v>
      </c>
      <c r="F193" s="110" t="s">
        <v>19</v>
      </c>
      <c r="G193" s="111">
        <v>45627</v>
      </c>
      <c r="H193" s="127">
        <v>45809</v>
      </c>
      <c r="I193" s="113">
        <v>35000</v>
      </c>
      <c r="J193" s="113">
        <v>0</v>
      </c>
      <c r="K193" s="113">
        <f t="shared" si="111"/>
        <v>35000</v>
      </c>
      <c r="L193" s="113">
        <f>IF(I193&gt;=Datos!$D$14,(Datos!$D$14*Datos!$C$14),IF(I193&lt;=Datos!$D$14,(I193*Datos!$C$14)))</f>
        <v>1004.5</v>
      </c>
      <c r="M193" s="114" t="str">
        <f>IF((I193-L193-N193)&lt;=Datos!$G$7,"0",IF((I193-L193-N193)&lt;=Datos!$G$8,((I193-L193-N193)-Datos!$F$8)*Datos!$I$6,IF((I193-L193-N193)&lt;=Datos!$G$9,Datos!$I$8+((I193-L193-N193)-Datos!$F$9)*Datos!$J$6,IF((I193-L193-N193)&gt;=Datos!$F$10,(Datos!$I$8+Datos!$J$8)+((I193-L193-N193)-Datos!$F$10)*Datos!$K$6))))</f>
        <v>0</v>
      </c>
      <c r="N193" s="113">
        <f>IF(I193&gt;=Datos!$D$15,(Datos!$D$15*Datos!$C$15),IF(I193&lt;=Datos!$D$15,(I193*Datos!$C$15)))</f>
        <v>1064</v>
      </c>
      <c r="O193" s="113">
        <v>25</v>
      </c>
      <c r="P193" s="113">
        <f t="shared" si="112"/>
        <v>2093.5</v>
      </c>
      <c r="Q193" s="115">
        <f t="shared" si="113"/>
        <v>32906.5</v>
      </c>
    </row>
    <row r="194" spans="1:17" s="7" customFormat="1" ht="38.25" customHeight="1" x14ac:dyDescent="0.2">
      <c r="A194" s="108">
        <v>103</v>
      </c>
      <c r="B194" s="126" t="s">
        <v>827</v>
      </c>
      <c r="C194" s="126" t="s">
        <v>313</v>
      </c>
      <c r="D194" s="131" t="s">
        <v>668</v>
      </c>
      <c r="E194" s="110" t="s">
        <v>311</v>
      </c>
      <c r="F194" s="110" t="s">
        <v>19</v>
      </c>
      <c r="G194" s="111">
        <v>45689</v>
      </c>
      <c r="H194" s="127">
        <v>45870</v>
      </c>
      <c r="I194" s="113">
        <v>60000</v>
      </c>
      <c r="J194" s="113">
        <v>0</v>
      </c>
      <c r="K194" s="113">
        <f t="shared" ref="K194:K195" si="114">SUM(I194:J194)</f>
        <v>60000</v>
      </c>
      <c r="L194" s="113">
        <f>IF(I194&gt;=Datos!$D$14,(Datos!$D$14*Datos!$C$14),IF(I194&lt;=Datos!$D$14,(I194*Datos!$C$14)))</f>
        <v>1722</v>
      </c>
      <c r="M194" s="114">
        <f>IF((I194-L194-N194)&lt;=Datos!$G$7,"0",IF((I194-L194-N194)&lt;=Datos!$G$8,((I194-L194-N194)-Datos!$F$8)*Datos!$I$6,IF((I194-L194-N194)&lt;=Datos!$G$9,Datos!$I$8+((I194-L194-N194)-Datos!$F$9)*Datos!$J$6,IF((I194-L194-N194)&gt;=Datos!$F$10,(Datos!$I$8+Datos!$J$8)+((I194-L194-N194)-Datos!$F$10)*Datos!$K$6))))</f>
        <v>3486.6756666666661</v>
      </c>
      <c r="N194" s="113">
        <f>IF(I194&gt;=Datos!$D$15,(Datos!$D$15*Datos!$C$15),IF(I194&lt;=Datos!$D$15,(I194*Datos!$C$15)))</f>
        <v>1824</v>
      </c>
      <c r="O194" s="113">
        <v>25</v>
      </c>
      <c r="P194" s="113">
        <f t="shared" ref="P194:P195" si="115">SUM(L194:O194)</f>
        <v>7057.6756666666661</v>
      </c>
      <c r="Q194" s="115">
        <f t="shared" ref="Q194:Q195" si="116">+K194-P194</f>
        <v>52942.324333333338</v>
      </c>
    </row>
    <row r="195" spans="1:17" s="7" customFormat="1" ht="38.25" customHeight="1" x14ac:dyDescent="0.2">
      <c r="A195" s="108">
        <v>104</v>
      </c>
      <c r="B195" s="126" t="s">
        <v>874</v>
      </c>
      <c r="C195" s="126" t="s">
        <v>313</v>
      </c>
      <c r="D195" s="131" t="s">
        <v>668</v>
      </c>
      <c r="E195" s="110" t="s">
        <v>311</v>
      </c>
      <c r="F195" s="110" t="s">
        <v>19</v>
      </c>
      <c r="G195" s="111">
        <v>45689</v>
      </c>
      <c r="H195" s="127">
        <v>45870</v>
      </c>
      <c r="I195" s="113">
        <v>60000</v>
      </c>
      <c r="J195" s="113">
        <v>0</v>
      </c>
      <c r="K195" s="113">
        <f t="shared" si="114"/>
        <v>60000</v>
      </c>
      <c r="L195" s="113">
        <f>IF(I195&gt;=Datos!$D$14,(Datos!$D$14*Datos!$C$14),IF(I195&lt;=Datos!$D$14,(I195*Datos!$C$14)))</f>
        <v>1722</v>
      </c>
      <c r="M195" s="114">
        <f>IF((I195-L195-N195)&lt;=Datos!$G$7,"0",IF((I195-L195-N195)&lt;=Datos!$G$8,((I195-L195-N195)-Datos!$F$8)*Datos!$I$6,IF((I195-L195-N195)&lt;=Datos!$G$9,Datos!$I$8+((I195-L195-N195)-Datos!$F$9)*Datos!$J$6,IF((I195-L195-N195)&gt;=Datos!$F$10,(Datos!$I$8+Datos!$J$8)+((I195-L195-N195)-Datos!$F$10)*Datos!$K$6))))</f>
        <v>3486.6756666666661</v>
      </c>
      <c r="N195" s="113">
        <f>IF(I195&gt;=Datos!$D$15,(Datos!$D$15*Datos!$C$15),IF(I195&lt;=Datos!$D$15,(I195*Datos!$C$15)))</f>
        <v>1824</v>
      </c>
      <c r="O195" s="113">
        <v>25</v>
      </c>
      <c r="P195" s="113">
        <f t="shared" si="115"/>
        <v>7057.6756666666661</v>
      </c>
      <c r="Q195" s="115">
        <f t="shared" si="116"/>
        <v>52942.324333333338</v>
      </c>
    </row>
    <row r="196" spans="1:17" s="7" customFormat="1" ht="38.25" customHeight="1" x14ac:dyDescent="0.2">
      <c r="A196" s="108">
        <v>105</v>
      </c>
      <c r="B196" s="126" t="s">
        <v>826</v>
      </c>
      <c r="C196" s="126" t="s">
        <v>313</v>
      </c>
      <c r="D196" s="131" t="s">
        <v>668</v>
      </c>
      <c r="E196" s="110" t="s">
        <v>311</v>
      </c>
      <c r="F196" s="110" t="s">
        <v>19</v>
      </c>
      <c r="G196" s="111">
        <v>45717</v>
      </c>
      <c r="H196" s="127">
        <v>45901</v>
      </c>
      <c r="I196" s="113">
        <v>60000</v>
      </c>
      <c r="J196" s="113">
        <v>0</v>
      </c>
      <c r="K196" s="113">
        <f t="shared" ref="K196:K197" si="117">SUM(I196:J196)</f>
        <v>60000</v>
      </c>
      <c r="L196" s="113">
        <f>IF(I196&gt;=Datos!$D$14,(Datos!$D$14*Datos!$C$14),IF(I196&lt;=Datos!$D$14,(I196*Datos!$C$14)))</f>
        <v>1722</v>
      </c>
      <c r="M196" s="114">
        <v>3143.58</v>
      </c>
      <c r="N196" s="113">
        <f>IF(I196&gt;=Datos!$D$15,(Datos!$D$15*Datos!$C$15),IF(I196&lt;=Datos!$D$15,(I196*Datos!$C$15)))</f>
        <v>1824</v>
      </c>
      <c r="O196" s="113">
        <v>1740.46</v>
      </c>
      <c r="P196" s="113">
        <f t="shared" ref="P196:P197" si="118">SUM(L196:O196)</f>
        <v>8430.0400000000009</v>
      </c>
      <c r="Q196" s="115">
        <f t="shared" ref="Q196:Q197" si="119">+K196-P196</f>
        <v>51569.96</v>
      </c>
    </row>
    <row r="197" spans="1:17" s="7" customFormat="1" ht="38.25" customHeight="1" x14ac:dyDescent="0.2">
      <c r="A197" s="108">
        <v>106</v>
      </c>
      <c r="B197" s="126" t="s">
        <v>915</v>
      </c>
      <c r="C197" s="126" t="s">
        <v>313</v>
      </c>
      <c r="D197" s="131" t="s">
        <v>668</v>
      </c>
      <c r="E197" s="110" t="s">
        <v>311</v>
      </c>
      <c r="F197" s="110" t="s">
        <v>19</v>
      </c>
      <c r="G197" s="111">
        <v>45717</v>
      </c>
      <c r="H197" s="127">
        <v>45901</v>
      </c>
      <c r="I197" s="113">
        <v>60000</v>
      </c>
      <c r="J197" s="113">
        <v>0</v>
      </c>
      <c r="K197" s="113">
        <f t="shared" si="117"/>
        <v>60000</v>
      </c>
      <c r="L197" s="113">
        <f>IF(I197&gt;=Datos!$D$14,(Datos!$D$14*Datos!$C$14),IF(I197&lt;=Datos!$D$14,(I197*Datos!$C$14)))</f>
        <v>1722</v>
      </c>
      <c r="M197" s="114">
        <f>IF((I197-L197-N197)&lt;=Datos!$G$7,"0",IF((I197-L197-N197)&lt;=Datos!$G$8,((I197-L197-N197)-Datos!$F$8)*Datos!$I$6,IF((I197-L197-N197)&lt;=Datos!$G$9,Datos!$I$8+((I197-L197-N197)-Datos!$F$9)*Datos!$J$6,IF((I197-L197-N197)&gt;=Datos!$F$10,(Datos!$I$8+Datos!$J$8)+((I197-L197-N197)-Datos!$F$10)*Datos!$K$6))))</f>
        <v>3486.6756666666661</v>
      </c>
      <c r="N197" s="113">
        <f>IF(I197&gt;=Datos!$D$15,(Datos!$D$15*Datos!$C$15),IF(I197&lt;=Datos!$D$15,(I197*Datos!$C$15)))</f>
        <v>1824</v>
      </c>
      <c r="O197" s="113">
        <v>25</v>
      </c>
      <c r="P197" s="113">
        <f t="shared" si="118"/>
        <v>7057.6756666666661</v>
      </c>
      <c r="Q197" s="115">
        <f t="shared" si="119"/>
        <v>52942.324333333338</v>
      </c>
    </row>
    <row r="198" spans="1:17" s="7" customFormat="1" ht="38.25" customHeight="1" x14ac:dyDescent="0.2">
      <c r="A198" s="108">
        <v>107</v>
      </c>
      <c r="B198" s="126" t="s">
        <v>989</v>
      </c>
      <c r="C198" s="126" t="s">
        <v>313</v>
      </c>
      <c r="D198" s="131" t="s">
        <v>668</v>
      </c>
      <c r="E198" s="110" t="s">
        <v>311</v>
      </c>
      <c r="F198" s="110" t="s">
        <v>19</v>
      </c>
      <c r="G198" s="111">
        <v>45748</v>
      </c>
      <c r="H198" s="127">
        <v>45931</v>
      </c>
      <c r="I198" s="113">
        <v>60000</v>
      </c>
      <c r="J198" s="113">
        <v>0</v>
      </c>
      <c r="K198" s="113">
        <f t="shared" ref="K198:K218" si="120">SUM(I198:J198)</f>
        <v>60000</v>
      </c>
      <c r="L198" s="113">
        <f>IF(I198&gt;=Datos!$D$14,(Datos!$D$14*Datos!$C$14),IF(I198&lt;=Datos!$D$14,(I198*Datos!$C$14)))</f>
        <v>1722</v>
      </c>
      <c r="M198" s="114">
        <f>IF((I198-L198-N198)&lt;=Datos!$G$7,"0",IF((I198-L198-N198)&lt;=Datos!$G$8,((I198-L198-N198)-Datos!$F$8)*Datos!$I$6,IF((I198-L198-N198)&lt;=Datos!$G$9,Datos!$I$8+((I198-L198-N198)-Datos!$F$9)*Datos!$J$6,IF((I198-L198-N198)&gt;=Datos!$F$10,(Datos!$I$8+Datos!$J$8)+((I198-L198-N198)-Datos!$F$10)*Datos!$K$6))))</f>
        <v>3486.6756666666661</v>
      </c>
      <c r="N198" s="113">
        <f>IF(I198&gt;=Datos!$D$15,(Datos!$D$15*Datos!$C$15),IF(I198&lt;=Datos!$D$15,(I198*Datos!$C$15)))</f>
        <v>1824</v>
      </c>
      <c r="O198" s="113">
        <v>25</v>
      </c>
      <c r="P198" s="113">
        <f t="shared" ref="P198:P218" si="121">SUM(L198:O198)</f>
        <v>7057.6756666666661</v>
      </c>
      <c r="Q198" s="115">
        <f t="shared" ref="Q198:Q218" si="122">+K198-P198</f>
        <v>52942.324333333338</v>
      </c>
    </row>
    <row r="199" spans="1:17" s="7" customFormat="1" ht="38.25" customHeight="1" x14ac:dyDescent="0.2">
      <c r="A199" s="108">
        <v>108</v>
      </c>
      <c r="B199" s="126" t="s">
        <v>990</v>
      </c>
      <c r="C199" s="126" t="s">
        <v>313</v>
      </c>
      <c r="D199" s="131" t="s">
        <v>682</v>
      </c>
      <c r="E199" s="110" t="s">
        <v>311</v>
      </c>
      <c r="F199" s="110" t="s">
        <v>19</v>
      </c>
      <c r="G199" s="111">
        <v>45748</v>
      </c>
      <c r="H199" s="127">
        <v>45931</v>
      </c>
      <c r="I199" s="113">
        <v>60000</v>
      </c>
      <c r="J199" s="113">
        <v>0</v>
      </c>
      <c r="K199" s="113">
        <f t="shared" si="120"/>
        <v>60000</v>
      </c>
      <c r="L199" s="113">
        <f>IF(I199&gt;=Datos!$D$14,(Datos!$D$14*Datos!$C$14),IF(I199&lt;=Datos!$D$14,(I199*Datos!$C$14)))</f>
        <v>1722</v>
      </c>
      <c r="M199" s="114">
        <f>IF((I199-L199-N199)&lt;=Datos!$G$7,"0",IF((I199-L199-N199)&lt;=Datos!$G$8,((I199-L199-N199)-Datos!$F$8)*Datos!$I$6,IF((I199-L199-N199)&lt;=Datos!$G$9,Datos!$I$8+((I199-L199-N199)-Datos!$F$9)*Datos!$J$6,IF((I199-L199-N199)&gt;=Datos!$F$10,(Datos!$I$8+Datos!$J$8)+((I199-L199-N199)-Datos!$F$10)*Datos!$K$6))))</f>
        <v>3486.6756666666661</v>
      </c>
      <c r="N199" s="113">
        <f>IF(I199&gt;=Datos!$D$15,(Datos!$D$15*Datos!$C$15),IF(I199&lt;=Datos!$D$15,(I199*Datos!$C$15)))</f>
        <v>1824</v>
      </c>
      <c r="O199" s="113">
        <v>25</v>
      </c>
      <c r="P199" s="113">
        <f t="shared" si="121"/>
        <v>7057.6756666666661</v>
      </c>
      <c r="Q199" s="115">
        <f t="shared" si="122"/>
        <v>52942.324333333338</v>
      </c>
    </row>
    <row r="200" spans="1:17" s="7" customFormat="1" ht="38.25" customHeight="1" x14ac:dyDescent="0.2">
      <c r="A200" s="108">
        <v>109</v>
      </c>
      <c r="B200" s="126" t="s">
        <v>991</v>
      </c>
      <c r="C200" s="126" t="s">
        <v>313</v>
      </c>
      <c r="D200" s="131" t="s">
        <v>682</v>
      </c>
      <c r="E200" s="110" t="s">
        <v>311</v>
      </c>
      <c r="F200" s="110" t="s">
        <v>19</v>
      </c>
      <c r="G200" s="111">
        <v>45748</v>
      </c>
      <c r="H200" s="127">
        <v>45931</v>
      </c>
      <c r="I200" s="113">
        <v>60000</v>
      </c>
      <c r="J200" s="113">
        <v>0</v>
      </c>
      <c r="K200" s="113">
        <f t="shared" si="120"/>
        <v>60000</v>
      </c>
      <c r="L200" s="113">
        <f>IF(I200&gt;=Datos!$D$14,(Datos!$D$14*Datos!$C$14),IF(I200&lt;=Datos!$D$14,(I200*Datos!$C$14)))</f>
        <v>1722</v>
      </c>
      <c r="M200" s="114">
        <f>IF((I200-L200-N200)&lt;=Datos!$G$7,"0",IF((I200-L200-N200)&lt;=Datos!$G$8,((I200-L200-N200)-Datos!$F$8)*Datos!$I$6,IF((I200-L200-N200)&lt;=Datos!$G$9,Datos!$I$8+((I200-L200-N200)-Datos!$F$9)*Datos!$J$6,IF((I200-L200-N200)&gt;=Datos!$F$10,(Datos!$I$8+Datos!$J$8)+((I200-L200-N200)-Datos!$F$10)*Datos!$K$6))))</f>
        <v>3486.6756666666661</v>
      </c>
      <c r="N200" s="113">
        <f>IF(I200&gt;=Datos!$D$15,(Datos!$D$15*Datos!$C$15),IF(I200&lt;=Datos!$D$15,(I200*Datos!$C$15)))</f>
        <v>1824</v>
      </c>
      <c r="O200" s="113">
        <v>25</v>
      </c>
      <c r="P200" s="113">
        <f t="shared" si="121"/>
        <v>7057.6756666666661</v>
      </c>
      <c r="Q200" s="115">
        <f t="shared" si="122"/>
        <v>52942.324333333338</v>
      </c>
    </row>
    <row r="201" spans="1:17" s="7" customFormat="1" ht="38.25" customHeight="1" x14ac:dyDescent="0.2">
      <c r="A201" s="108">
        <v>110</v>
      </c>
      <c r="B201" s="126" t="s">
        <v>992</v>
      </c>
      <c r="C201" s="126" t="s">
        <v>313</v>
      </c>
      <c r="D201" s="131" t="s">
        <v>682</v>
      </c>
      <c r="E201" s="110" t="s">
        <v>311</v>
      </c>
      <c r="F201" s="110" t="s">
        <v>19</v>
      </c>
      <c r="G201" s="111">
        <v>45748</v>
      </c>
      <c r="H201" s="127">
        <v>45931</v>
      </c>
      <c r="I201" s="113">
        <v>60000</v>
      </c>
      <c r="J201" s="113">
        <v>0</v>
      </c>
      <c r="K201" s="113">
        <f t="shared" si="120"/>
        <v>60000</v>
      </c>
      <c r="L201" s="113">
        <f>IF(I201&gt;=Datos!$D$14,(Datos!$D$14*Datos!$C$14),IF(I201&lt;=Datos!$D$14,(I201*Datos!$C$14)))</f>
        <v>1722</v>
      </c>
      <c r="M201" s="114">
        <f>IF((I201-L201-N201)&lt;=Datos!$G$7,"0",IF((I201-L201-N201)&lt;=Datos!$G$8,((I201-L201-N201)-Datos!$F$8)*Datos!$I$6,IF((I201-L201-N201)&lt;=Datos!$G$9,Datos!$I$8+((I201-L201-N201)-Datos!$F$9)*Datos!$J$6,IF((I201-L201-N201)&gt;=Datos!$F$10,(Datos!$I$8+Datos!$J$8)+((I201-L201-N201)-Datos!$F$10)*Datos!$K$6))))</f>
        <v>3486.6756666666661</v>
      </c>
      <c r="N201" s="113">
        <f>IF(I201&gt;=Datos!$D$15,(Datos!$D$15*Datos!$C$15),IF(I201&lt;=Datos!$D$15,(I201*Datos!$C$15)))</f>
        <v>1824</v>
      </c>
      <c r="O201" s="113">
        <v>25</v>
      </c>
      <c r="P201" s="113">
        <f t="shared" si="121"/>
        <v>7057.6756666666661</v>
      </c>
      <c r="Q201" s="115">
        <f t="shared" si="122"/>
        <v>52942.324333333338</v>
      </c>
    </row>
    <row r="202" spans="1:17" s="7" customFormat="1" ht="38.25" customHeight="1" x14ac:dyDescent="0.2">
      <c r="A202" s="108">
        <v>111</v>
      </c>
      <c r="B202" s="126" t="s">
        <v>993</v>
      </c>
      <c r="C202" s="126" t="s">
        <v>313</v>
      </c>
      <c r="D202" s="131" t="s">
        <v>491</v>
      </c>
      <c r="E202" s="110" t="s">
        <v>311</v>
      </c>
      <c r="F202" s="110" t="s">
        <v>19</v>
      </c>
      <c r="G202" s="111">
        <v>45748</v>
      </c>
      <c r="H202" s="127">
        <v>45931</v>
      </c>
      <c r="I202" s="113">
        <v>35000</v>
      </c>
      <c r="J202" s="113">
        <v>0</v>
      </c>
      <c r="K202" s="113">
        <f t="shared" si="120"/>
        <v>35000</v>
      </c>
      <c r="L202" s="113">
        <f>IF(I202&gt;=Datos!$D$14,(Datos!$D$14*Datos!$C$14),IF(I202&lt;=Datos!$D$14,(I202*Datos!$C$14)))</f>
        <v>1004.5</v>
      </c>
      <c r="M202" s="114" t="str">
        <f>IF((I202-L202-N202)&lt;=Datos!$G$7,"0",IF((I202-L202-N202)&lt;=Datos!$G$8,((I202-L202-N202)-Datos!$F$8)*Datos!$I$6,IF((I202-L202-N202)&lt;=Datos!$G$9,Datos!$I$8+((I202-L202-N202)-Datos!$F$9)*Datos!$J$6,IF((I202-L202-N202)&gt;=Datos!$F$10,(Datos!$I$8+Datos!$J$8)+((I202-L202-N202)-Datos!$F$10)*Datos!$K$6))))</f>
        <v>0</v>
      </c>
      <c r="N202" s="113">
        <f>IF(I202&gt;=Datos!$D$15,(Datos!$D$15*Datos!$C$15),IF(I202&lt;=Datos!$D$15,(I202*Datos!$C$15)))</f>
        <v>1064</v>
      </c>
      <c r="O202" s="113">
        <v>25</v>
      </c>
      <c r="P202" s="113">
        <f t="shared" si="121"/>
        <v>2093.5</v>
      </c>
      <c r="Q202" s="115">
        <f t="shared" si="122"/>
        <v>32906.5</v>
      </c>
    </row>
    <row r="203" spans="1:17" s="7" customFormat="1" ht="38.25" customHeight="1" x14ac:dyDescent="0.2">
      <c r="A203" s="108">
        <v>112</v>
      </c>
      <c r="B203" s="126" t="s">
        <v>994</v>
      </c>
      <c r="C203" s="126" t="s">
        <v>313</v>
      </c>
      <c r="D203" s="131" t="s">
        <v>988</v>
      </c>
      <c r="E203" s="110" t="s">
        <v>311</v>
      </c>
      <c r="F203" s="110" t="s">
        <v>19</v>
      </c>
      <c r="G203" s="111">
        <v>45748</v>
      </c>
      <c r="H203" s="127">
        <v>45931</v>
      </c>
      <c r="I203" s="113">
        <v>60000</v>
      </c>
      <c r="J203" s="113">
        <v>0</v>
      </c>
      <c r="K203" s="113">
        <f t="shared" si="120"/>
        <v>60000</v>
      </c>
      <c r="L203" s="113">
        <f>IF(I203&gt;=Datos!$D$14,(Datos!$D$14*Datos!$C$14),IF(I203&lt;=Datos!$D$14,(I203*Datos!$C$14)))</f>
        <v>1722</v>
      </c>
      <c r="M203" s="114">
        <f>IF((I203-L203-N203)&lt;=Datos!$G$7,"0",IF((I203-L203-N203)&lt;=Datos!$G$8,((I203-L203-N203)-Datos!$F$8)*Datos!$I$6,IF((I203-L203-N203)&lt;=Datos!$G$9,Datos!$I$8+((I203-L203-N203)-Datos!$F$9)*Datos!$J$6,IF((I203-L203-N203)&gt;=Datos!$F$10,(Datos!$I$8+Datos!$J$8)+((I203-L203-N203)-Datos!$F$10)*Datos!$K$6))))</f>
        <v>3486.6756666666661</v>
      </c>
      <c r="N203" s="113">
        <f>IF(I203&gt;=Datos!$D$15,(Datos!$D$15*Datos!$C$15),IF(I203&lt;=Datos!$D$15,(I203*Datos!$C$15)))</f>
        <v>1824</v>
      </c>
      <c r="O203" s="113">
        <v>25</v>
      </c>
      <c r="P203" s="113">
        <f t="shared" si="121"/>
        <v>7057.6756666666661</v>
      </c>
      <c r="Q203" s="115">
        <f t="shared" si="122"/>
        <v>52942.324333333338</v>
      </c>
    </row>
    <row r="204" spans="1:17" s="7" customFormat="1" ht="38.25" customHeight="1" x14ac:dyDescent="0.2">
      <c r="A204" s="108">
        <v>113</v>
      </c>
      <c r="B204" s="126" t="s">
        <v>995</v>
      </c>
      <c r="C204" s="126" t="s">
        <v>313</v>
      </c>
      <c r="D204" s="131" t="s">
        <v>988</v>
      </c>
      <c r="E204" s="110" t="s">
        <v>311</v>
      </c>
      <c r="F204" s="110" t="s">
        <v>19</v>
      </c>
      <c r="G204" s="111">
        <v>45748</v>
      </c>
      <c r="H204" s="127">
        <v>45931</v>
      </c>
      <c r="I204" s="113">
        <v>60000</v>
      </c>
      <c r="J204" s="113">
        <v>0</v>
      </c>
      <c r="K204" s="113">
        <f t="shared" si="120"/>
        <v>60000</v>
      </c>
      <c r="L204" s="113">
        <f>IF(I204&gt;=Datos!$D$14,(Datos!$D$14*Datos!$C$14),IF(I204&lt;=Datos!$D$14,(I204*Datos!$C$14)))</f>
        <v>1722</v>
      </c>
      <c r="M204" s="114">
        <f>IF((I204-L204-N204)&lt;=Datos!$G$7,"0",IF((I204-L204-N204)&lt;=Datos!$G$8,((I204-L204-N204)-Datos!$F$8)*Datos!$I$6,IF((I204-L204-N204)&lt;=Datos!$G$9,Datos!$I$8+((I204-L204-N204)-Datos!$F$9)*Datos!$J$6,IF((I204-L204-N204)&gt;=Datos!$F$10,(Datos!$I$8+Datos!$J$8)+((I204-L204-N204)-Datos!$F$10)*Datos!$K$6))))</f>
        <v>3486.6756666666661</v>
      </c>
      <c r="N204" s="113">
        <f>IF(I204&gt;=Datos!$D$15,(Datos!$D$15*Datos!$C$15),IF(I204&lt;=Datos!$D$15,(I204*Datos!$C$15)))</f>
        <v>1824</v>
      </c>
      <c r="O204" s="113">
        <v>25</v>
      </c>
      <c r="P204" s="113">
        <f t="shared" si="121"/>
        <v>7057.6756666666661</v>
      </c>
      <c r="Q204" s="115">
        <f t="shared" si="122"/>
        <v>52942.324333333338</v>
      </c>
    </row>
    <row r="205" spans="1:17" s="7" customFormat="1" ht="38.25" customHeight="1" x14ac:dyDescent="0.2">
      <c r="A205" s="108">
        <v>114</v>
      </c>
      <c r="B205" s="126" t="s">
        <v>996</v>
      </c>
      <c r="C205" s="126" t="s">
        <v>313</v>
      </c>
      <c r="D205" s="131" t="s">
        <v>988</v>
      </c>
      <c r="E205" s="110" t="s">
        <v>311</v>
      </c>
      <c r="F205" s="110" t="s">
        <v>309</v>
      </c>
      <c r="G205" s="111">
        <v>45748</v>
      </c>
      <c r="H205" s="127">
        <v>45931</v>
      </c>
      <c r="I205" s="113">
        <v>60000</v>
      </c>
      <c r="J205" s="113">
        <v>0</v>
      </c>
      <c r="K205" s="113">
        <f t="shared" si="120"/>
        <v>60000</v>
      </c>
      <c r="L205" s="113">
        <f>IF(I205&gt;=Datos!$D$14,(Datos!$D$14*Datos!$C$14),IF(I205&lt;=Datos!$D$14,(I205*Datos!$C$14)))</f>
        <v>1722</v>
      </c>
      <c r="M205" s="114">
        <f>IF((I205-L205-N205)&lt;=Datos!$G$7,"0",IF((I205-L205-N205)&lt;=Datos!$G$8,((I205-L205-N205)-Datos!$F$8)*Datos!$I$6,IF((I205-L205-N205)&lt;=Datos!$G$9,Datos!$I$8+((I205-L205-N205)-Datos!$F$9)*Datos!$J$6,IF((I205-L205-N205)&gt;=Datos!$F$10,(Datos!$I$8+Datos!$J$8)+((I205-L205-N205)-Datos!$F$10)*Datos!$K$6))))</f>
        <v>3486.6756666666661</v>
      </c>
      <c r="N205" s="113">
        <f>IF(I205&gt;=Datos!$D$15,(Datos!$D$15*Datos!$C$15),IF(I205&lt;=Datos!$D$15,(I205*Datos!$C$15)))</f>
        <v>1824</v>
      </c>
      <c r="O205" s="113">
        <v>25</v>
      </c>
      <c r="P205" s="113">
        <f t="shared" si="121"/>
        <v>7057.6756666666661</v>
      </c>
      <c r="Q205" s="115">
        <f t="shared" si="122"/>
        <v>52942.324333333338</v>
      </c>
    </row>
    <row r="206" spans="1:17" s="7" customFormat="1" ht="38.25" customHeight="1" x14ac:dyDescent="0.2">
      <c r="A206" s="108">
        <v>115</v>
      </c>
      <c r="B206" s="126" t="s">
        <v>997</v>
      </c>
      <c r="C206" s="126" t="s">
        <v>313</v>
      </c>
      <c r="D206" s="131" t="s">
        <v>988</v>
      </c>
      <c r="E206" s="110" t="s">
        <v>311</v>
      </c>
      <c r="F206" s="110" t="s">
        <v>19</v>
      </c>
      <c r="G206" s="111">
        <v>45748</v>
      </c>
      <c r="H206" s="127">
        <v>45931</v>
      </c>
      <c r="I206" s="113">
        <v>60000</v>
      </c>
      <c r="J206" s="113">
        <v>0</v>
      </c>
      <c r="K206" s="113">
        <f t="shared" si="120"/>
        <v>60000</v>
      </c>
      <c r="L206" s="113">
        <f>IF(I206&gt;=Datos!$D$14,(Datos!$D$14*Datos!$C$14),IF(I206&lt;=Datos!$D$14,(I206*Datos!$C$14)))</f>
        <v>1722</v>
      </c>
      <c r="M206" s="114">
        <f>IF((I206-L206-N206)&lt;=Datos!$G$7,"0",IF((I206-L206-N206)&lt;=Datos!$G$8,((I206-L206-N206)-Datos!$F$8)*Datos!$I$6,IF((I206-L206-N206)&lt;=Datos!$G$9,Datos!$I$8+((I206-L206-N206)-Datos!$F$9)*Datos!$J$6,IF((I206-L206-N206)&gt;=Datos!$F$10,(Datos!$I$8+Datos!$J$8)+((I206-L206-N206)-Datos!$F$10)*Datos!$K$6))))</f>
        <v>3486.6756666666661</v>
      </c>
      <c r="N206" s="113">
        <f>IF(I206&gt;=Datos!$D$15,(Datos!$D$15*Datos!$C$15),IF(I206&lt;=Datos!$D$15,(I206*Datos!$C$15)))</f>
        <v>1824</v>
      </c>
      <c r="O206" s="113">
        <v>25</v>
      </c>
      <c r="P206" s="113">
        <f t="shared" si="121"/>
        <v>7057.6756666666661</v>
      </c>
      <c r="Q206" s="115">
        <f t="shared" si="122"/>
        <v>52942.324333333338</v>
      </c>
    </row>
    <row r="207" spans="1:17" s="7" customFormat="1" ht="38.25" customHeight="1" x14ac:dyDescent="0.2">
      <c r="A207" s="108">
        <v>116</v>
      </c>
      <c r="B207" s="126" t="s">
        <v>998</v>
      </c>
      <c r="C207" s="126" t="s">
        <v>313</v>
      </c>
      <c r="D207" s="131" t="s">
        <v>491</v>
      </c>
      <c r="E207" s="110" t="s">
        <v>311</v>
      </c>
      <c r="F207" s="110" t="s">
        <v>19</v>
      </c>
      <c r="G207" s="111">
        <v>45748</v>
      </c>
      <c r="H207" s="127">
        <v>45931</v>
      </c>
      <c r="I207" s="113">
        <v>35000</v>
      </c>
      <c r="J207" s="113">
        <v>0</v>
      </c>
      <c r="K207" s="113">
        <f t="shared" si="120"/>
        <v>35000</v>
      </c>
      <c r="L207" s="113">
        <f>IF(I207&gt;=Datos!$D$14,(Datos!$D$14*Datos!$C$14),IF(I207&lt;=Datos!$D$14,(I207*Datos!$C$14)))</f>
        <v>1004.5</v>
      </c>
      <c r="M207" s="114" t="str">
        <f>IF((I207-L207-N207)&lt;=Datos!$G$7,"0",IF((I207-L207-N207)&lt;=Datos!$G$8,((I207-L207-N207)-Datos!$F$8)*Datos!$I$6,IF((I207-L207-N207)&lt;=Datos!$G$9,Datos!$I$8+((I207-L207-N207)-Datos!$F$9)*Datos!$J$6,IF((I207-L207-N207)&gt;=Datos!$F$10,(Datos!$I$8+Datos!$J$8)+((I207-L207-N207)-Datos!$F$10)*Datos!$K$6))))</f>
        <v>0</v>
      </c>
      <c r="N207" s="113">
        <f>IF(I207&gt;=Datos!$D$15,(Datos!$D$15*Datos!$C$15),IF(I207&lt;=Datos!$D$15,(I207*Datos!$C$15)))</f>
        <v>1064</v>
      </c>
      <c r="O207" s="113">
        <v>25</v>
      </c>
      <c r="P207" s="113">
        <f t="shared" si="121"/>
        <v>2093.5</v>
      </c>
      <c r="Q207" s="115">
        <f t="shared" si="122"/>
        <v>32906.5</v>
      </c>
    </row>
    <row r="208" spans="1:17" s="7" customFormat="1" ht="38.25" customHeight="1" x14ac:dyDescent="0.2">
      <c r="A208" s="108">
        <v>117</v>
      </c>
      <c r="B208" s="126" t="s">
        <v>999</v>
      </c>
      <c r="C208" s="126" t="s">
        <v>313</v>
      </c>
      <c r="D208" s="131" t="s">
        <v>491</v>
      </c>
      <c r="E208" s="110" t="s">
        <v>311</v>
      </c>
      <c r="F208" s="110" t="s">
        <v>19</v>
      </c>
      <c r="G208" s="111">
        <v>45748</v>
      </c>
      <c r="H208" s="127">
        <v>45931</v>
      </c>
      <c r="I208" s="113">
        <v>35000</v>
      </c>
      <c r="J208" s="113">
        <v>0</v>
      </c>
      <c r="K208" s="113">
        <f t="shared" si="120"/>
        <v>35000</v>
      </c>
      <c r="L208" s="113">
        <f>IF(I208&gt;=Datos!$D$14,(Datos!$D$14*Datos!$C$14),IF(I208&lt;=Datos!$D$14,(I208*Datos!$C$14)))</f>
        <v>1004.5</v>
      </c>
      <c r="M208" s="114" t="str">
        <f>IF((I208-L208-N208)&lt;=Datos!$G$7,"0",IF((I208-L208-N208)&lt;=Datos!$G$8,((I208-L208-N208)-Datos!$F$8)*Datos!$I$6,IF((I208-L208-N208)&lt;=Datos!$G$9,Datos!$I$8+((I208-L208-N208)-Datos!$F$9)*Datos!$J$6,IF((I208-L208-N208)&gt;=Datos!$F$10,(Datos!$I$8+Datos!$J$8)+((I208-L208-N208)-Datos!$F$10)*Datos!$K$6))))</f>
        <v>0</v>
      </c>
      <c r="N208" s="113">
        <f>IF(I208&gt;=Datos!$D$15,(Datos!$D$15*Datos!$C$15),IF(I208&lt;=Datos!$D$15,(I208*Datos!$C$15)))</f>
        <v>1064</v>
      </c>
      <c r="O208" s="113">
        <v>25</v>
      </c>
      <c r="P208" s="113">
        <f t="shared" si="121"/>
        <v>2093.5</v>
      </c>
      <c r="Q208" s="115">
        <f t="shared" si="122"/>
        <v>32906.5</v>
      </c>
    </row>
    <row r="209" spans="1:17" s="7" customFormat="1" ht="38.25" customHeight="1" x14ac:dyDescent="0.2">
      <c r="A209" s="108">
        <v>118</v>
      </c>
      <c r="B209" s="126" t="s">
        <v>1000</v>
      </c>
      <c r="C209" s="126" t="s">
        <v>313</v>
      </c>
      <c r="D209" s="131" t="s">
        <v>491</v>
      </c>
      <c r="E209" s="110" t="s">
        <v>311</v>
      </c>
      <c r="F209" s="110" t="s">
        <v>19</v>
      </c>
      <c r="G209" s="111">
        <v>45748</v>
      </c>
      <c r="H209" s="127">
        <v>45931</v>
      </c>
      <c r="I209" s="113">
        <v>35000</v>
      </c>
      <c r="J209" s="113">
        <v>0</v>
      </c>
      <c r="K209" s="113">
        <f t="shared" si="120"/>
        <v>35000</v>
      </c>
      <c r="L209" s="113">
        <f>IF(I209&gt;=Datos!$D$14,(Datos!$D$14*Datos!$C$14),IF(I209&lt;=Datos!$D$14,(I209*Datos!$C$14)))</f>
        <v>1004.5</v>
      </c>
      <c r="M209" s="114" t="str">
        <f>IF((I209-L209-N209)&lt;=Datos!$G$7,"0",IF((I209-L209-N209)&lt;=Datos!$G$8,((I209-L209-N209)-Datos!$F$8)*Datos!$I$6,IF((I209-L209-N209)&lt;=Datos!$G$9,Datos!$I$8+((I209-L209-N209)-Datos!$F$9)*Datos!$J$6,IF((I209-L209-N209)&gt;=Datos!$F$10,(Datos!$I$8+Datos!$J$8)+((I209-L209-N209)-Datos!$F$10)*Datos!$K$6))))</f>
        <v>0</v>
      </c>
      <c r="N209" s="113">
        <f>IF(I209&gt;=Datos!$D$15,(Datos!$D$15*Datos!$C$15),IF(I209&lt;=Datos!$D$15,(I209*Datos!$C$15)))</f>
        <v>1064</v>
      </c>
      <c r="O209" s="113">
        <v>25</v>
      </c>
      <c r="P209" s="113">
        <f t="shared" si="121"/>
        <v>2093.5</v>
      </c>
      <c r="Q209" s="115">
        <f t="shared" si="122"/>
        <v>32906.5</v>
      </c>
    </row>
    <row r="210" spans="1:17" s="7" customFormat="1" ht="38.25" customHeight="1" x14ac:dyDescent="0.2">
      <c r="A210" s="108">
        <v>119</v>
      </c>
      <c r="B210" s="126" t="s">
        <v>1001</v>
      </c>
      <c r="C210" s="126" t="s">
        <v>313</v>
      </c>
      <c r="D210" s="131" t="s">
        <v>491</v>
      </c>
      <c r="E210" s="110" t="s">
        <v>311</v>
      </c>
      <c r="F210" s="110" t="s">
        <v>19</v>
      </c>
      <c r="G210" s="111">
        <v>45748</v>
      </c>
      <c r="H210" s="127">
        <v>45931</v>
      </c>
      <c r="I210" s="113">
        <v>35000</v>
      </c>
      <c r="J210" s="113">
        <v>0</v>
      </c>
      <c r="K210" s="113">
        <f t="shared" si="120"/>
        <v>35000</v>
      </c>
      <c r="L210" s="113">
        <f>IF(I210&gt;=Datos!$D$14,(Datos!$D$14*Datos!$C$14),IF(I210&lt;=Datos!$D$14,(I210*Datos!$C$14)))</f>
        <v>1004.5</v>
      </c>
      <c r="M210" s="114" t="str">
        <f>IF((I210-L210-N210)&lt;=Datos!$G$7,"0",IF((I210-L210-N210)&lt;=Datos!$G$8,((I210-L210-N210)-Datos!$F$8)*Datos!$I$6,IF((I210-L210-N210)&lt;=Datos!$G$9,Datos!$I$8+((I210-L210-N210)-Datos!$F$9)*Datos!$J$6,IF((I210-L210-N210)&gt;=Datos!$F$10,(Datos!$I$8+Datos!$J$8)+((I210-L210-N210)-Datos!$F$10)*Datos!$K$6))))</f>
        <v>0</v>
      </c>
      <c r="N210" s="113">
        <f>IF(I210&gt;=Datos!$D$15,(Datos!$D$15*Datos!$C$15),IF(I210&lt;=Datos!$D$15,(I210*Datos!$C$15)))</f>
        <v>1064</v>
      </c>
      <c r="O210" s="113">
        <v>25</v>
      </c>
      <c r="P210" s="113">
        <f t="shared" si="121"/>
        <v>2093.5</v>
      </c>
      <c r="Q210" s="115">
        <f t="shared" si="122"/>
        <v>32906.5</v>
      </c>
    </row>
    <row r="211" spans="1:17" s="7" customFormat="1" ht="38.25" customHeight="1" x14ac:dyDescent="0.2">
      <c r="A211" s="108">
        <v>120</v>
      </c>
      <c r="B211" s="126" t="s">
        <v>1002</v>
      </c>
      <c r="C211" s="126" t="s">
        <v>313</v>
      </c>
      <c r="D211" s="131" t="s">
        <v>491</v>
      </c>
      <c r="E211" s="110" t="s">
        <v>311</v>
      </c>
      <c r="F211" s="110" t="s">
        <v>309</v>
      </c>
      <c r="G211" s="111">
        <v>45748</v>
      </c>
      <c r="H211" s="127">
        <v>45931</v>
      </c>
      <c r="I211" s="113">
        <v>35000</v>
      </c>
      <c r="J211" s="113">
        <v>0</v>
      </c>
      <c r="K211" s="113">
        <f t="shared" si="120"/>
        <v>35000</v>
      </c>
      <c r="L211" s="113">
        <f>IF(I211&gt;=Datos!$D$14,(Datos!$D$14*Datos!$C$14),IF(I211&lt;=Datos!$D$14,(I211*Datos!$C$14)))</f>
        <v>1004.5</v>
      </c>
      <c r="M211" s="114" t="str">
        <f>IF((I211-L211-N211)&lt;=Datos!$G$7,"0",IF((I211-L211-N211)&lt;=Datos!$G$8,((I211-L211-N211)-Datos!$F$8)*Datos!$I$6,IF((I211-L211-N211)&lt;=Datos!$G$9,Datos!$I$8+((I211-L211-N211)-Datos!$F$9)*Datos!$J$6,IF((I211-L211-N211)&gt;=Datos!$F$10,(Datos!$I$8+Datos!$J$8)+((I211-L211-N211)-Datos!$F$10)*Datos!$K$6))))</f>
        <v>0</v>
      </c>
      <c r="N211" s="113">
        <f>IF(I211&gt;=Datos!$D$15,(Datos!$D$15*Datos!$C$15),IF(I211&lt;=Datos!$D$15,(I211*Datos!$C$15)))</f>
        <v>1064</v>
      </c>
      <c r="O211" s="113">
        <v>25</v>
      </c>
      <c r="P211" s="113">
        <f t="shared" si="121"/>
        <v>2093.5</v>
      </c>
      <c r="Q211" s="115">
        <f t="shared" si="122"/>
        <v>32906.5</v>
      </c>
    </row>
    <row r="212" spans="1:17" s="7" customFormat="1" ht="38.25" customHeight="1" x14ac:dyDescent="0.2">
      <c r="A212" s="108">
        <v>121</v>
      </c>
      <c r="B212" s="126" t="s">
        <v>1003</v>
      </c>
      <c r="C212" s="126" t="s">
        <v>313</v>
      </c>
      <c r="D212" s="131" t="s">
        <v>316</v>
      </c>
      <c r="E212" s="110" t="s">
        <v>311</v>
      </c>
      <c r="F212" s="110" t="s">
        <v>19</v>
      </c>
      <c r="G212" s="111">
        <v>45748</v>
      </c>
      <c r="H212" s="127">
        <v>45931</v>
      </c>
      <c r="I212" s="113">
        <v>60000</v>
      </c>
      <c r="J212" s="113">
        <v>0</v>
      </c>
      <c r="K212" s="113">
        <f t="shared" si="120"/>
        <v>60000</v>
      </c>
      <c r="L212" s="113">
        <f>IF(I212&gt;=Datos!$D$14,(Datos!$D$14*Datos!$C$14),IF(I212&lt;=Datos!$D$14,(I212*Datos!$C$14)))</f>
        <v>1722</v>
      </c>
      <c r="M212" s="114">
        <f>IF((I212-L212-N212)&lt;=Datos!$G$7,"0",IF((I212-L212-N212)&lt;=Datos!$G$8,((I212-L212-N212)-Datos!$F$8)*Datos!$I$6,IF((I212-L212-N212)&lt;=Datos!$G$9,Datos!$I$8+((I212-L212-N212)-Datos!$F$9)*Datos!$J$6,IF((I212-L212-N212)&gt;=Datos!$F$10,(Datos!$I$8+Datos!$J$8)+((I212-L212-N212)-Datos!$F$10)*Datos!$K$6))))</f>
        <v>3486.6756666666661</v>
      </c>
      <c r="N212" s="113">
        <f>IF(I212&gt;=Datos!$D$15,(Datos!$D$15*Datos!$C$15),IF(I212&lt;=Datos!$D$15,(I212*Datos!$C$15)))</f>
        <v>1824</v>
      </c>
      <c r="O212" s="113">
        <v>25</v>
      </c>
      <c r="P212" s="113">
        <f t="shared" si="121"/>
        <v>7057.6756666666661</v>
      </c>
      <c r="Q212" s="115">
        <f t="shared" si="122"/>
        <v>52942.324333333338</v>
      </c>
    </row>
    <row r="213" spans="1:17" s="7" customFormat="1" ht="38.25" customHeight="1" x14ac:dyDescent="0.2">
      <c r="A213" s="108">
        <v>122</v>
      </c>
      <c r="B213" s="126" t="s">
        <v>1004</v>
      </c>
      <c r="C213" s="126" t="s">
        <v>313</v>
      </c>
      <c r="D213" s="131" t="s">
        <v>316</v>
      </c>
      <c r="E213" s="110" t="s">
        <v>311</v>
      </c>
      <c r="F213" s="110" t="s">
        <v>19</v>
      </c>
      <c r="G213" s="111">
        <v>45748</v>
      </c>
      <c r="H213" s="127">
        <v>45931</v>
      </c>
      <c r="I213" s="113">
        <v>60000</v>
      </c>
      <c r="J213" s="113">
        <v>0</v>
      </c>
      <c r="K213" s="113">
        <f t="shared" si="120"/>
        <v>60000</v>
      </c>
      <c r="L213" s="113">
        <f>IF(I213&gt;=Datos!$D$14,(Datos!$D$14*Datos!$C$14),IF(I213&lt;=Datos!$D$14,(I213*Datos!$C$14)))</f>
        <v>1722</v>
      </c>
      <c r="M213" s="114">
        <f>IF((I213-L213-N213)&lt;=Datos!$G$7,"0",IF((I213-L213-N213)&lt;=Datos!$G$8,((I213-L213-N213)-Datos!$F$8)*Datos!$I$6,IF((I213-L213-N213)&lt;=Datos!$G$9,Datos!$I$8+((I213-L213-N213)-Datos!$F$9)*Datos!$J$6,IF((I213-L213-N213)&gt;=Datos!$F$10,(Datos!$I$8+Datos!$J$8)+((I213-L213-N213)-Datos!$F$10)*Datos!$K$6))))</f>
        <v>3486.6756666666661</v>
      </c>
      <c r="N213" s="113">
        <f>IF(I213&gt;=Datos!$D$15,(Datos!$D$15*Datos!$C$15),IF(I213&lt;=Datos!$D$15,(I213*Datos!$C$15)))</f>
        <v>1824</v>
      </c>
      <c r="O213" s="113">
        <v>25</v>
      </c>
      <c r="P213" s="113">
        <f t="shared" si="121"/>
        <v>7057.6756666666661</v>
      </c>
      <c r="Q213" s="115">
        <f t="shared" si="122"/>
        <v>52942.324333333338</v>
      </c>
    </row>
    <row r="214" spans="1:17" s="7" customFormat="1" ht="38.25" customHeight="1" x14ac:dyDescent="0.2">
      <c r="A214" s="108">
        <v>123</v>
      </c>
      <c r="B214" s="126" t="s">
        <v>1005</v>
      </c>
      <c r="C214" s="126" t="s">
        <v>313</v>
      </c>
      <c r="D214" s="131" t="s">
        <v>316</v>
      </c>
      <c r="E214" s="110" t="s">
        <v>311</v>
      </c>
      <c r="F214" s="110" t="s">
        <v>19</v>
      </c>
      <c r="G214" s="111">
        <v>45748</v>
      </c>
      <c r="H214" s="127">
        <v>45931</v>
      </c>
      <c r="I214" s="113">
        <v>60000</v>
      </c>
      <c r="J214" s="113">
        <v>0</v>
      </c>
      <c r="K214" s="113">
        <f t="shared" si="120"/>
        <v>60000</v>
      </c>
      <c r="L214" s="113">
        <f>IF(I214&gt;=Datos!$D$14,(Datos!$D$14*Datos!$C$14),IF(I214&lt;=Datos!$D$14,(I214*Datos!$C$14)))</f>
        <v>1722</v>
      </c>
      <c r="M214" s="114">
        <f>IF((I214-L214-N214)&lt;=Datos!$G$7,"0",IF((I214-L214-N214)&lt;=Datos!$G$8,((I214-L214-N214)-Datos!$F$8)*Datos!$I$6,IF((I214-L214-N214)&lt;=Datos!$G$9,Datos!$I$8+((I214-L214-N214)-Datos!$F$9)*Datos!$J$6,IF((I214-L214-N214)&gt;=Datos!$F$10,(Datos!$I$8+Datos!$J$8)+((I214-L214-N214)-Datos!$F$10)*Datos!$K$6))))</f>
        <v>3486.6756666666661</v>
      </c>
      <c r="N214" s="113">
        <f>IF(I214&gt;=Datos!$D$15,(Datos!$D$15*Datos!$C$15),IF(I214&lt;=Datos!$D$15,(I214*Datos!$C$15)))</f>
        <v>1824</v>
      </c>
      <c r="O214" s="113">
        <v>25</v>
      </c>
      <c r="P214" s="113">
        <f t="shared" si="121"/>
        <v>7057.6756666666661</v>
      </c>
      <c r="Q214" s="115">
        <f t="shared" si="122"/>
        <v>52942.324333333338</v>
      </c>
    </row>
    <row r="215" spans="1:17" s="7" customFormat="1" ht="38.25" customHeight="1" x14ac:dyDescent="0.2">
      <c r="A215" s="108">
        <v>124</v>
      </c>
      <c r="B215" s="126" t="s">
        <v>1006</v>
      </c>
      <c r="C215" s="126" t="s">
        <v>313</v>
      </c>
      <c r="D215" s="131" t="s">
        <v>316</v>
      </c>
      <c r="E215" s="110" t="s">
        <v>311</v>
      </c>
      <c r="F215" s="110" t="s">
        <v>19</v>
      </c>
      <c r="G215" s="111">
        <v>45748</v>
      </c>
      <c r="H215" s="127">
        <v>45931</v>
      </c>
      <c r="I215" s="113">
        <v>60000</v>
      </c>
      <c r="J215" s="113">
        <v>0</v>
      </c>
      <c r="K215" s="113">
        <f t="shared" si="120"/>
        <v>60000</v>
      </c>
      <c r="L215" s="113">
        <f>IF(I215&gt;=Datos!$D$14,(Datos!$D$14*Datos!$C$14),IF(I215&lt;=Datos!$D$14,(I215*Datos!$C$14)))</f>
        <v>1722</v>
      </c>
      <c r="M215" s="114">
        <f>IF((I215-L215-N215)&lt;=Datos!$G$7,"0",IF((I215-L215-N215)&lt;=Datos!$G$8,((I215-L215-N215)-Datos!$F$8)*Datos!$I$6,IF((I215-L215-N215)&lt;=Datos!$G$9,Datos!$I$8+((I215-L215-N215)-Datos!$F$9)*Datos!$J$6,IF((I215-L215-N215)&gt;=Datos!$F$10,(Datos!$I$8+Datos!$J$8)+((I215-L215-N215)-Datos!$F$10)*Datos!$K$6))))</f>
        <v>3486.6756666666661</v>
      </c>
      <c r="N215" s="113">
        <f>IF(I215&gt;=Datos!$D$15,(Datos!$D$15*Datos!$C$15),IF(I215&lt;=Datos!$D$15,(I215*Datos!$C$15)))</f>
        <v>1824</v>
      </c>
      <c r="O215" s="113">
        <v>25</v>
      </c>
      <c r="P215" s="113">
        <f t="shared" si="121"/>
        <v>7057.6756666666661</v>
      </c>
      <c r="Q215" s="115">
        <f t="shared" si="122"/>
        <v>52942.324333333338</v>
      </c>
    </row>
    <row r="216" spans="1:17" s="7" customFormat="1" ht="38.25" customHeight="1" x14ac:dyDescent="0.2">
      <c r="A216" s="108">
        <v>125</v>
      </c>
      <c r="B216" s="126" t="s">
        <v>1007</v>
      </c>
      <c r="C216" s="126" t="s">
        <v>313</v>
      </c>
      <c r="D216" s="131" t="s">
        <v>316</v>
      </c>
      <c r="E216" s="110" t="s">
        <v>311</v>
      </c>
      <c r="F216" s="110" t="s">
        <v>19</v>
      </c>
      <c r="G216" s="111">
        <v>45748</v>
      </c>
      <c r="H216" s="127">
        <v>45931</v>
      </c>
      <c r="I216" s="113">
        <v>60000</v>
      </c>
      <c r="J216" s="113">
        <v>0</v>
      </c>
      <c r="K216" s="113">
        <f t="shared" si="120"/>
        <v>60000</v>
      </c>
      <c r="L216" s="113">
        <f>IF(I216&gt;=Datos!$D$14,(Datos!$D$14*Datos!$C$14),IF(I216&lt;=Datos!$D$14,(I216*Datos!$C$14)))</f>
        <v>1722</v>
      </c>
      <c r="M216" s="114">
        <f>IF((I216-L216-N216)&lt;=Datos!$G$7,"0",IF((I216-L216-N216)&lt;=Datos!$G$8,((I216-L216-N216)-Datos!$F$8)*Datos!$I$6,IF((I216-L216-N216)&lt;=Datos!$G$9,Datos!$I$8+((I216-L216-N216)-Datos!$F$9)*Datos!$J$6,IF((I216-L216-N216)&gt;=Datos!$F$10,(Datos!$I$8+Datos!$J$8)+((I216-L216-N216)-Datos!$F$10)*Datos!$K$6))))</f>
        <v>3486.6756666666661</v>
      </c>
      <c r="N216" s="113">
        <f>IF(I216&gt;=Datos!$D$15,(Datos!$D$15*Datos!$C$15),IF(I216&lt;=Datos!$D$15,(I216*Datos!$C$15)))</f>
        <v>1824</v>
      </c>
      <c r="O216" s="113">
        <v>25</v>
      </c>
      <c r="P216" s="113">
        <f t="shared" si="121"/>
        <v>7057.6756666666661</v>
      </c>
      <c r="Q216" s="115">
        <f t="shared" si="122"/>
        <v>52942.324333333338</v>
      </c>
    </row>
    <row r="217" spans="1:17" s="7" customFormat="1" ht="38.25" customHeight="1" x14ac:dyDescent="0.2">
      <c r="A217" s="108">
        <v>126</v>
      </c>
      <c r="B217" s="126" t="s">
        <v>1008</v>
      </c>
      <c r="C217" s="126" t="s">
        <v>313</v>
      </c>
      <c r="D217" s="131" t="s">
        <v>491</v>
      </c>
      <c r="E217" s="110" t="s">
        <v>311</v>
      </c>
      <c r="F217" s="110" t="s">
        <v>19</v>
      </c>
      <c r="G217" s="111">
        <v>45748</v>
      </c>
      <c r="H217" s="127">
        <v>45931</v>
      </c>
      <c r="I217" s="113">
        <v>35000</v>
      </c>
      <c r="J217" s="113">
        <v>0</v>
      </c>
      <c r="K217" s="113">
        <f t="shared" si="120"/>
        <v>35000</v>
      </c>
      <c r="L217" s="113">
        <f>IF(I217&gt;=Datos!$D$14,(Datos!$D$14*Datos!$C$14),IF(I217&lt;=Datos!$D$14,(I217*Datos!$C$14)))</f>
        <v>1004.5</v>
      </c>
      <c r="M217" s="114" t="str">
        <f>IF((I217-L217-N217)&lt;=Datos!$G$7,"0",IF((I217-L217-N217)&lt;=Datos!$G$8,((I217-L217-N217)-Datos!$F$8)*Datos!$I$6,IF((I217-L217-N217)&lt;=Datos!$G$9,Datos!$I$8+((I217-L217-N217)-Datos!$F$9)*Datos!$J$6,IF((I217-L217-N217)&gt;=Datos!$F$10,(Datos!$I$8+Datos!$J$8)+((I217-L217-N217)-Datos!$F$10)*Datos!$K$6))))</f>
        <v>0</v>
      </c>
      <c r="N217" s="113">
        <f>IF(I217&gt;=Datos!$D$15,(Datos!$D$15*Datos!$C$15),IF(I217&lt;=Datos!$D$15,(I217*Datos!$C$15)))</f>
        <v>1064</v>
      </c>
      <c r="O217" s="113">
        <v>25</v>
      </c>
      <c r="P217" s="113">
        <f t="shared" si="121"/>
        <v>2093.5</v>
      </c>
      <c r="Q217" s="115">
        <f t="shared" si="122"/>
        <v>32906.5</v>
      </c>
    </row>
    <row r="218" spans="1:17" s="7" customFormat="1" ht="38.25" customHeight="1" x14ac:dyDescent="0.2">
      <c r="A218" s="108">
        <v>127</v>
      </c>
      <c r="B218" s="126" t="s">
        <v>1009</v>
      </c>
      <c r="C218" s="126" t="s">
        <v>313</v>
      </c>
      <c r="D218" s="131" t="s">
        <v>682</v>
      </c>
      <c r="E218" s="110" t="s">
        <v>311</v>
      </c>
      <c r="F218" s="110" t="s">
        <v>19</v>
      </c>
      <c r="G218" s="111">
        <v>45748</v>
      </c>
      <c r="H218" s="127">
        <v>45931</v>
      </c>
      <c r="I218" s="113">
        <v>60000</v>
      </c>
      <c r="J218" s="113">
        <v>0</v>
      </c>
      <c r="K218" s="113">
        <f t="shared" si="120"/>
        <v>60000</v>
      </c>
      <c r="L218" s="113">
        <f>IF(I218&gt;=Datos!$D$14,(Datos!$D$14*Datos!$C$14),IF(I218&lt;=Datos!$D$14,(I218*Datos!$C$14)))</f>
        <v>1722</v>
      </c>
      <c r="M218" s="114">
        <f>IF((I218-L218-N218)&lt;=Datos!$G$7,"0",IF((I218-L218-N218)&lt;=Datos!$G$8,((I218-L218-N218)-Datos!$F$8)*Datos!$I$6,IF((I218-L218-N218)&lt;=Datos!$G$9,Datos!$I$8+((I218-L218-N218)-Datos!$F$9)*Datos!$J$6,IF((I218-L218-N218)&gt;=Datos!$F$10,(Datos!$I$8+Datos!$J$8)+((I218-L218-N218)-Datos!$F$10)*Datos!$K$6))))</f>
        <v>3486.6756666666661</v>
      </c>
      <c r="N218" s="113">
        <f>IF(I218&gt;=Datos!$D$15,(Datos!$D$15*Datos!$C$15),IF(I218&lt;=Datos!$D$15,(I218*Datos!$C$15)))</f>
        <v>1824</v>
      </c>
      <c r="O218" s="113">
        <v>25</v>
      </c>
      <c r="P218" s="113">
        <f t="shared" si="121"/>
        <v>7057.6756666666661</v>
      </c>
      <c r="Q218" s="115">
        <f t="shared" si="122"/>
        <v>52942.324333333338</v>
      </c>
    </row>
    <row r="219" spans="1:17" s="87" customFormat="1" ht="36.75" customHeight="1" x14ac:dyDescent="0.2">
      <c r="A219" s="274" t="s">
        <v>494</v>
      </c>
      <c r="B219" s="275"/>
      <c r="C219" s="118">
        <v>44</v>
      </c>
      <c r="D219" s="303"/>
      <c r="E219" s="303"/>
      <c r="F219" s="303"/>
      <c r="G219" s="303"/>
      <c r="H219" s="304"/>
      <c r="I219" s="123">
        <f>SUM(I175:I218)</f>
        <v>2083000</v>
      </c>
      <c r="J219" s="123">
        <f t="shared" ref="J219:Q219" si="123">SUM(J175:J218)</f>
        <v>0</v>
      </c>
      <c r="K219" s="123">
        <f t="shared" si="123"/>
        <v>2083000</v>
      </c>
      <c r="L219" s="123">
        <f t="shared" si="123"/>
        <v>59782.100000000006</v>
      </c>
      <c r="M219" s="123">
        <f t="shared" si="123"/>
        <v>76264.33333333327</v>
      </c>
      <c r="N219" s="123">
        <f t="shared" si="123"/>
        <v>63323.200000000004</v>
      </c>
      <c r="O219" s="123">
        <f t="shared" si="123"/>
        <v>2815.46</v>
      </c>
      <c r="P219" s="123">
        <f t="shared" si="123"/>
        <v>202185.09333333341</v>
      </c>
      <c r="Q219" s="123">
        <f t="shared" si="123"/>
        <v>1880814.9066666674</v>
      </c>
    </row>
    <row r="220" spans="1:17" s="7" customFormat="1" ht="36.75" customHeight="1" x14ac:dyDescent="0.2">
      <c r="A220" s="274" t="s">
        <v>673</v>
      </c>
      <c r="B220" s="275"/>
      <c r="C220" s="275"/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5"/>
      <c r="P220" s="275"/>
      <c r="Q220" s="276"/>
    </row>
    <row r="221" spans="1:17" s="7" customFormat="1" ht="38.25" customHeight="1" x14ac:dyDescent="0.2">
      <c r="A221" s="108">
        <v>128</v>
      </c>
      <c r="B221" s="126" t="s">
        <v>916</v>
      </c>
      <c r="C221" s="126" t="s">
        <v>365</v>
      </c>
      <c r="D221" s="131" t="s">
        <v>491</v>
      </c>
      <c r="E221" s="110" t="s">
        <v>311</v>
      </c>
      <c r="F221" s="110" t="s">
        <v>19</v>
      </c>
      <c r="G221" s="111">
        <v>45717</v>
      </c>
      <c r="H221" s="127">
        <v>45901</v>
      </c>
      <c r="I221" s="113">
        <v>35000</v>
      </c>
      <c r="J221" s="113">
        <v>0</v>
      </c>
      <c r="K221" s="113">
        <f t="shared" ref="K221" si="124">SUM(I221:J221)</f>
        <v>35000</v>
      </c>
      <c r="L221" s="113">
        <f>IF(I221&gt;=Datos!$D$14,(Datos!$D$14*Datos!$C$14),IF(I221&lt;=Datos!$D$14,(I221*Datos!$C$14)))</f>
        <v>1004.5</v>
      </c>
      <c r="M221" s="114" t="str">
        <f>IF((I221-L221-N221)&lt;=Datos!$G$7,"0",IF((I221-L221-N221)&lt;=Datos!$G$8,((I221-L221-N221)-Datos!$F$8)*Datos!$I$6,IF((I221-L221-N221)&lt;=Datos!$G$9,Datos!$I$8+((I221-L221-N221)-Datos!$F$9)*Datos!$J$6,IF((I221-L221-N221)&gt;=Datos!$F$10,(Datos!$I$8+Datos!$J$8)+((I221-L221-N221)-Datos!$F$10)*Datos!$K$6))))</f>
        <v>0</v>
      </c>
      <c r="N221" s="113">
        <f>IF(I221&gt;=Datos!$D$15,(Datos!$D$15*Datos!$C$15),IF(I221&lt;=Datos!$D$15,(I221*Datos!$C$15)))</f>
        <v>1064</v>
      </c>
      <c r="O221" s="113">
        <v>25</v>
      </c>
      <c r="P221" s="113">
        <f>SUM(L221:O221)</f>
        <v>2093.5</v>
      </c>
      <c r="Q221" s="115">
        <f>+K221-P221</f>
        <v>32906.5</v>
      </c>
    </row>
    <row r="222" spans="1:17" s="7" customFormat="1" ht="38.25" customHeight="1" x14ac:dyDescent="0.2">
      <c r="A222" s="108">
        <v>129</v>
      </c>
      <c r="B222" s="126" t="s">
        <v>917</v>
      </c>
      <c r="C222" s="126" t="s">
        <v>365</v>
      </c>
      <c r="D222" s="131" t="s">
        <v>491</v>
      </c>
      <c r="E222" s="110" t="s">
        <v>311</v>
      </c>
      <c r="F222" s="110" t="s">
        <v>19</v>
      </c>
      <c r="G222" s="111">
        <v>45717</v>
      </c>
      <c r="H222" s="127">
        <v>45901</v>
      </c>
      <c r="I222" s="113">
        <v>35000</v>
      </c>
      <c r="J222" s="113">
        <v>0</v>
      </c>
      <c r="K222" s="113">
        <f t="shared" ref="K222:K228" si="125">SUM(I222:J222)</f>
        <v>35000</v>
      </c>
      <c r="L222" s="113">
        <f>IF(I222&gt;=Datos!$D$14,(Datos!$D$14*Datos!$C$14),IF(I222&lt;=Datos!$D$14,(I222*Datos!$C$14)))</f>
        <v>1004.5</v>
      </c>
      <c r="M222" s="114" t="str">
        <f>IF((I222-L222-N222)&lt;=Datos!$G$7,"0",IF((I222-L222-N222)&lt;=Datos!$G$8,((I222-L222-N222)-Datos!$F$8)*Datos!$I$6,IF((I222-L222-N222)&lt;=Datos!$G$9,Datos!$I$8+((I222-L222-N222)-Datos!$F$9)*Datos!$J$6,IF((I222-L222-N222)&gt;=Datos!$F$10,(Datos!$I$8+Datos!$J$8)+((I222-L222-N222)-Datos!$F$10)*Datos!$K$6))))</f>
        <v>0</v>
      </c>
      <c r="N222" s="113">
        <f>IF(I222&gt;=Datos!$D$15,(Datos!$D$15*Datos!$C$15),IF(I222&lt;=Datos!$D$15,(I222*Datos!$C$15)))</f>
        <v>1064</v>
      </c>
      <c r="O222" s="113">
        <v>25</v>
      </c>
      <c r="P222" s="113">
        <f t="shared" ref="P222:P228" si="126">SUM(L222:O222)</f>
        <v>2093.5</v>
      </c>
      <c r="Q222" s="115">
        <f t="shared" ref="Q222:Q228" si="127">+K222-P222</f>
        <v>32906.5</v>
      </c>
    </row>
    <row r="223" spans="1:17" s="7" customFormat="1" ht="38.25" customHeight="1" x14ac:dyDescent="0.2">
      <c r="A223" s="108">
        <v>130</v>
      </c>
      <c r="B223" s="126" t="s">
        <v>918</v>
      </c>
      <c r="C223" s="126" t="s">
        <v>365</v>
      </c>
      <c r="D223" s="131" t="s">
        <v>316</v>
      </c>
      <c r="E223" s="110" t="s">
        <v>311</v>
      </c>
      <c r="F223" s="110" t="s">
        <v>19</v>
      </c>
      <c r="G223" s="111">
        <v>45717</v>
      </c>
      <c r="H223" s="127">
        <v>45901</v>
      </c>
      <c r="I223" s="113">
        <v>60000</v>
      </c>
      <c r="J223" s="113">
        <v>0</v>
      </c>
      <c r="K223" s="113">
        <f t="shared" si="125"/>
        <v>60000</v>
      </c>
      <c r="L223" s="113">
        <f>IF(I223&gt;=Datos!$D$14,(Datos!$D$14*Datos!$C$14),IF(I223&lt;=Datos!$D$14,(I223*Datos!$C$14)))</f>
        <v>1722</v>
      </c>
      <c r="M223" s="114">
        <f>IF((I223-L223-N223)&lt;=Datos!$G$7,"0",IF((I223-L223-N223)&lt;=Datos!$G$8,((I223-L223-N223)-Datos!$F$8)*Datos!$I$6,IF((I223-L223-N223)&lt;=Datos!$G$9,Datos!$I$8+((I223-L223-N223)-Datos!$F$9)*Datos!$J$6,IF((I223-L223-N223)&gt;=Datos!$F$10,(Datos!$I$8+Datos!$J$8)+((I223-L223-N223)-Datos!$F$10)*Datos!$K$6))))</f>
        <v>3486.6756666666661</v>
      </c>
      <c r="N223" s="113">
        <f>IF(I223&gt;=Datos!$D$15,(Datos!$D$15*Datos!$C$15),IF(I223&lt;=Datos!$D$15,(I223*Datos!$C$15)))</f>
        <v>1824</v>
      </c>
      <c r="O223" s="113">
        <v>25</v>
      </c>
      <c r="P223" s="113">
        <f t="shared" si="126"/>
        <v>7057.6756666666661</v>
      </c>
      <c r="Q223" s="115">
        <f t="shared" si="127"/>
        <v>52942.324333333338</v>
      </c>
    </row>
    <row r="224" spans="1:17" s="7" customFormat="1" ht="38.25" customHeight="1" x14ac:dyDescent="0.2">
      <c r="A224" s="108">
        <v>131</v>
      </c>
      <c r="B224" s="126" t="s">
        <v>919</v>
      </c>
      <c r="C224" s="126" t="s">
        <v>365</v>
      </c>
      <c r="D224" s="131" t="s">
        <v>668</v>
      </c>
      <c r="E224" s="110" t="s">
        <v>311</v>
      </c>
      <c r="F224" s="110" t="s">
        <v>19</v>
      </c>
      <c r="G224" s="111">
        <v>45717</v>
      </c>
      <c r="H224" s="127">
        <v>45901</v>
      </c>
      <c r="I224" s="113">
        <v>60000</v>
      </c>
      <c r="J224" s="113">
        <v>0</v>
      </c>
      <c r="K224" s="113">
        <f t="shared" si="125"/>
        <v>60000</v>
      </c>
      <c r="L224" s="113">
        <f>IF(I224&gt;=Datos!$D$14,(Datos!$D$14*Datos!$C$14),IF(I224&lt;=Datos!$D$14,(I224*Datos!$C$14)))</f>
        <v>1722</v>
      </c>
      <c r="M224" s="114">
        <f>IF((I224-L224-N224)&lt;=Datos!$G$7,"0",IF((I224-L224-N224)&lt;=Datos!$G$8,((I224-L224-N224)-Datos!$F$8)*Datos!$I$6,IF((I224-L224-N224)&lt;=Datos!$G$9,Datos!$I$8+((I224-L224-N224)-Datos!$F$9)*Datos!$J$6,IF((I224-L224-N224)&gt;=Datos!$F$10,(Datos!$I$8+Datos!$J$8)+((I224-L224-N224)-Datos!$F$10)*Datos!$K$6))))</f>
        <v>3486.6756666666661</v>
      </c>
      <c r="N224" s="113">
        <f>IF(I224&gt;=Datos!$D$15,(Datos!$D$15*Datos!$C$15),IF(I224&lt;=Datos!$D$15,(I224*Datos!$C$15)))</f>
        <v>1824</v>
      </c>
      <c r="O224" s="113">
        <v>25</v>
      </c>
      <c r="P224" s="113">
        <f t="shared" si="126"/>
        <v>7057.6756666666661</v>
      </c>
      <c r="Q224" s="115">
        <f t="shared" si="127"/>
        <v>52942.324333333338</v>
      </c>
    </row>
    <row r="225" spans="1:17" s="7" customFormat="1" ht="38.25" customHeight="1" x14ac:dyDescent="0.2">
      <c r="A225" s="108">
        <v>132</v>
      </c>
      <c r="B225" s="126" t="s">
        <v>920</v>
      </c>
      <c r="C225" s="126" t="s">
        <v>365</v>
      </c>
      <c r="D225" s="131" t="s">
        <v>668</v>
      </c>
      <c r="E225" s="110" t="s">
        <v>311</v>
      </c>
      <c r="F225" s="110" t="s">
        <v>19</v>
      </c>
      <c r="G225" s="111">
        <v>45717</v>
      </c>
      <c r="H225" s="127">
        <v>45901</v>
      </c>
      <c r="I225" s="113">
        <v>60000</v>
      </c>
      <c r="J225" s="113">
        <v>0</v>
      </c>
      <c r="K225" s="113">
        <f t="shared" si="125"/>
        <v>60000</v>
      </c>
      <c r="L225" s="113">
        <f>IF(I225&gt;=Datos!$D$14,(Datos!$D$14*Datos!$C$14),IF(I225&lt;=Datos!$D$14,(I225*Datos!$C$14)))</f>
        <v>1722</v>
      </c>
      <c r="M225" s="114">
        <f>IF((I225-L225-N225)&lt;=Datos!$G$7,"0",IF((I225-L225-N225)&lt;=Datos!$G$8,((I225-L225-N225)-Datos!$F$8)*Datos!$I$6,IF((I225-L225-N225)&lt;=Datos!$G$9,Datos!$I$8+((I225-L225-N225)-Datos!$F$9)*Datos!$J$6,IF((I225-L225-N225)&gt;=Datos!$F$10,(Datos!$I$8+Datos!$J$8)+((I225-L225-N225)-Datos!$F$10)*Datos!$K$6))))</f>
        <v>3486.6756666666661</v>
      </c>
      <c r="N225" s="113">
        <f>IF(I225&gt;=Datos!$D$15,(Datos!$D$15*Datos!$C$15),IF(I225&lt;=Datos!$D$15,(I225*Datos!$C$15)))</f>
        <v>1824</v>
      </c>
      <c r="O225" s="113">
        <v>25</v>
      </c>
      <c r="P225" s="113">
        <f t="shared" si="126"/>
        <v>7057.6756666666661</v>
      </c>
      <c r="Q225" s="115">
        <f t="shared" si="127"/>
        <v>52942.324333333338</v>
      </c>
    </row>
    <row r="226" spans="1:17" s="7" customFormat="1" ht="38.25" customHeight="1" x14ac:dyDescent="0.2">
      <c r="A226" s="108">
        <v>133</v>
      </c>
      <c r="B226" s="126" t="s">
        <v>921</v>
      </c>
      <c r="C226" s="126" t="s">
        <v>365</v>
      </c>
      <c r="D226" s="131" t="s">
        <v>316</v>
      </c>
      <c r="E226" s="110" t="s">
        <v>311</v>
      </c>
      <c r="F226" s="110" t="s">
        <v>19</v>
      </c>
      <c r="G226" s="111">
        <v>45717</v>
      </c>
      <c r="H226" s="127">
        <v>45901</v>
      </c>
      <c r="I226" s="113">
        <v>60000</v>
      </c>
      <c r="J226" s="113">
        <v>0</v>
      </c>
      <c r="K226" s="113">
        <f t="shared" si="125"/>
        <v>60000</v>
      </c>
      <c r="L226" s="113">
        <f>IF(I226&gt;=Datos!$D$14,(Datos!$D$14*Datos!$C$14),IF(I226&lt;=Datos!$D$14,(I226*Datos!$C$14)))</f>
        <v>1722</v>
      </c>
      <c r="M226" s="114">
        <f>IF((I226-L226-N226)&lt;=Datos!$G$7,"0",IF((I226-L226-N226)&lt;=Datos!$G$8,((I226-L226-N226)-Datos!$F$8)*Datos!$I$6,IF((I226-L226-N226)&lt;=Datos!$G$9,Datos!$I$8+((I226-L226-N226)-Datos!$F$9)*Datos!$J$6,IF((I226-L226-N226)&gt;=Datos!$F$10,(Datos!$I$8+Datos!$J$8)+((I226-L226-N226)-Datos!$F$10)*Datos!$K$6))))</f>
        <v>3486.6756666666661</v>
      </c>
      <c r="N226" s="113">
        <f>IF(I226&gt;=Datos!$D$15,(Datos!$D$15*Datos!$C$15),IF(I226&lt;=Datos!$D$15,(I226*Datos!$C$15)))</f>
        <v>1824</v>
      </c>
      <c r="O226" s="113">
        <v>25</v>
      </c>
      <c r="P226" s="113">
        <f t="shared" si="126"/>
        <v>7057.6756666666661</v>
      </c>
      <c r="Q226" s="115">
        <f t="shared" si="127"/>
        <v>52942.324333333338</v>
      </c>
    </row>
    <row r="227" spans="1:17" s="7" customFormat="1" ht="38.25" customHeight="1" x14ac:dyDescent="0.2">
      <c r="A227" s="108">
        <v>134</v>
      </c>
      <c r="B227" s="126" t="s">
        <v>922</v>
      </c>
      <c r="C227" s="126" t="s">
        <v>365</v>
      </c>
      <c r="D227" s="131" t="s">
        <v>781</v>
      </c>
      <c r="E227" s="110" t="s">
        <v>311</v>
      </c>
      <c r="F227" s="110" t="s">
        <v>19</v>
      </c>
      <c r="G227" s="111">
        <v>45717</v>
      </c>
      <c r="H227" s="127">
        <v>45901</v>
      </c>
      <c r="I227" s="113">
        <v>60000</v>
      </c>
      <c r="J227" s="113">
        <v>0</v>
      </c>
      <c r="K227" s="113">
        <f t="shared" si="125"/>
        <v>60000</v>
      </c>
      <c r="L227" s="113">
        <f>IF(I227&gt;=Datos!$D$14,(Datos!$D$14*Datos!$C$14),IF(I227&lt;=Datos!$D$14,(I227*Datos!$C$14)))</f>
        <v>1722</v>
      </c>
      <c r="M227" s="114">
        <f>IF((I227-L227-N227)&lt;=Datos!$G$7,"0",IF((I227-L227-N227)&lt;=Datos!$G$8,((I227-L227-N227)-Datos!$F$8)*Datos!$I$6,IF((I227-L227-N227)&lt;=Datos!$G$9,Datos!$I$8+((I227-L227-N227)-Datos!$F$9)*Datos!$J$6,IF((I227-L227-N227)&gt;=Datos!$F$10,(Datos!$I$8+Datos!$J$8)+((I227-L227-N227)-Datos!$F$10)*Datos!$K$6))))</f>
        <v>3486.6756666666661</v>
      </c>
      <c r="N227" s="113">
        <f>IF(I227&gt;=Datos!$D$15,(Datos!$D$15*Datos!$C$15),IF(I227&lt;=Datos!$D$15,(I227*Datos!$C$15)))</f>
        <v>1824</v>
      </c>
      <c r="O227" s="113">
        <v>25</v>
      </c>
      <c r="P227" s="113">
        <f t="shared" si="126"/>
        <v>7057.6756666666661</v>
      </c>
      <c r="Q227" s="115">
        <f t="shared" si="127"/>
        <v>52942.324333333338</v>
      </c>
    </row>
    <row r="228" spans="1:17" s="7" customFormat="1" ht="38.25" customHeight="1" x14ac:dyDescent="0.2">
      <c r="A228" s="108">
        <v>135</v>
      </c>
      <c r="B228" s="126" t="s">
        <v>923</v>
      </c>
      <c r="C228" s="126" t="s">
        <v>365</v>
      </c>
      <c r="D228" s="131" t="s">
        <v>781</v>
      </c>
      <c r="E228" s="110" t="s">
        <v>311</v>
      </c>
      <c r="F228" s="110" t="s">
        <v>19</v>
      </c>
      <c r="G228" s="111">
        <v>45717</v>
      </c>
      <c r="H228" s="127">
        <v>45901</v>
      </c>
      <c r="I228" s="113">
        <v>60000</v>
      </c>
      <c r="J228" s="113">
        <v>0</v>
      </c>
      <c r="K228" s="113">
        <f t="shared" si="125"/>
        <v>60000</v>
      </c>
      <c r="L228" s="113">
        <f>IF(I228&gt;=Datos!$D$14,(Datos!$D$14*Datos!$C$14),IF(I228&lt;=Datos!$D$14,(I228*Datos!$C$14)))</f>
        <v>1722</v>
      </c>
      <c r="M228" s="114">
        <f>IF((I228-L228-N228)&lt;=Datos!$G$7,"0",IF((I228-L228-N228)&lt;=Datos!$G$8,((I228-L228-N228)-Datos!$F$8)*Datos!$I$6,IF((I228-L228-N228)&lt;=Datos!$G$9,Datos!$I$8+((I228-L228-N228)-Datos!$F$9)*Datos!$J$6,IF((I228-L228-N228)&gt;=Datos!$F$10,(Datos!$I$8+Datos!$J$8)+((I228-L228-N228)-Datos!$F$10)*Datos!$K$6))))</f>
        <v>3486.6756666666661</v>
      </c>
      <c r="N228" s="113">
        <f>IF(I228&gt;=Datos!$D$15,(Datos!$D$15*Datos!$C$15),IF(I228&lt;=Datos!$D$15,(I228*Datos!$C$15)))</f>
        <v>1824</v>
      </c>
      <c r="O228" s="113">
        <v>25</v>
      </c>
      <c r="P228" s="113">
        <f t="shared" si="126"/>
        <v>7057.6756666666661</v>
      </c>
      <c r="Q228" s="115">
        <f t="shared" si="127"/>
        <v>52942.324333333338</v>
      </c>
    </row>
    <row r="229" spans="1:17" s="7" customFormat="1" ht="38.25" customHeight="1" x14ac:dyDescent="0.2">
      <c r="A229" s="108">
        <v>136</v>
      </c>
      <c r="B229" s="126" t="s">
        <v>1010</v>
      </c>
      <c r="C229" s="126" t="s">
        <v>365</v>
      </c>
      <c r="D229" s="131" t="s">
        <v>491</v>
      </c>
      <c r="E229" s="110" t="s">
        <v>311</v>
      </c>
      <c r="F229" s="110" t="s">
        <v>19</v>
      </c>
      <c r="G229" s="111">
        <v>45748</v>
      </c>
      <c r="H229" s="127">
        <v>45931</v>
      </c>
      <c r="I229" s="113">
        <v>35000</v>
      </c>
      <c r="J229" s="113">
        <v>0</v>
      </c>
      <c r="K229" s="113">
        <f t="shared" ref="K229:K230" si="128">SUM(I229:J229)</f>
        <v>35000</v>
      </c>
      <c r="L229" s="113">
        <f>IF(I229&gt;=Datos!$D$14,(Datos!$D$14*Datos!$C$14),IF(I229&lt;=Datos!$D$14,(I229*Datos!$C$14)))</f>
        <v>1004.5</v>
      </c>
      <c r="M229" s="114" t="str">
        <f>IF((I229-L229-N229)&lt;=Datos!$G$7,"0",IF((I229-L229-N229)&lt;=Datos!$G$8,((I229-L229-N229)-Datos!$F$8)*Datos!$I$6,IF((I229-L229-N229)&lt;=Datos!$G$9,Datos!$I$8+((I229-L229-N229)-Datos!$F$9)*Datos!$J$6,IF((I229-L229-N229)&gt;=Datos!$F$10,(Datos!$I$8+Datos!$J$8)+((I229-L229-N229)-Datos!$F$10)*Datos!$K$6))))</f>
        <v>0</v>
      </c>
      <c r="N229" s="113">
        <f>IF(I229&gt;=Datos!$D$15,(Datos!$D$15*Datos!$C$15),IF(I229&lt;=Datos!$D$15,(I229*Datos!$C$15)))</f>
        <v>1064</v>
      </c>
      <c r="O229" s="113">
        <v>25</v>
      </c>
      <c r="P229" s="113">
        <f t="shared" ref="P229:P230" si="129">SUM(L229:O229)</f>
        <v>2093.5</v>
      </c>
      <c r="Q229" s="115">
        <f t="shared" ref="Q229:Q230" si="130">+K229-P229</f>
        <v>32906.5</v>
      </c>
    </row>
    <row r="230" spans="1:17" s="7" customFormat="1" ht="38.25" customHeight="1" x14ac:dyDescent="0.2">
      <c r="A230" s="108">
        <v>137</v>
      </c>
      <c r="B230" s="126" t="s">
        <v>1011</v>
      </c>
      <c r="C230" s="126" t="s">
        <v>365</v>
      </c>
      <c r="D230" s="131" t="s">
        <v>491</v>
      </c>
      <c r="E230" s="110" t="s">
        <v>311</v>
      </c>
      <c r="F230" s="110" t="s">
        <v>19</v>
      </c>
      <c r="G230" s="111">
        <v>45748</v>
      </c>
      <c r="H230" s="127">
        <v>45931</v>
      </c>
      <c r="I230" s="113">
        <v>35000</v>
      </c>
      <c r="J230" s="113">
        <v>0</v>
      </c>
      <c r="K230" s="113">
        <f t="shared" si="128"/>
        <v>35000</v>
      </c>
      <c r="L230" s="113">
        <f>IF(I230&gt;=Datos!$D$14,(Datos!$D$14*Datos!$C$14),IF(I230&lt;=Datos!$D$14,(I230*Datos!$C$14)))</f>
        <v>1004.5</v>
      </c>
      <c r="M230" s="114" t="str">
        <f>IF((I230-L230-N230)&lt;=Datos!$G$7,"0",IF((I230-L230-N230)&lt;=Datos!$G$8,((I230-L230-N230)-Datos!$F$8)*Datos!$I$6,IF((I230-L230-N230)&lt;=Datos!$G$9,Datos!$I$8+((I230-L230-N230)-Datos!$F$9)*Datos!$J$6,IF((I230-L230-N230)&gt;=Datos!$F$10,(Datos!$I$8+Datos!$J$8)+((I230-L230-N230)-Datos!$F$10)*Datos!$K$6))))</f>
        <v>0</v>
      </c>
      <c r="N230" s="113">
        <f>IF(I230&gt;=Datos!$D$15,(Datos!$D$15*Datos!$C$15),IF(I230&lt;=Datos!$D$15,(I230*Datos!$C$15)))</f>
        <v>1064</v>
      </c>
      <c r="O230" s="113">
        <v>25</v>
      </c>
      <c r="P230" s="113">
        <f t="shared" si="129"/>
        <v>2093.5</v>
      </c>
      <c r="Q230" s="115">
        <f t="shared" si="130"/>
        <v>32906.5</v>
      </c>
    </row>
    <row r="231" spans="1:17" s="87" customFormat="1" ht="36.75" customHeight="1" x14ac:dyDescent="0.2">
      <c r="A231" s="274" t="s">
        <v>494</v>
      </c>
      <c r="B231" s="275"/>
      <c r="C231" s="118">
        <v>8</v>
      </c>
      <c r="D231" s="303"/>
      <c r="E231" s="303"/>
      <c r="F231" s="303"/>
      <c r="G231" s="303"/>
      <c r="H231" s="304"/>
      <c r="I231" s="123">
        <f>SUM(I221:I230)</f>
        <v>500000</v>
      </c>
      <c r="J231" s="123">
        <f t="shared" ref="J231:Q231" si="131">SUM(J221:J230)</f>
        <v>0</v>
      </c>
      <c r="K231" s="123">
        <f t="shared" si="131"/>
        <v>500000</v>
      </c>
      <c r="L231" s="123">
        <f t="shared" si="131"/>
        <v>14350</v>
      </c>
      <c r="M231" s="123">
        <f t="shared" si="131"/>
        <v>20920.053999999996</v>
      </c>
      <c r="N231" s="123">
        <f t="shared" si="131"/>
        <v>15200</v>
      </c>
      <c r="O231" s="123">
        <f t="shared" si="131"/>
        <v>250</v>
      </c>
      <c r="P231" s="123">
        <f t="shared" si="131"/>
        <v>50720.053999999989</v>
      </c>
      <c r="Q231" s="123">
        <f t="shared" si="131"/>
        <v>449279.94600000005</v>
      </c>
    </row>
    <row r="232" spans="1:17" s="7" customFormat="1" ht="36.75" customHeight="1" x14ac:dyDescent="0.2">
      <c r="A232" s="274" t="s">
        <v>778</v>
      </c>
      <c r="B232" s="275"/>
      <c r="C232" s="275"/>
      <c r="D232" s="275"/>
      <c r="E232" s="275"/>
      <c r="F232" s="275"/>
      <c r="G232" s="275"/>
      <c r="H232" s="275"/>
      <c r="I232" s="275"/>
      <c r="J232" s="275"/>
      <c r="K232" s="275"/>
      <c r="L232" s="275"/>
      <c r="M232" s="275"/>
      <c r="N232" s="275"/>
      <c r="O232" s="275"/>
      <c r="P232" s="275"/>
      <c r="Q232" s="276"/>
    </row>
    <row r="233" spans="1:17" s="7" customFormat="1" ht="38.25" customHeight="1" x14ac:dyDescent="0.2">
      <c r="A233" s="108">
        <v>138</v>
      </c>
      <c r="B233" s="126" t="s">
        <v>816</v>
      </c>
      <c r="C233" s="126" t="s">
        <v>450</v>
      </c>
      <c r="D233" s="131" t="s">
        <v>779</v>
      </c>
      <c r="E233" s="110" t="s">
        <v>311</v>
      </c>
      <c r="F233" s="110" t="s">
        <v>19</v>
      </c>
      <c r="G233" s="111">
        <v>45597</v>
      </c>
      <c r="H233" s="127">
        <v>45778</v>
      </c>
      <c r="I233" s="113">
        <v>135000</v>
      </c>
      <c r="J233" s="113">
        <v>0</v>
      </c>
      <c r="K233" s="113">
        <f>SUM(I233:J233)</f>
        <v>135000</v>
      </c>
      <c r="L233" s="113">
        <f>IF(I233&gt;=Datos!$D$14,(Datos!$D$14*Datos!$C$14),IF(I233&lt;=Datos!$D$14,(I233*Datos!$C$14)))</f>
        <v>3874.5</v>
      </c>
      <c r="M233" s="114">
        <f>IF((I233-L233-N233)&lt;=Datos!$G$7,"0",IF((I233-L233-N233)&lt;=Datos!$G$8,((I233-L233-N233)-Datos!$F$8)*Datos!$I$6,IF((I233-L233-N233)&lt;=Datos!$G$9,Datos!$I$8+((I233-L233-N233)-Datos!$F$9)*Datos!$J$6,IF((I233-L233-N233)&gt;=Datos!$F$10,(Datos!$I$8+Datos!$J$8)+((I233-L233-N233)-Datos!$F$10)*Datos!$K$6))))</f>
        <v>20338.235666666667</v>
      </c>
      <c r="N233" s="113">
        <f>IF(I233&gt;=Datos!$D$15,(Datos!$D$15*Datos!$C$15),IF(I233&lt;=Datos!$D$15,(I233*Datos!$C$15)))</f>
        <v>4104</v>
      </c>
      <c r="O233" s="113">
        <v>25</v>
      </c>
      <c r="P233" s="113">
        <f>SUM(L233:O233)</f>
        <v>28341.735666666667</v>
      </c>
      <c r="Q233" s="115">
        <f>+K233-P233</f>
        <v>106658.26433333333</v>
      </c>
    </row>
    <row r="234" spans="1:17" s="87" customFormat="1" ht="36.75" customHeight="1" x14ac:dyDescent="0.2">
      <c r="A234" s="274" t="s">
        <v>494</v>
      </c>
      <c r="B234" s="275"/>
      <c r="C234" s="118">
        <v>1</v>
      </c>
      <c r="D234" s="303"/>
      <c r="E234" s="303"/>
      <c r="F234" s="303"/>
      <c r="G234" s="303"/>
      <c r="H234" s="304"/>
      <c r="I234" s="123">
        <f>SUM(I233)</f>
        <v>135000</v>
      </c>
      <c r="J234" s="123">
        <f t="shared" ref="J234:Q234" si="132">SUM(J233)</f>
        <v>0</v>
      </c>
      <c r="K234" s="123">
        <f t="shared" si="132"/>
        <v>135000</v>
      </c>
      <c r="L234" s="123">
        <f t="shared" si="132"/>
        <v>3874.5</v>
      </c>
      <c r="M234" s="123">
        <f t="shared" si="132"/>
        <v>20338.235666666667</v>
      </c>
      <c r="N234" s="123">
        <f t="shared" si="132"/>
        <v>4104</v>
      </c>
      <c r="O234" s="123">
        <f t="shared" si="132"/>
        <v>25</v>
      </c>
      <c r="P234" s="123">
        <f t="shared" si="132"/>
        <v>28341.735666666667</v>
      </c>
      <c r="Q234" s="123">
        <f t="shared" si="132"/>
        <v>106658.26433333333</v>
      </c>
    </row>
    <row r="235" spans="1:17" s="7" customFormat="1" ht="36.75" customHeight="1" x14ac:dyDescent="0.2">
      <c r="A235" s="274" t="s">
        <v>523</v>
      </c>
      <c r="B235" s="275"/>
      <c r="C235" s="275"/>
      <c r="D235" s="275"/>
      <c r="E235" s="275"/>
      <c r="F235" s="275"/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6"/>
    </row>
    <row r="236" spans="1:17" s="7" customFormat="1" ht="38.25" customHeight="1" x14ac:dyDescent="0.2">
      <c r="A236" s="108">
        <v>139</v>
      </c>
      <c r="B236" s="126" t="s">
        <v>709</v>
      </c>
      <c r="C236" s="126" t="s">
        <v>312</v>
      </c>
      <c r="D236" s="131" t="s">
        <v>781</v>
      </c>
      <c r="E236" s="110" t="s">
        <v>311</v>
      </c>
      <c r="F236" s="110" t="s">
        <v>19</v>
      </c>
      <c r="G236" s="111">
        <v>45717</v>
      </c>
      <c r="H236" s="127">
        <v>45901</v>
      </c>
      <c r="I236" s="113">
        <v>66000</v>
      </c>
      <c r="J236" s="113">
        <v>0</v>
      </c>
      <c r="K236" s="113">
        <f t="shared" ref="K236:K253" si="133">SUM(I236:J236)</f>
        <v>66000</v>
      </c>
      <c r="L236" s="113">
        <f>IF(I236&gt;=Datos!$D$14,(Datos!$D$14*Datos!$C$14),IF(I236&lt;=Datos!$D$14,(I236*Datos!$C$14)))</f>
        <v>1894.2</v>
      </c>
      <c r="M236" s="114">
        <f>IF((I236-L236-N236)&lt;=Datos!$G$7,"0",IF((I236-L236-N236)&lt;=Datos!$G$8,((I236-L236-N236)-Datos!$F$8)*Datos!$I$6,IF((I236-L236-N236)&lt;=Datos!$G$9,Datos!$I$8+((I236-L236-N236)-Datos!$F$9)*Datos!$J$6,IF((I236-L236-N236)&gt;=Datos!$F$10,(Datos!$I$8+Datos!$J$8)+((I236-L236-N236)-Datos!$F$10)*Datos!$K$6))))</f>
        <v>4615.755666666666</v>
      </c>
      <c r="N236" s="113">
        <f>IF(I236&gt;=Datos!$D$15,(Datos!$D$15*Datos!$C$15),IF(I236&lt;=Datos!$D$15,(I236*Datos!$C$15)))</f>
        <v>2006.4</v>
      </c>
      <c r="O236" s="113">
        <v>25</v>
      </c>
      <c r="P236" s="113">
        <f>SUM(L236:O236)</f>
        <v>8541.3556666666664</v>
      </c>
      <c r="Q236" s="115">
        <f>+K236-P236</f>
        <v>57458.64433333333</v>
      </c>
    </row>
    <row r="237" spans="1:17" s="7" customFormat="1" ht="38.25" customHeight="1" x14ac:dyDescent="0.2">
      <c r="A237" s="108">
        <v>140</v>
      </c>
      <c r="B237" s="126" t="s">
        <v>780</v>
      </c>
      <c r="C237" s="126" t="s">
        <v>312</v>
      </c>
      <c r="D237" s="131" t="s">
        <v>316</v>
      </c>
      <c r="E237" s="110" t="s">
        <v>311</v>
      </c>
      <c r="F237" s="110" t="s">
        <v>19</v>
      </c>
      <c r="G237" s="111">
        <v>45597</v>
      </c>
      <c r="H237" s="127">
        <v>45778</v>
      </c>
      <c r="I237" s="113">
        <v>66000</v>
      </c>
      <c r="J237" s="113">
        <v>0</v>
      </c>
      <c r="K237" s="113">
        <f t="shared" ref="K237" si="134">SUM(I237:J237)</f>
        <v>66000</v>
      </c>
      <c r="L237" s="113">
        <f>IF(I237&gt;=Datos!$D$14,(Datos!$D$14*Datos!$C$14),IF(I237&lt;=Datos!$D$14,(I237*Datos!$C$14)))</f>
        <v>1894.2</v>
      </c>
      <c r="M237" s="114">
        <f>IF((I237-L237-N237)&lt;=Datos!$G$7,"0",IF((I237-L237-N237)&lt;=Datos!$G$8,((I237-L237-N237)-Datos!$F$8)*Datos!$I$6,IF((I237-L237-N237)&lt;=Datos!$G$9,Datos!$I$8+((I237-L237-N237)-Datos!$F$9)*Datos!$J$6,IF((I237-L237-N237)&gt;=Datos!$F$10,(Datos!$I$8+Datos!$J$8)+((I237-L237-N237)-Datos!$F$10)*Datos!$K$6))))</f>
        <v>4615.755666666666</v>
      </c>
      <c r="N237" s="113">
        <f>IF(I237&gt;=Datos!$D$15,(Datos!$D$15*Datos!$C$15),IF(I237&lt;=Datos!$D$15,(I237*Datos!$C$15)))</f>
        <v>2006.4</v>
      </c>
      <c r="O237" s="113">
        <v>25</v>
      </c>
      <c r="P237" s="113">
        <f t="shared" ref="P237:P238" si="135">SUM(L237:O237)</f>
        <v>8541.3556666666664</v>
      </c>
      <c r="Q237" s="115">
        <f t="shared" ref="Q237:Q238" si="136">+K237-P237</f>
        <v>57458.64433333333</v>
      </c>
    </row>
    <row r="238" spans="1:17" s="7" customFormat="1" ht="38.25" customHeight="1" x14ac:dyDescent="0.2">
      <c r="A238" s="108">
        <v>141</v>
      </c>
      <c r="B238" s="126" t="s">
        <v>819</v>
      </c>
      <c r="C238" s="126" t="s">
        <v>312</v>
      </c>
      <c r="D238" s="131" t="s">
        <v>682</v>
      </c>
      <c r="E238" s="110" t="s">
        <v>311</v>
      </c>
      <c r="F238" s="110" t="s">
        <v>19</v>
      </c>
      <c r="G238" s="111">
        <v>45627</v>
      </c>
      <c r="H238" s="127">
        <v>45809</v>
      </c>
      <c r="I238" s="113">
        <v>66000</v>
      </c>
      <c r="J238" s="113">
        <v>0</v>
      </c>
      <c r="K238" s="113">
        <f t="shared" ref="K238" si="137">SUM(I238:J238)</f>
        <v>66000</v>
      </c>
      <c r="L238" s="113">
        <f>IF(I238&gt;=Datos!$D$14,(Datos!$D$14*Datos!$C$14),IF(I238&lt;=Datos!$D$14,(I238*Datos!$C$14)))</f>
        <v>1894.2</v>
      </c>
      <c r="M238" s="114">
        <f>IF((I238-L238-N238)&lt;=Datos!$G$7,"0",IF((I238-L238-N238)&lt;=Datos!$G$8,((I238-L238-N238)-Datos!$F$8)*Datos!$I$6,IF((I238-L238-N238)&lt;=Datos!$G$9,Datos!$I$8+((I238-L238-N238)-Datos!$F$9)*Datos!$J$6,IF((I238-L238-N238)&gt;=Datos!$F$10,(Datos!$I$8+Datos!$J$8)+((I238-L238-N238)-Datos!$F$10)*Datos!$K$6))))</f>
        <v>4615.755666666666</v>
      </c>
      <c r="N238" s="113">
        <f>IF(I238&gt;=Datos!$D$15,(Datos!$D$15*Datos!$C$15),IF(I238&lt;=Datos!$D$15,(I238*Datos!$C$15)))</f>
        <v>2006.4</v>
      </c>
      <c r="O238" s="113">
        <v>25</v>
      </c>
      <c r="P238" s="113">
        <f t="shared" si="135"/>
        <v>8541.3556666666664</v>
      </c>
      <c r="Q238" s="115">
        <f t="shared" si="136"/>
        <v>57458.64433333333</v>
      </c>
    </row>
    <row r="239" spans="1:17" s="7" customFormat="1" ht="38.25" customHeight="1" x14ac:dyDescent="0.2">
      <c r="A239" s="108">
        <v>142</v>
      </c>
      <c r="B239" s="126" t="s">
        <v>1012</v>
      </c>
      <c r="C239" s="126" t="s">
        <v>312</v>
      </c>
      <c r="D239" s="131" t="s">
        <v>988</v>
      </c>
      <c r="E239" s="110" t="s">
        <v>311</v>
      </c>
      <c r="F239" s="110" t="s">
        <v>19</v>
      </c>
      <c r="G239" s="111">
        <v>45748</v>
      </c>
      <c r="H239" s="127">
        <v>45931</v>
      </c>
      <c r="I239" s="113">
        <v>60000</v>
      </c>
      <c r="J239" s="113">
        <v>0</v>
      </c>
      <c r="K239" s="113">
        <f t="shared" ref="K239:K252" si="138">SUM(I239:J239)</f>
        <v>60000</v>
      </c>
      <c r="L239" s="113">
        <f>IF(I239&gt;=Datos!$D$14,(Datos!$D$14*Datos!$C$14),IF(I239&lt;=Datos!$D$14,(I239*Datos!$C$14)))</f>
        <v>1722</v>
      </c>
      <c r="M239" s="114">
        <f>IF((I239-L239-N239)&lt;=Datos!$G$7,"0",IF((I239-L239-N239)&lt;=Datos!$G$8,((I239-L239-N239)-Datos!$F$8)*Datos!$I$6,IF((I239-L239-N239)&lt;=Datos!$G$9,Datos!$I$8+((I239-L239-N239)-Datos!$F$9)*Datos!$J$6,IF((I239-L239-N239)&gt;=Datos!$F$10,(Datos!$I$8+Datos!$J$8)+((I239-L239-N239)-Datos!$F$10)*Datos!$K$6))))</f>
        <v>3486.6756666666661</v>
      </c>
      <c r="N239" s="113">
        <f>IF(I239&gt;=Datos!$D$15,(Datos!$D$15*Datos!$C$15),IF(I239&lt;=Datos!$D$15,(I239*Datos!$C$15)))</f>
        <v>1824</v>
      </c>
      <c r="O239" s="113">
        <v>25</v>
      </c>
      <c r="P239" s="113">
        <f t="shared" ref="P239:P252" si="139">SUM(L239:O239)</f>
        <v>7057.6756666666661</v>
      </c>
      <c r="Q239" s="115">
        <f t="shared" ref="Q239:Q252" si="140">+K239-P239</f>
        <v>52942.324333333338</v>
      </c>
    </row>
    <row r="240" spans="1:17" s="7" customFormat="1" ht="38.25" customHeight="1" x14ac:dyDescent="0.2">
      <c r="A240" s="108">
        <v>143</v>
      </c>
      <c r="B240" s="126" t="s">
        <v>1013</v>
      </c>
      <c r="C240" s="126" t="s">
        <v>312</v>
      </c>
      <c r="D240" s="131" t="s">
        <v>781</v>
      </c>
      <c r="E240" s="110" t="s">
        <v>311</v>
      </c>
      <c r="F240" s="110" t="s">
        <v>19</v>
      </c>
      <c r="G240" s="111">
        <v>45748</v>
      </c>
      <c r="H240" s="127">
        <v>45931</v>
      </c>
      <c r="I240" s="113">
        <v>60000</v>
      </c>
      <c r="J240" s="113">
        <v>0</v>
      </c>
      <c r="K240" s="113">
        <f t="shared" si="138"/>
        <v>60000</v>
      </c>
      <c r="L240" s="113">
        <f>IF(I240&gt;=Datos!$D$14,(Datos!$D$14*Datos!$C$14),IF(I240&lt;=Datos!$D$14,(I240*Datos!$C$14)))</f>
        <v>1722</v>
      </c>
      <c r="M240" s="114">
        <f>IF((I240-L240-N240)&lt;=Datos!$G$7,"0",IF((I240-L240-N240)&lt;=Datos!$G$8,((I240-L240-N240)-Datos!$F$8)*Datos!$I$6,IF((I240-L240-N240)&lt;=Datos!$G$9,Datos!$I$8+((I240-L240-N240)-Datos!$F$9)*Datos!$J$6,IF((I240-L240-N240)&gt;=Datos!$F$10,(Datos!$I$8+Datos!$J$8)+((I240-L240-N240)-Datos!$F$10)*Datos!$K$6))))</f>
        <v>3486.6756666666661</v>
      </c>
      <c r="N240" s="113">
        <f>IF(I240&gt;=Datos!$D$15,(Datos!$D$15*Datos!$C$15),IF(I240&lt;=Datos!$D$15,(I240*Datos!$C$15)))</f>
        <v>1824</v>
      </c>
      <c r="O240" s="113">
        <v>25</v>
      </c>
      <c r="P240" s="113">
        <f t="shared" si="139"/>
        <v>7057.6756666666661</v>
      </c>
      <c r="Q240" s="115">
        <f t="shared" si="140"/>
        <v>52942.324333333338</v>
      </c>
    </row>
    <row r="241" spans="1:17" s="7" customFormat="1" ht="38.25" customHeight="1" x14ac:dyDescent="0.2">
      <c r="A241" s="108">
        <v>144</v>
      </c>
      <c r="B241" s="126" t="s">
        <v>1014</v>
      </c>
      <c r="C241" s="126" t="s">
        <v>312</v>
      </c>
      <c r="D241" s="131" t="s">
        <v>491</v>
      </c>
      <c r="E241" s="110" t="s">
        <v>311</v>
      </c>
      <c r="F241" s="110" t="s">
        <v>19</v>
      </c>
      <c r="G241" s="111">
        <v>45748</v>
      </c>
      <c r="H241" s="127">
        <v>45931</v>
      </c>
      <c r="I241" s="113">
        <v>35000</v>
      </c>
      <c r="J241" s="113">
        <v>0</v>
      </c>
      <c r="K241" s="113">
        <f t="shared" si="138"/>
        <v>35000</v>
      </c>
      <c r="L241" s="113">
        <f>IF(I241&gt;=Datos!$D$14,(Datos!$D$14*Datos!$C$14),IF(I241&lt;=Datos!$D$14,(I241*Datos!$C$14)))</f>
        <v>1004.5</v>
      </c>
      <c r="M241" s="114" t="str">
        <f>IF((I241-L241-N241)&lt;=Datos!$G$7,"0",IF((I241-L241-N241)&lt;=Datos!$G$8,((I241-L241-N241)-Datos!$F$8)*Datos!$I$6,IF((I241-L241-N241)&lt;=Datos!$G$9,Datos!$I$8+((I241-L241-N241)-Datos!$F$9)*Datos!$J$6,IF((I241-L241-N241)&gt;=Datos!$F$10,(Datos!$I$8+Datos!$J$8)+((I241-L241-N241)-Datos!$F$10)*Datos!$K$6))))</f>
        <v>0</v>
      </c>
      <c r="N241" s="113">
        <f>IF(I241&gt;=Datos!$D$15,(Datos!$D$15*Datos!$C$15),IF(I241&lt;=Datos!$D$15,(I241*Datos!$C$15)))</f>
        <v>1064</v>
      </c>
      <c r="O241" s="113">
        <v>25</v>
      </c>
      <c r="P241" s="113">
        <f t="shared" si="139"/>
        <v>2093.5</v>
      </c>
      <c r="Q241" s="115">
        <f t="shared" si="140"/>
        <v>32906.5</v>
      </c>
    </row>
    <row r="242" spans="1:17" s="7" customFormat="1" ht="38.25" customHeight="1" x14ac:dyDescent="0.2">
      <c r="A242" s="108">
        <v>145</v>
      </c>
      <c r="B242" s="126" t="s">
        <v>1015</v>
      </c>
      <c r="C242" s="126" t="s">
        <v>312</v>
      </c>
      <c r="D242" s="131" t="s">
        <v>491</v>
      </c>
      <c r="E242" s="110" t="s">
        <v>311</v>
      </c>
      <c r="F242" s="110" t="s">
        <v>19</v>
      </c>
      <c r="G242" s="111">
        <v>45748</v>
      </c>
      <c r="H242" s="127">
        <v>45931</v>
      </c>
      <c r="I242" s="113">
        <v>35000</v>
      </c>
      <c r="J242" s="113">
        <v>0</v>
      </c>
      <c r="K242" s="113">
        <f t="shared" si="138"/>
        <v>35000</v>
      </c>
      <c r="L242" s="113">
        <f>IF(I242&gt;=Datos!$D$14,(Datos!$D$14*Datos!$C$14),IF(I242&lt;=Datos!$D$14,(I242*Datos!$C$14)))</f>
        <v>1004.5</v>
      </c>
      <c r="M242" s="114" t="str">
        <f>IF((I242-L242-N242)&lt;=Datos!$G$7,"0",IF((I242-L242-N242)&lt;=Datos!$G$8,((I242-L242-N242)-Datos!$F$8)*Datos!$I$6,IF((I242-L242-N242)&lt;=Datos!$G$9,Datos!$I$8+((I242-L242-N242)-Datos!$F$9)*Datos!$J$6,IF((I242-L242-N242)&gt;=Datos!$F$10,(Datos!$I$8+Datos!$J$8)+((I242-L242-N242)-Datos!$F$10)*Datos!$K$6))))</f>
        <v>0</v>
      </c>
      <c r="N242" s="113">
        <f>IF(I242&gt;=Datos!$D$15,(Datos!$D$15*Datos!$C$15),IF(I242&lt;=Datos!$D$15,(I242*Datos!$C$15)))</f>
        <v>1064</v>
      </c>
      <c r="O242" s="113">
        <v>25</v>
      </c>
      <c r="P242" s="113">
        <f t="shared" si="139"/>
        <v>2093.5</v>
      </c>
      <c r="Q242" s="115">
        <f t="shared" si="140"/>
        <v>32906.5</v>
      </c>
    </row>
    <row r="243" spans="1:17" s="7" customFormat="1" ht="38.25" customHeight="1" x14ac:dyDescent="0.2">
      <c r="A243" s="108">
        <v>146</v>
      </c>
      <c r="B243" s="126" t="s">
        <v>1016</v>
      </c>
      <c r="C243" s="126" t="s">
        <v>312</v>
      </c>
      <c r="D243" s="131" t="s">
        <v>491</v>
      </c>
      <c r="E243" s="110" t="s">
        <v>311</v>
      </c>
      <c r="F243" s="110" t="s">
        <v>19</v>
      </c>
      <c r="G243" s="111">
        <v>45748</v>
      </c>
      <c r="H243" s="127">
        <v>45931</v>
      </c>
      <c r="I243" s="113">
        <v>35000</v>
      </c>
      <c r="J243" s="113">
        <v>0</v>
      </c>
      <c r="K243" s="113">
        <f t="shared" si="138"/>
        <v>35000</v>
      </c>
      <c r="L243" s="113">
        <f>IF(I243&gt;=Datos!$D$14,(Datos!$D$14*Datos!$C$14),IF(I243&lt;=Datos!$D$14,(I243*Datos!$C$14)))</f>
        <v>1004.5</v>
      </c>
      <c r="M243" s="114" t="str">
        <f>IF((I243-L243-N243)&lt;=Datos!$G$7,"0",IF((I243-L243-N243)&lt;=Datos!$G$8,((I243-L243-N243)-Datos!$F$8)*Datos!$I$6,IF((I243-L243-N243)&lt;=Datos!$G$9,Datos!$I$8+((I243-L243-N243)-Datos!$F$9)*Datos!$J$6,IF((I243-L243-N243)&gt;=Datos!$F$10,(Datos!$I$8+Datos!$J$8)+((I243-L243-N243)-Datos!$F$10)*Datos!$K$6))))</f>
        <v>0</v>
      </c>
      <c r="N243" s="113">
        <f>IF(I243&gt;=Datos!$D$15,(Datos!$D$15*Datos!$C$15),IF(I243&lt;=Datos!$D$15,(I243*Datos!$C$15)))</f>
        <v>1064</v>
      </c>
      <c r="O243" s="113">
        <v>25</v>
      </c>
      <c r="P243" s="113">
        <f t="shared" si="139"/>
        <v>2093.5</v>
      </c>
      <c r="Q243" s="115">
        <f t="shared" si="140"/>
        <v>32906.5</v>
      </c>
    </row>
    <row r="244" spans="1:17" s="7" customFormat="1" ht="38.25" customHeight="1" x14ac:dyDescent="0.2">
      <c r="A244" s="108">
        <v>147</v>
      </c>
      <c r="B244" s="126" t="s">
        <v>1017</v>
      </c>
      <c r="C244" s="126" t="s">
        <v>312</v>
      </c>
      <c r="D244" s="131" t="s">
        <v>491</v>
      </c>
      <c r="E244" s="110" t="s">
        <v>311</v>
      </c>
      <c r="F244" s="110" t="s">
        <v>19</v>
      </c>
      <c r="G244" s="111">
        <v>45748</v>
      </c>
      <c r="H244" s="127">
        <v>45931</v>
      </c>
      <c r="I244" s="113">
        <v>35000</v>
      </c>
      <c r="J244" s="113">
        <v>0</v>
      </c>
      <c r="K244" s="113">
        <f t="shared" si="138"/>
        <v>35000</v>
      </c>
      <c r="L244" s="113">
        <f>IF(I244&gt;=Datos!$D$14,(Datos!$D$14*Datos!$C$14),IF(I244&lt;=Datos!$D$14,(I244*Datos!$C$14)))</f>
        <v>1004.5</v>
      </c>
      <c r="M244" s="114" t="str">
        <f>IF((I244-L244-N244)&lt;=Datos!$G$7,"0",IF((I244-L244-N244)&lt;=Datos!$G$8,((I244-L244-N244)-Datos!$F$8)*Datos!$I$6,IF((I244-L244-N244)&lt;=Datos!$G$9,Datos!$I$8+((I244-L244-N244)-Datos!$F$9)*Datos!$J$6,IF((I244-L244-N244)&gt;=Datos!$F$10,(Datos!$I$8+Datos!$J$8)+((I244-L244-N244)-Datos!$F$10)*Datos!$K$6))))</f>
        <v>0</v>
      </c>
      <c r="N244" s="113">
        <f>IF(I244&gt;=Datos!$D$15,(Datos!$D$15*Datos!$C$15),IF(I244&lt;=Datos!$D$15,(I244*Datos!$C$15)))</f>
        <v>1064</v>
      </c>
      <c r="O244" s="113">
        <v>25</v>
      </c>
      <c r="P244" s="113">
        <f t="shared" si="139"/>
        <v>2093.5</v>
      </c>
      <c r="Q244" s="115">
        <f t="shared" si="140"/>
        <v>32906.5</v>
      </c>
    </row>
    <row r="245" spans="1:17" s="7" customFormat="1" ht="38.25" customHeight="1" x14ac:dyDescent="0.2">
      <c r="A245" s="108">
        <v>148</v>
      </c>
      <c r="B245" s="126" t="s">
        <v>1018</v>
      </c>
      <c r="C245" s="126" t="s">
        <v>312</v>
      </c>
      <c r="D245" s="131" t="s">
        <v>316</v>
      </c>
      <c r="E245" s="110" t="s">
        <v>311</v>
      </c>
      <c r="F245" s="110" t="s">
        <v>19</v>
      </c>
      <c r="G245" s="111">
        <v>45748</v>
      </c>
      <c r="H245" s="127">
        <v>45931</v>
      </c>
      <c r="I245" s="113">
        <v>60000</v>
      </c>
      <c r="J245" s="113">
        <v>0</v>
      </c>
      <c r="K245" s="113">
        <f t="shared" si="138"/>
        <v>60000</v>
      </c>
      <c r="L245" s="113">
        <f>IF(I245&gt;=Datos!$D$14,(Datos!$D$14*Datos!$C$14),IF(I245&lt;=Datos!$D$14,(I245*Datos!$C$14)))</f>
        <v>1722</v>
      </c>
      <c r="M245" s="114">
        <f>IF((I245-L245-N245)&lt;=Datos!$G$7,"0",IF((I245-L245-N245)&lt;=Datos!$G$8,((I245-L245-N245)-Datos!$F$8)*Datos!$I$6,IF((I245-L245-N245)&lt;=Datos!$G$9,Datos!$I$8+((I245-L245-N245)-Datos!$F$9)*Datos!$J$6,IF((I245-L245-N245)&gt;=Datos!$F$10,(Datos!$I$8+Datos!$J$8)+((I245-L245-N245)-Datos!$F$10)*Datos!$K$6))))</f>
        <v>3486.6756666666661</v>
      </c>
      <c r="N245" s="113">
        <f>IF(I245&gt;=Datos!$D$15,(Datos!$D$15*Datos!$C$15),IF(I245&lt;=Datos!$D$15,(I245*Datos!$C$15)))</f>
        <v>1824</v>
      </c>
      <c r="O245" s="113">
        <v>25</v>
      </c>
      <c r="P245" s="113">
        <f t="shared" si="139"/>
        <v>7057.6756666666661</v>
      </c>
      <c r="Q245" s="115">
        <f t="shared" si="140"/>
        <v>52942.324333333338</v>
      </c>
    </row>
    <row r="246" spans="1:17" s="7" customFormat="1" ht="38.25" customHeight="1" x14ac:dyDescent="0.2">
      <c r="A246" s="108">
        <v>149</v>
      </c>
      <c r="B246" s="126" t="s">
        <v>1019</v>
      </c>
      <c r="C246" s="126" t="s">
        <v>312</v>
      </c>
      <c r="D246" s="131" t="s">
        <v>316</v>
      </c>
      <c r="E246" s="110" t="s">
        <v>311</v>
      </c>
      <c r="F246" s="110" t="s">
        <v>19</v>
      </c>
      <c r="G246" s="111">
        <v>45748</v>
      </c>
      <c r="H246" s="127">
        <v>45931</v>
      </c>
      <c r="I246" s="113">
        <v>60000</v>
      </c>
      <c r="J246" s="113">
        <v>0</v>
      </c>
      <c r="K246" s="113">
        <f t="shared" si="138"/>
        <v>60000</v>
      </c>
      <c r="L246" s="113">
        <f>IF(I246&gt;=Datos!$D$14,(Datos!$D$14*Datos!$C$14),IF(I246&lt;=Datos!$D$14,(I246*Datos!$C$14)))</f>
        <v>1722</v>
      </c>
      <c r="M246" s="114">
        <f>IF((I246-L246-N246)&lt;=Datos!$G$7,"0",IF((I246-L246-N246)&lt;=Datos!$G$8,((I246-L246-N246)-Datos!$F$8)*Datos!$I$6,IF((I246-L246-N246)&lt;=Datos!$G$9,Datos!$I$8+((I246-L246-N246)-Datos!$F$9)*Datos!$J$6,IF((I246-L246-N246)&gt;=Datos!$F$10,(Datos!$I$8+Datos!$J$8)+((I246-L246-N246)-Datos!$F$10)*Datos!$K$6))))</f>
        <v>3486.6756666666661</v>
      </c>
      <c r="N246" s="113">
        <f>IF(I246&gt;=Datos!$D$15,(Datos!$D$15*Datos!$C$15),IF(I246&lt;=Datos!$D$15,(I246*Datos!$C$15)))</f>
        <v>1824</v>
      </c>
      <c r="O246" s="113">
        <v>25</v>
      </c>
      <c r="P246" s="113">
        <f t="shared" si="139"/>
        <v>7057.6756666666661</v>
      </c>
      <c r="Q246" s="115">
        <f t="shared" si="140"/>
        <v>52942.324333333338</v>
      </c>
    </row>
    <row r="247" spans="1:17" s="7" customFormat="1" ht="38.25" customHeight="1" x14ac:dyDescent="0.2">
      <c r="A247" s="108">
        <v>150</v>
      </c>
      <c r="B247" s="126" t="s">
        <v>1020</v>
      </c>
      <c r="C247" s="126" t="s">
        <v>312</v>
      </c>
      <c r="D247" s="131" t="s">
        <v>781</v>
      </c>
      <c r="E247" s="110" t="s">
        <v>311</v>
      </c>
      <c r="F247" s="110" t="s">
        <v>19</v>
      </c>
      <c r="G247" s="111">
        <v>45748</v>
      </c>
      <c r="H247" s="127">
        <v>45931</v>
      </c>
      <c r="I247" s="113">
        <v>60000</v>
      </c>
      <c r="J247" s="113">
        <v>0</v>
      </c>
      <c r="K247" s="113">
        <f t="shared" si="138"/>
        <v>60000</v>
      </c>
      <c r="L247" s="113">
        <f>IF(I247&gt;=Datos!$D$14,(Datos!$D$14*Datos!$C$14),IF(I247&lt;=Datos!$D$14,(I247*Datos!$C$14)))</f>
        <v>1722</v>
      </c>
      <c r="M247" s="114">
        <f>IF((I247-L247-N247)&lt;=Datos!$G$7,"0",IF((I247-L247-N247)&lt;=Datos!$G$8,((I247-L247-N247)-Datos!$F$8)*Datos!$I$6,IF((I247-L247-N247)&lt;=Datos!$G$9,Datos!$I$8+((I247-L247-N247)-Datos!$F$9)*Datos!$J$6,IF((I247-L247-N247)&gt;=Datos!$F$10,(Datos!$I$8+Datos!$J$8)+((I247-L247-N247)-Datos!$F$10)*Datos!$K$6))))</f>
        <v>3486.6756666666661</v>
      </c>
      <c r="N247" s="113">
        <f>IF(I247&gt;=Datos!$D$15,(Datos!$D$15*Datos!$C$15),IF(I247&lt;=Datos!$D$15,(I247*Datos!$C$15)))</f>
        <v>1824</v>
      </c>
      <c r="O247" s="113">
        <v>25</v>
      </c>
      <c r="P247" s="113">
        <f t="shared" si="139"/>
        <v>7057.6756666666661</v>
      </c>
      <c r="Q247" s="115">
        <f t="shared" si="140"/>
        <v>52942.324333333338</v>
      </c>
    </row>
    <row r="248" spans="1:17" s="7" customFormat="1" ht="38.25" customHeight="1" x14ac:dyDescent="0.2">
      <c r="A248" s="108">
        <v>151</v>
      </c>
      <c r="B248" s="126" t="s">
        <v>1021</v>
      </c>
      <c r="C248" s="126" t="s">
        <v>312</v>
      </c>
      <c r="D248" s="131" t="s">
        <v>682</v>
      </c>
      <c r="E248" s="110" t="s">
        <v>311</v>
      </c>
      <c r="F248" s="110" t="s">
        <v>19</v>
      </c>
      <c r="G248" s="111">
        <v>45748</v>
      </c>
      <c r="H248" s="127">
        <v>45931</v>
      </c>
      <c r="I248" s="113">
        <v>60000</v>
      </c>
      <c r="J248" s="113">
        <v>0</v>
      </c>
      <c r="K248" s="113">
        <f t="shared" si="138"/>
        <v>60000</v>
      </c>
      <c r="L248" s="113">
        <f>IF(I248&gt;=Datos!$D$14,(Datos!$D$14*Datos!$C$14),IF(I248&lt;=Datos!$D$14,(I248*Datos!$C$14)))</f>
        <v>1722</v>
      </c>
      <c r="M248" s="114">
        <f>IF((I248-L248-N248)&lt;=Datos!$G$7,"0",IF((I248-L248-N248)&lt;=Datos!$G$8,((I248-L248-N248)-Datos!$F$8)*Datos!$I$6,IF((I248-L248-N248)&lt;=Datos!$G$9,Datos!$I$8+((I248-L248-N248)-Datos!$F$9)*Datos!$J$6,IF((I248-L248-N248)&gt;=Datos!$F$10,(Datos!$I$8+Datos!$J$8)+((I248-L248-N248)-Datos!$F$10)*Datos!$K$6))))</f>
        <v>3486.6756666666661</v>
      </c>
      <c r="N248" s="113">
        <f>IF(I248&gt;=Datos!$D$15,(Datos!$D$15*Datos!$C$15),IF(I248&lt;=Datos!$D$15,(I248*Datos!$C$15)))</f>
        <v>1824</v>
      </c>
      <c r="O248" s="113">
        <v>25</v>
      </c>
      <c r="P248" s="113">
        <f t="shared" si="139"/>
        <v>7057.6756666666661</v>
      </c>
      <c r="Q248" s="115">
        <f t="shared" si="140"/>
        <v>52942.324333333338</v>
      </c>
    </row>
    <row r="249" spans="1:17" s="7" customFormat="1" ht="38.25" customHeight="1" x14ac:dyDescent="0.2">
      <c r="A249" s="108">
        <v>152</v>
      </c>
      <c r="B249" s="126" t="s">
        <v>1022</v>
      </c>
      <c r="C249" s="126" t="s">
        <v>312</v>
      </c>
      <c r="D249" s="131" t="s">
        <v>682</v>
      </c>
      <c r="E249" s="110" t="s">
        <v>311</v>
      </c>
      <c r="F249" s="110" t="s">
        <v>19</v>
      </c>
      <c r="G249" s="111">
        <v>45748</v>
      </c>
      <c r="H249" s="127">
        <v>45931</v>
      </c>
      <c r="I249" s="113">
        <v>60000</v>
      </c>
      <c r="J249" s="113">
        <v>0</v>
      </c>
      <c r="K249" s="113">
        <f t="shared" si="138"/>
        <v>60000</v>
      </c>
      <c r="L249" s="113">
        <f>IF(I249&gt;=Datos!$D$14,(Datos!$D$14*Datos!$C$14),IF(I249&lt;=Datos!$D$14,(I249*Datos!$C$14)))</f>
        <v>1722</v>
      </c>
      <c r="M249" s="114">
        <f>IF((I249-L249-N249)&lt;=Datos!$G$7,"0",IF((I249-L249-N249)&lt;=Datos!$G$8,((I249-L249-N249)-Datos!$F$8)*Datos!$I$6,IF((I249-L249-N249)&lt;=Datos!$G$9,Datos!$I$8+((I249-L249-N249)-Datos!$F$9)*Datos!$J$6,IF((I249-L249-N249)&gt;=Datos!$F$10,(Datos!$I$8+Datos!$J$8)+((I249-L249-N249)-Datos!$F$10)*Datos!$K$6))))</f>
        <v>3486.6756666666661</v>
      </c>
      <c r="N249" s="113">
        <f>IF(I249&gt;=Datos!$D$15,(Datos!$D$15*Datos!$C$15),IF(I249&lt;=Datos!$D$15,(I249*Datos!$C$15)))</f>
        <v>1824</v>
      </c>
      <c r="O249" s="113">
        <v>25</v>
      </c>
      <c r="P249" s="113">
        <f t="shared" si="139"/>
        <v>7057.6756666666661</v>
      </c>
      <c r="Q249" s="115">
        <f t="shared" si="140"/>
        <v>52942.324333333338</v>
      </c>
    </row>
    <row r="250" spans="1:17" s="7" customFormat="1" ht="38.25" customHeight="1" x14ac:dyDescent="0.2">
      <c r="A250" s="108">
        <v>153</v>
      </c>
      <c r="B250" s="126" t="s">
        <v>1023</v>
      </c>
      <c r="C250" s="126" t="s">
        <v>312</v>
      </c>
      <c r="D250" s="131" t="s">
        <v>491</v>
      </c>
      <c r="E250" s="110" t="s">
        <v>311</v>
      </c>
      <c r="F250" s="110" t="s">
        <v>19</v>
      </c>
      <c r="G250" s="111">
        <v>45748</v>
      </c>
      <c r="H250" s="127">
        <v>45931</v>
      </c>
      <c r="I250" s="113">
        <v>60000</v>
      </c>
      <c r="J250" s="113">
        <v>0</v>
      </c>
      <c r="K250" s="113">
        <f t="shared" si="138"/>
        <v>60000</v>
      </c>
      <c r="L250" s="113">
        <f>IF(I250&gt;=Datos!$D$14,(Datos!$D$14*Datos!$C$14),IF(I250&lt;=Datos!$D$14,(I250*Datos!$C$14)))</f>
        <v>1722</v>
      </c>
      <c r="M250" s="114">
        <f>IF((I250-L250-N250)&lt;=Datos!$G$7,"0",IF((I250-L250-N250)&lt;=Datos!$G$8,((I250-L250-N250)-Datos!$F$8)*Datos!$I$6,IF((I250-L250-N250)&lt;=Datos!$G$9,Datos!$I$8+((I250-L250-N250)-Datos!$F$9)*Datos!$J$6,IF((I250-L250-N250)&gt;=Datos!$F$10,(Datos!$I$8+Datos!$J$8)+((I250-L250-N250)-Datos!$F$10)*Datos!$K$6))))</f>
        <v>3486.6756666666661</v>
      </c>
      <c r="N250" s="113">
        <f>IF(I250&gt;=Datos!$D$15,(Datos!$D$15*Datos!$C$15),IF(I250&lt;=Datos!$D$15,(I250*Datos!$C$15)))</f>
        <v>1824</v>
      </c>
      <c r="O250" s="113">
        <v>25</v>
      </c>
      <c r="P250" s="113">
        <f t="shared" si="139"/>
        <v>7057.6756666666661</v>
      </c>
      <c r="Q250" s="115">
        <f t="shared" si="140"/>
        <v>52942.324333333338</v>
      </c>
    </row>
    <row r="251" spans="1:17" s="7" customFormat="1" ht="38.25" customHeight="1" x14ac:dyDescent="0.2">
      <c r="A251" s="108">
        <v>154</v>
      </c>
      <c r="B251" s="126" t="s">
        <v>1024</v>
      </c>
      <c r="C251" s="126" t="s">
        <v>312</v>
      </c>
      <c r="D251" s="131" t="s">
        <v>682</v>
      </c>
      <c r="E251" s="110" t="s">
        <v>311</v>
      </c>
      <c r="F251" s="110" t="s">
        <v>19</v>
      </c>
      <c r="G251" s="111">
        <v>45748</v>
      </c>
      <c r="H251" s="127">
        <v>45931</v>
      </c>
      <c r="I251" s="113">
        <v>60000</v>
      </c>
      <c r="J251" s="113">
        <v>0</v>
      </c>
      <c r="K251" s="113">
        <f t="shared" si="138"/>
        <v>60000</v>
      </c>
      <c r="L251" s="113">
        <f>IF(I251&gt;=Datos!$D$14,(Datos!$D$14*Datos!$C$14),IF(I251&lt;=Datos!$D$14,(I251*Datos!$C$14)))</f>
        <v>1722</v>
      </c>
      <c r="M251" s="114">
        <f>IF((I251-L251-N251)&lt;=Datos!$G$7,"0",IF((I251-L251-N251)&lt;=Datos!$G$8,((I251-L251-N251)-Datos!$F$8)*Datos!$I$6,IF((I251-L251-N251)&lt;=Datos!$G$9,Datos!$I$8+((I251-L251-N251)-Datos!$F$9)*Datos!$J$6,IF((I251-L251-N251)&gt;=Datos!$F$10,(Datos!$I$8+Datos!$J$8)+((I251-L251-N251)-Datos!$F$10)*Datos!$K$6))))</f>
        <v>3486.6756666666661</v>
      </c>
      <c r="N251" s="113">
        <f>IF(I251&gt;=Datos!$D$15,(Datos!$D$15*Datos!$C$15),IF(I251&lt;=Datos!$D$15,(I251*Datos!$C$15)))</f>
        <v>1824</v>
      </c>
      <c r="O251" s="113">
        <v>25</v>
      </c>
      <c r="P251" s="113">
        <f t="shared" si="139"/>
        <v>7057.6756666666661</v>
      </c>
      <c r="Q251" s="115">
        <f t="shared" si="140"/>
        <v>52942.324333333338</v>
      </c>
    </row>
    <row r="252" spans="1:17" s="7" customFormat="1" ht="38.25" customHeight="1" x14ac:dyDescent="0.2">
      <c r="A252" s="108">
        <v>155</v>
      </c>
      <c r="B252" s="126" t="s">
        <v>1025</v>
      </c>
      <c r="C252" s="126" t="s">
        <v>312</v>
      </c>
      <c r="D252" s="131" t="s">
        <v>682</v>
      </c>
      <c r="E252" s="110" t="s">
        <v>311</v>
      </c>
      <c r="F252" s="110" t="s">
        <v>19</v>
      </c>
      <c r="G252" s="111">
        <v>45748</v>
      </c>
      <c r="H252" s="127">
        <v>45931</v>
      </c>
      <c r="I252" s="113">
        <v>60000</v>
      </c>
      <c r="J252" s="113">
        <v>0</v>
      </c>
      <c r="K252" s="113">
        <f t="shared" si="138"/>
        <v>60000</v>
      </c>
      <c r="L252" s="113">
        <f>IF(I252&gt;=Datos!$D$14,(Datos!$D$14*Datos!$C$14),IF(I252&lt;=Datos!$D$14,(I252*Datos!$C$14)))</f>
        <v>1722</v>
      </c>
      <c r="M252" s="114">
        <f>IF((I252-L252-N252)&lt;=Datos!$G$7,"0",IF((I252-L252-N252)&lt;=Datos!$G$8,((I252-L252-N252)-Datos!$F$8)*Datos!$I$6,IF((I252-L252-N252)&lt;=Datos!$G$9,Datos!$I$8+((I252-L252-N252)-Datos!$F$9)*Datos!$J$6,IF((I252-L252-N252)&gt;=Datos!$F$10,(Datos!$I$8+Datos!$J$8)+((I252-L252-N252)-Datos!$F$10)*Datos!$K$6))))</f>
        <v>3486.6756666666661</v>
      </c>
      <c r="N252" s="113">
        <f>IF(I252&gt;=Datos!$D$15,(Datos!$D$15*Datos!$C$15),IF(I252&lt;=Datos!$D$15,(I252*Datos!$C$15)))</f>
        <v>1824</v>
      </c>
      <c r="O252" s="113">
        <v>25</v>
      </c>
      <c r="P252" s="113">
        <f t="shared" si="139"/>
        <v>7057.6756666666661</v>
      </c>
      <c r="Q252" s="115">
        <f t="shared" si="140"/>
        <v>52942.324333333338</v>
      </c>
    </row>
    <row r="253" spans="1:17" s="7" customFormat="1" ht="38.25" customHeight="1" x14ac:dyDescent="0.2">
      <c r="A253" s="108">
        <v>156</v>
      </c>
      <c r="B253" s="126" t="s">
        <v>614</v>
      </c>
      <c r="C253" s="126" t="s">
        <v>312</v>
      </c>
      <c r="D253" s="131" t="s">
        <v>683</v>
      </c>
      <c r="E253" s="110" t="s">
        <v>311</v>
      </c>
      <c r="F253" s="110" t="s">
        <v>19</v>
      </c>
      <c r="G253" s="111">
        <v>45597</v>
      </c>
      <c r="H253" s="127">
        <v>45778</v>
      </c>
      <c r="I253" s="113">
        <v>66000</v>
      </c>
      <c r="J253" s="113">
        <v>0</v>
      </c>
      <c r="K253" s="113">
        <f t="shared" si="133"/>
        <v>66000</v>
      </c>
      <c r="L253" s="113">
        <f>IF(I253&gt;=Datos!$D$14,(Datos!$D$14*Datos!$C$14),IF(I253&lt;=Datos!$D$14,(I253*Datos!$C$14)))</f>
        <v>1894.2</v>
      </c>
      <c r="M253" s="114">
        <f>IF((I253-L253-N253)&lt;=Datos!$G$7,"0",IF((I253-L253-N253)&lt;=Datos!$G$8,((I253-L253-N253)-Datos!$F$8)*Datos!$I$6,IF((I253-L253-N253)&lt;=Datos!$G$9,Datos!$I$8+((I253-L253-N253)-Datos!$F$9)*Datos!$J$6,IF((I253-L253-N253)&gt;=Datos!$F$10,(Datos!$I$8+Datos!$J$8)+((I253-L253-N253)-Datos!$F$10)*Datos!$K$6))))</f>
        <v>4615.755666666666</v>
      </c>
      <c r="N253" s="113">
        <f>IF(I253&gt;=Datos!$D$15,(Datos!$D$15*Datos!$C$15),IF(I253&lt;=Datos!$D$15,(I253*Datos!$C$15)))</f>
        <v>2006.4</v>
      </c>
      <c r="O253" s="113">
        <v>25</v>
      </c>
      <c r="P253" s="113">
        <f>SUM(L253:O253)</f>
        <v>8541.3556666666664</v>
      </c>
      <c r="Q253" s="115">
        <f>+K253-P253</f>
        <v>57458.64433333333</v>
      </c>
    </row>
    <row r="254" spans="1:17" s="87" customFormat="1" ht="36.75" customHeight="1" x14ac:dyDescent="0.2">
      <c r="A254" s="274" t="s">
        <v>494</v>
      </c>
      <c r="B254" s="275"/>
      <c r="C254" s="118">
        <v>18</v>
      </c>
      <c r="D254" s="303"/>
      <c r="E254" s="303"/>
      <c r="F254" s="303"/>
      <c r="G254" s="303"/>
      <c r="H254" s="304"/>
      <c r="I254" s="123">
        <f>SUM(I236:I253)</f>
        <v>1004000</v>
      </c>
      <c r="J254" s="123">
        <f t="shared" ref="J254:Q254" si="141">SUM(J236:J253)</f>
        <v>0</v>
      </c>
      <c r="K254" s="123">
        <f t="shared" si="141"/>
        <v>1004000</v>
      </c>
      <c r="L254" s="123">
        <f t="shared" si="141"/>
        <v>28814.799999999999</v>
      </c>
      <c r="M254" s="123">
        <f t="shared" si="141"/>
        <v>53329.77933333331</v>
      </c>
      <c r="N254" s="123">
        <f t="shared" si="141"/>
        <v>30521.600000000002</v>
      </c>
      <c r="O254" s="123">
        <f t="shared" si="141"/>
        <v>450</v>
      </c>
      <c r="P254" s="123">
        <f t="shared" si="141"/>
        <v>113116.1793333333</v>
      </c>
      <c r="Q254" s="123">
        <f t="shared" si="141"/>
        <v>890883.82066666649</v>
      </c>
    </row>
    <row r="255" spans="1:17" s="7" customFormat="1" ht="36.75" customHeight="1" x14ac:dyDescent="0.2">
      <c r="A255" s="274" t="s">
        <v>818</v>
      </c>
      <c r="B255" s="275"/>
      <c r="C255" s="275"/>
      <c r="D255" s="275"/>
      <c r="E255" s="275"/>
      <c r="F255" s="275"/>
      <c r="G255" s="275"/>
      <c r="H255" s="275"/>
      <c r="I255" s="275"/>
      <c r="J255" s="275"/>
      <c r="K255" s="275"/>
      <c r="L255" s="275"/>
      <c r="M255" s="275"/>
      <c r="N255" s="275"/>
      <c r="O255" s="275"/>
      <c r="P255" s="275"/>
      <c r="Q255" s="276"/>
    </row>
    <row r="256" spans="1:17" s="7" customFormat="1" ht="38.25" customHeight="1" x14ac:dyDescent="0.2">
      <c r="A256" s="108">
        <v>106</v>
      </c>
      <c r="B256" s="126" t="s">
        <v>817</v>
      </c>
      <c r="C256" s="126" t="s">
        <v>313</v>
      </c>
      <c r="D256" s="131" t="s">
        <v>339</v>
      </c>
      <c r="E256" s="110" t="s">
        <v>311</v>
      </c>
      <c r="F256" s="110" t="s">
        <v>19</v>
      </c>
      <c r="G256" s="111">
        <v>45627</v>
      </c>
      <c r="H256" s="127">
        <v>45809</v>
      </c>
      <c r="I256" s="113">
        <v>66000</v>
      </c>
      <c r="J256" s="113">
        <v>0</v>
      </c>
      <c r="K256" s="113">
        <f>SUM(I256:J256)</f>
        <v>66000</v>
      </c>
      <c r="L256" s="113">
        <f>IF(I256&gt;=Datos!$D$14,(Datos!$D$14*Datos!$C$14),IF(I256&lt;=Datos!$D$14,(I256*Datos!$C$14)))</f>
        <v>1894.2</v>
      </c>
      <c r="M256" s="114">
        <f>IF((I256-L256-N256)&lt;=Datos!$G$7,"0",IF((I256-L256-N256)&lt;=Datos!$G$8,((I256-L256-N256)-Datos!$F$8)*Datos!$I$6,IF((I256-L256-N256)&lt;=Datos!$G$9,Datos!$I$8+((I256-L256-N256)-Datos!$F$9)*Datos!$J$6,IF((I256-L256-N256)&gt;=Datos!$F$10,(Datos!$I$8+Datos!$J$8)+((I256-L256-N256)-Datos!$F$10)*Datos!$K$6))))</f>
        <v>4615.755666666666</v>
      </c>
      <c r="N256" s="113">
        <f>IF(I256&gt;=Datos!$D$15,(Datos!$D$15*Datos!$C$15),IF(I256&lt;=Datos!$D$15,(I256*Datos!$C$15)))</f>
        <v>2006.4</v>
      </c>
      <c r="O256" s="113">
        <v>25</v>
      </c>
      <c r="P256" s="113">
        <f>SUM(L256:O256)</f>
        <v>8541.3556666666664</v>
      </c>
      <c r="Q256" s="115">
        <f>+K256-P256</f>
        <v>57458.64433333333</v>
      </c>
    </row>
    <row r="257" spans="1:17" s="87" customFormat="1" ht="36.75" customHeight="1" x14ac:dyDescent="0.2">
      <c r="A257" s="274" t="s">
        <v>494</v>
      </c>
      <c r="B257" s="275"/>
      <c r="C257" s="118">
        <v>1</v>
      </c>
      <c r="D257" s="303"/>
      <c r="E257" s="303"/>
      <c r="F257" s="303"/>
      <c r="G257" s="303"/>
      <c r="H257" s="304"/>
      <c r="I257" s="123">
        <f>SUM(I256)</f>
        <v>66000</v>
      </c>
      <c r="J257" s="123">
        <f t="shared" ref="J257:Q257" si="142">SUM(J256)</f>
        <v>0</v>
      </c>
      <c r="K257" s="123">
        <f t="shared" si="142"/>
        <v>66000</v>
      </c>
      <c r="L257" s="123">
        <f t="shared" si="142"/>
        <v>1894.2</v>
      </c>
      <c r="M257" s="123">
        <f t="shared" si="142"/>
        <v>4615.755666666666</v>
      </c>
      <c r="N257" s="123">
        <f t="shared" si="142"/>
        <v>2006.4</v>
      </c>
      <c r="O257" s="123">
        <f t="shared" si="142"/>
        <v>25</v>
      </c>
      <c r="P257" s="123">
        <f t="shared" si="142"/>
        <v>8541.3556666666664</v>
      </c>
      <c r="Q257" s="123">
        <f t="shared" si="142"/>
        <v>57458.64433333333</v>
      </c>
    </row>
    <row r="258" spans="1:17" ht="36.75" customHeight="1" thickBot="1" x14ac:dyDescent="0.25">
      <c r="A258" s="298" t="s">
        <v>11</v>
      </c>
      <c r="B258" s="297"/>
      <c r="C258" s="295"/>
      <c r="D258" s="296"/>
      <c r="E258" s="296"/>
      <c r="F258" s="296"/>
      <c r="G258" s="296"/>
      <c r="H258" s="297"/>
      <c r="I258" s="218">
        <f>+I231+I126+I62+I164++I257+I219+I161+I40+I152+I254+I234+I135+I115+I173+I26+I158+I170+I138+I34+I147+I141+I132+I123+I119+I112+I109+I104+I98+I95+I92+I88+I82+I77+I72+I67+I59+I54+I47+I37+I129+I31+I23+I20+I16</f>
        <v>10344000</v>
      </c>
      <c r="J258" s="218">
        <f t="shared" ref="J258:Q258" si="143">+J231+J126+J62+J164++J257+J219+J161+J40+J152+J254+J234+J135+J115+J173+J26+J158+J170+J138+J34+J147+J141+J132+J123+J119+J112+J109+J104+J98+J95+J92+J88+J82+J77+J72+J67+J59+J54+J47+J37+J129+J31+J23+J20+J16</f>
        <v>0</v>
      </c>
      <c r="K258" s="218">
        <f t="shared" si="143"/>
        <v>10344000</v>
      </c>
      <c r="L258" s="218">
        <f t="shared" si="143"/>
        <v>296872.8</v>
      </c>
      <c r="M258" s="218">
        <f t="shared" si="143"/>
        <v>766440.02266666642</v>
      </c>
      <c r="N258" s="218">
        <f t="shared" si="143"/>
        <v>314457.59999999998</v>
      </c>
      <c r="O258" s="218">
        <f t="shared" si="143"/>
        <v>166161.25999999998</v>
      </c>
      <c r="P258" s="218">
        <f t="shared" si="143"/>
        <v>1543931.6826666668</v>
      </c>
      <c r="Q258" s="218">
        <f t="shared" si="143"/>
        <v>8800068.3173333351</v>
      </c>
    </row>
    <row r="259" spans="1:17" ht="25.5" customHeight="1" x14ac:dyDescent="0.2"/>
    <row r="260" spans="1:17" x14ac:dyDescent="0.2">
      <c r="I260" s="223"/>
    </row>
    <row r="263" spans="1:17" x14ac:dyDescent="0.2">
      <c r="J263" s="7"/>
      <c r="K263" s="7"/>
      <c r="N263"/>
    </row>
    <row r="264" spans="1:17" ht="12.75" customHeight="1" x14ac:dyDescent="0.2">
      <c r="C264" s="2" t="s">
        <v>20</v>
      </c>
      <c r="D264" s="2"/>
      <c r="E264" s="287" t="s">
        <v>22</v>
      </c>
      <c r="F264" s="287"/>
      <c r="G264" s="2"/>
      <c r="H264" s="2"/>
      <c r="J264" s="7"/>
      <c r="K264" s="7"/>
      <c r="N264" s="287" t="s">
        <v>22</v>
      </c>
      <c r="O264" s="287"/>
    </row>
    <row r="265" spans="1:17" x14ac:dyDescent="0.2">
      <c r="C265" s="2"/>
      <c r="D265" s="2"/>
      <c r="F265" s="5"/>
      <c r="G265" s="5"/>
      <c r="H265" s="5"/>
      <c r="J265" s="7"/>
      <c r="K265" s="7"/>
      <c r="N265"/>
    </row>
    <row r="266" spans="1:17" x14ac:dyDescent="0.2">
      <c r="C266" s="2"/>
      <c r="D266" s="2"/>
      <c r="F266" s="5"/>
      <c r="G266" s="5"/>
      <c r="H266" s="5"/>
      <c r="J266" s="7"/>
      <c r="K266" s="7"/>
      <c r="N266"/>
    </row>
    <row r="267" spans="1:17" x14ac:dyDescent="0.2">
      <c r="C267" s="145"/>
      <c r="D267" s="2"/>
      <c r="E267" s="145"/>
      <c r="F267" s="145"/>
      <c r="G267" s="5"/>
      <c r="H267" s="5"/>
      <c r="J267" s="7"/>
      <c r="K267" s="7"/>
      <c r="N267" s="146"/>
      <c r="O267" s="146"/>
    </row>
    <row r="268" spans="1:17" x14ac:dyDescent="0.2">
      <c r="C268" s="2" t="s">
        <v>21</v>
      </c>
      <c r="D268" s="2"/>
      <c r="E268" s="294" t="s">
        <v>24</v>
      </c>
      <c r="F268" s="294"/>
      <c r="G268" s="2"/>
      <c r="H268" s="2"/>
      <c r="J268" s="7"/>
      <c r="K268" s="7"/>
      <c r="N268" s="287" t="s">
        <v>23</v>
      </c>
      <c r="O268" s="287"/>
    </row>
    <row r="269" spans="1:17" x14ac:dyDescent="0.2">
      <c r="J269" s="7"/>
      <c r="K269" s="7"/>
      <c r="N269"/>
    </row>
    <row r="270" spans="1:17" x14ac:dyDescent="0.2">
      <c r="J270" s="7"/>
      <c r="K270" s="7"/>
      <c r="N270"/>
    </row>
  </sheetData>
  <autoFilter ref="O2:O270" xr:uid="{00000000-0009-0000-0000-000003000000}"/>
  <sortState xmlns:xlrd2="http://schemas.microsoft.com/office/spreadsheetml/2017/richdata2" ref="B17:Q53">
    <sortCondition ref="B17:B53"/>
  </sortState>
  <mergeCells count="127">
    <mergeCell ref="A14:Q14"/>
    <mergeCell ref="A16:B16"/>
    <mergeCell ref="A54:B54"/>
    <mergeCell ref="A48:Q48"/>
    <mergeCell ref="A55:Q55"/>
    <mergeCell ref="A27:Q27"/>
    <mergeCell ref="A31:B31"/>
    <mergeCell ref="A41:Q41"/>
    <mergeCell ref="A47:B47"/>
    <mergeCell ref="A21:Q21"/>
    <mergeCell ref="A35:Q35"/>
    <mergeCell ref="A23:B23"/>
    <mergeCell ref="A37:B37"/>
    <mergeCell ref="A38:Q38"/>
    <mergeCell ref="A40:B40"/>
    <mergeCell ref="A24:Q24"/>
    <mergeCell ref="A26:B26"/>
    <mergeCell ref="A32:Q32"/>
    <mergeCell ref="A34:B34"/>
    <mergeCell ref="A136:Q136"/>
    <mergeCell ref="A63:Q63"/>
    <mergeCell ref="A68:Q68"/>
    <mergeCell ref="A67:B67"/>
    <mergeCell ref="D67:H67"/>
    <mergeCell ref="A92:B92"/>
    <mergeCell ref="A93:Q93"/>
    <mergeCell ref="A95:B95"/>
    <mergeCell ref="D95:H95"/>
    <mergeCell ref="A96:Q96"/>
    <mergeCell ref="D77:H77"/>
    <mergeCell ref="A258:B258"/>
    <mergeCell ref="C258:H258"/>
    <mergeCell ref="A171:Q171"/>
    <mergeCell ref="A173:B173"/>
    <mergeCell ref="D173:H173"/>
    <mergeCell ref="A235:Q235"/>
    <mergeCell ref="A254:B254"/>
    <mergeCell ref="D254:H254"/>
    <mergeCell ref="D234:H234"/>
    <mergeCell ref="A234:B234"/>
    <mergeCell ref="A232:Q232"/>
    <mergeCell ref="A255:Q255"/>
    <mergeCell ref="A257:B257"/>
    <mergeCell ref="D257:H257"/>
    <mergeCell ref="A174:Q174"/>
    <mergeCell ref="A219:B219"/>
    <mergeCell ref="D219:H219"/>
    <mergeCell ref="A220:Q220"/>
    <mergeCell ref="A231:B231"/>
    <mergeCell ref="D231:H231"/>
    <mergeCell ref="A138:B138"/>
    <mergeCell ref="D138:H138"/>
    <mergeCell ref="N264:O264"/>
    <mergeCell ref="N268:O268"/>
    <mergeCell ref="A5:Q5"/>
    <mergeCell ref="A7:Q7"/>
    <mergeCell ref="A6:Q6"/>
    <mergeCell ref="E264:F264"/>
    <mergeCell ref="E268:F268"/>
    <mergeCell ref="A17:Q17"/>
    <mergeCell ref="A20:B20"/>
    <mergeCell ref="A59:B59"/>
    <mergeCell ref="D59:H59"/>
    <mergeCell ref="A116:Q116"/>
    <mergeCell ref="A120:Q120"/>
    <mergeCell ref="B9:N9"/>
    <mergeCell ref="A82:B82"/>
    <mergeCell ref="A130:Q130"/>
    <mergeCell ref="A72:B72"/>
    <mergeCell ref="A88:B88"/>
    <mergeCell ref="A123:B123"/>
    <mergeCell ref="D123:H123"/>
    <mergeCell ref="A119:B119"/>
    <mergeCell ref="A142:Q142"/>
    <mergeCell ref="A147:B147"/>
    <mergeCell ref="D147:H147"/>
    <mergeCell ref="A139:Q139"/>
    <mergeCell ref="A141:B141"/>
    <mergeCell ref="D141:H141"/>
    <mergeCell ref="A159:Q159"/>
    <mergeCell ref="A161:B161"/>
    <mergeCell ref="D161:H161"/>
    <mergeCell ref="A148:Q148"/>
    <mergeCell ref="A152:B152"/>
    <mergeCell ref="D152:H152"/>
    <mergeCell ref="A162:Q162"/>
    <mergeCell ref="A164:B164"/>
    <mergeCell ref="D164:H164"/>
    <mergeCell ref="A153:Q153"/>
    <mergeCell ref="A158:B158"/>
    <mergeCell ref="D158:H158"/>
    <mergeCell ref="A165:Q165"/>
    <mergeCell ref="A170:B170"/>
    <mergeCell ref="D170:H170"/>
    <mergeCell ref="A60:Q60"/>
    <mergeCell ref="A62:B62"/>
    <mergeCell ref="D62:H62"/>
    <mergeCell ref="A124:Q124"/>
    <mergeCell ref="A126:B126"/>
    <mergeCell ref="D126:H126"/>
    <mergeCell ref="A113:Q113"/>
    <mergeCell ref="A115:B115"/>
    <mergeCell ref="D115:H115"/>
    <mergeCell ref="D119:H119"/>
    <mergeCell ref="A73:Q73"/>
    <mergeCell ref="A77:B77"/>
    <mergeCell ref="A112:B112"/>
    <mergeCell ref="D112:H112"/>
    <mergeCell ref="A98:B98"/>
    <mergeCell ref="D98:H98"/>
    <mergeCell ref="A99:Q99"/>
    <mergeCell ref="A105:Q105"/>
    <mergeCell ref="A133:Q133"/>
    <mergeCell ref="A135:B135"/>
    <mergeCell ref="D135:H135"/>
    <mergeCell ref="A132:B132"/>
    <mergeCell ref="D132:H132"/>
    <mergeCell ref="A104:B104"/>
    <mergeCell ref="A78:Q78"/>
    <mergeCell ref="A83:Q83"/>
    <mergeCell ref="A89:Q89"/>
    <mergeCell ref="A109:B109"/>
    <mergeCell ref="D109:H109"/>
    <mergeCell ref="A110:Q110"/>
    <mergeCell ref="A129:B129"/>
    <mergeCell ref="D129:H129"/>
    <mergeCell ref="A127:Q127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72"/>
  <sheetViews>
    <sheetView showGridLines="0" topLeftCell="A53" zoomScale="91" zoomScaleNormal="91" zoomScaleSheetLayoutView="96" workbookViewId="0">
      <selection activeCell="N22" sqref="N22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6"/>
      <c r="M11" s="96"/>
      <c r="N11" s="2"/>
      <c r="O11" s="2"/>
      <c r="P11" s="2"/>
      <c r="Q11" s="2"/>
    </row>
    <row r="12" spans="1:17" x14ac:dyDescent="0.2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</row>
    <row r="13" spans="1:17" x14ac:dyDescent="0.2">
      <c r="A13" s="283" t="s">
        <v>9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</row>
    <row r="14" spans="1:17" ht="18.75" customHeight="1" x14ac:dyDescent="0.2">
      <c r="A14" s="283" t="s">
        <v>960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6"/>
      <c r="M15" s="96"/>
      <c r="N15" s="2"/>
      <c r="O15" s="2"/>
      <c r="P15" s="2"/>
      <c r="Q15" s="2"/>
    </row>
    <row r="16" spans="1:17" x14ac:dyDescent="0.2">
      <c r="A16" s="166"/>
      <c r="B16" s="287" t="s">
        <v>733</v>
      </c>
      <c r="C16" s="287"/>
      <c r="D16" s="287"/>
      <c r="E16" s="287"/>
      <c r="F16" s="287"/>
      <c r="G16" s="287"/>
      <c r="H16" s="287"/>
      <c r="I16" s="287"/>
      <c r="J16" s="287"/>
      <c r="K16" s="288"/>
      <c r="L16" s="289"/>
      <c r="M16" s="290"/>
      <c r="N16" s="287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6"/>
      <c r="M17" s="96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6"/>
      <c r="M18" s="96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8" t="s">
        <v>8</v>
      </c>
      <c r="B20" s="89" t="s">
        <v>5</v>
      </c>
      <c r="C20" s="89" t="s">
        <v>17</v>
      </c>
      <c r="D20" s="89" t="s">
        <v>6</v>
      </c>
      <c r="E20" s="89" t="s">
        <v>7</v>
      </c>
      <c r="F20" s="89" t="s">
        <v>18</v>
      </c>
      <c r="G20" s="89" t="s">
        <v>13</v>
      </c>
      <c r="H20" s="89" t="s">
        <v>14</v>
      </c>
      <c r="I20" s="89" t="s">
        <v>12</v>
      </c>
      <c r="J20" s="89" t="s">
        <v>349</v>
      </c>
      <c r="K20" s="89" t="s">
        <v>354</v>
      </c>
      <c r="L20" s="89" t="s">
        <v>0</v>
      </c>
      <c r="M20" s="89" t="s">
        <v>1</v>
      </c>
      <c r="N20" s="89" t="s">
        <v>2</v>
      </c>
      <c r="O20" s="89" t="s">
        <v>351</v>
      </c>
      <c r="P20" s="89" t="s">
        <v>352</v>
      </c>
      <c r="Q20" s="99" t="s">
        <v>10</v>
      </c>
    </row>
    <row r="21" spans="1:17" s="7" customFormat="1" ht="36.75" customHeight="1" x14ac:dyDescent="0.2">
      <c r="A21" s="274" t="s">
        <v>528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6"/>
    </row>
    <row r="22" spans="1:17" s="7" customFormat="1" ht="38.25" customHeight="1" x14ac:dyDescent="0.2">
      <c r="A22" s="227">
        <v>1</v>
      </c>
      <c r="B22" s="126" t="s">
        <v>399</v>
      </c>
      <c r="C22" s="126" t="s">
        <v>450</v>
      </c>
      <c r="D22" s="126" t="s">
        <v>467</v>
      </c>
      <c r="E22" s="110" t="s">
        <v>357</v>
      </c>
      <c r="F22" s="110" t="s">
        <v>19</v>
      </c>
      <c r="G22" s="127">
        <v>45108</v>
      </c>
      <c r="H22" s="127">
        <v>45261</v>
      </c>
      <c r="I22" s="114">
        <v>218250</v>
      </c>
      <c r="J22" s="114">
        <v>0</v>
      </c>
      <c r="K22" s="114">
        <f>SUM(I22:J22)</f>
        <v>218250</v>
      </c>
      <c r="L22" s="114">
        <f>IF(K22&gt;=[1]Datos!$D$14,([1]Datos!$D$14*[1]Datos!$C$14),IF(K22&lt;=[1]Datos!$D$14,(K22*[1]Datos!$C$14)))</f>
        <v>6263.7749999999996</v>
      </c>
      <c r="M22" s="114">
        <v>39932.14</v>
      </c>
      <c r="N22" s="114">
        <v>6589.14</v>
      </c>
      <c r="O22" s="114">
        <v>25</v>
      </c>
      <c r="P22" s="114">
        <f t="shared" ref="P22" si="0">SUM(L22:O22)</f>
        <v>52810.055</v>
      </c>
      <c r="Q22" s="230">
        <f>+K22-P22</f>
        <v>165439.94500000001</v>
      </c>
    </row>
    <row r="23" spans="1:17" s="87" customFormat="1" ht="36.75" customHeight="1" x14ac:dyDescent="0.2">
      <c r="A23" s="274" t="s">
        <v>494</v>
      </c>
      <c r="B23" s="275"/>
      <c r="C23" s="118">
        <v>1</v>
      </c>
      <c r="D23" s="118"/>
      <c r="E23" s="213"/>
      <c r="F23" s="119"/>
      <c r="G23" s="120"/>
      <c r="H23" s="121"/>
      <c r="I23" s="122">
        <f t="shared" ref="I23:Q23" si="1">SUM(I21:I22)</f>
        <v>218250</v>
      </c>
      <c r="J23" s="122">
        <f t="shared" si="1"/>
        <v>0</v>
      </c>
      <c r="K23" s="122">
        <f t="shared" si="1"/>
        <v>218250</v>
      </c>
      <c r="L23" s="122">
        <f t="shared" si="1"/>
        <v>6263.7749999999996</v>
      </c>
      <c r="M23" s="122">
        <f t="shared" si="1"/>
        <v>39932.14</v>
      </c>
      <c r="N23" s="122">
        <f t="shared" si="1"/>
        <v>6589.14</v>
      </c>
      <c r="O23" s="122">
        <f t="shared" si="1"/>
        <v>25</v>
      </c>
      <c r="P23" s="122">
        <f t="shared" si="1"/>
        <v>52810.055</v>
      </c>
      <c r="Q23" s="122">
        <f t="shared" si="1"/>
        <v>165439.94500000001</v>
      </c>
    </row>
    <row r="24" spans="1:17" ht="29.25" customHeight="1" x14ac:dyDescent="0.2">
      <c r="A24" s="291" t="s">
        <v>712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3"/>
    </row>
    <row r="25" spans="1:17" s="7" customFormat="1" ht="38.25" customHeight="1" x14ac:dyDescent="0.2">
      <c r="A25" s="227">
        <v>2</v>
      </c>
      <c r="B25" s="228" t="s">
        <v>358</v>
      </c>
      <c r="C25" s="126" t="s">
        <v>450</v>
      </c>
      <c r="D25" s="187" t="s">
        <v>465</v>
      </c>
      <c r="E25" s="110" t="s">
        <v>357</v>
      </c>
      <c r="F25" s="110" t="s">
        <v>19</v>
      </c>
      <c r="G25" s="111">
        <v>45627</v>
      </c>
      <c r="H25" s="127">
        <v>45809</v>
      </c>
      <c r="I25" s="114">
        <v>180000</v>
      </c>
      <c r="J25" s="114">
        <v>0</v>
      </c>
      <c r="K25" s="226">
        <f t="shared" ref="K25" si="2">SUM(I25:J25)</f>
        <v>180000</v>
      </c>
      <c r="L25" s="229">
        <f>IF(K25&gt;=[1]Datos!$D$14,([1]Datos!$D$14*[1]Datos!$C$14),IF(K25&lt;=[1]Datos!$D$14,(K25*[1]Datos!$C$14)))</f>
        <v>5166</v>
      </c>
      <c r="M25" s="114">
        <v>30923.37</v>
      </c>
      <c r="N25" s="114">
        <v>5472</v>
      </c>
      <c r="O25" s="114">
        <v>25</v>
      </c>
      <c r="P25" s="114">
        <f t="shared" ref="P25" si="3">SUM(L25:O25)</f>
        <v>41586.369999999995</v>
      </c>
      <c r="Q25" s="230">
        <f t="shared" ref="Q25" si="4">+K25-P25</f>
        <v>138413.63</v>
      </c>
    </row>
    <row r="26" spans="1:17" s="7" customFormat="1" ht="38.25" customHeight="1" x14ac:dyDescent="0.2">
      <c r="A26" s="227">
        <v>3</v>
      </c>
      <c r="B26" s="153" t="s">
        <v>907</v>
      </c>
      <c r="C26" s="126" t="s">
        <v>450</v>
      </c>
      <c r="D26" s="153" t="s">
        <v>521</v>
      </c>
      <c r="E26" s="110" t="s">
        <v>357</v>
      </c>
      <c r="F26" s="110" t="s">
        <v>309</v>
      </c>
      <c r="G26" s="127">
        <v>45170</v>
      </c>
      <c r="H26" s="127">
        <v>45352</v>
      </c>
      <c r="I26" s="231">
        <v>140000</v>
      </c>
      <c r="J26" s="114">
        <v>0</v>
      </c>
      <c r="K26" s="226">
        <f t="shared" ref="K26" si="5">SUM(I26:J26)</f>
        <v>140000</v>
      </c>
      <c r="L26" s="114">
        <f>IF(K26&gt;=[1]Datos!$D$14,([1]Datos!$D$14*[1]Datos!$C$14),IF(K26&lt;=[1]Datos!$D$14,(K26*[1]Datos!$C$14)))</f>
        <v>4018</v>
      </c>
      <c r="M26" s="114">
        <f>IF((I26-L26-N26)&lt;=Datos!$G$7,"0",IF((I26-L26-N26)&lt;=Datos!$G$8,((I26-L26-N26)-Datos!$F$8)*Datos!$I$6,IF((I26-L26-N26)&lt;=Datos!$G$9,Datos!$I$8+((I26-L26-N26)-Datos!$F$9)*Datos!$J$6,IF((I26-L26-N26)&gt;=Datos!$F$10,(Datos!$I$8+Datos!$J$8)+((I26-L26-N26)-Datos!$F$10)*Datos!$K$6))))</f>
        <v>21514.360666666667</v>
      </c>
      <c r="N26" s="114">
        <f>IF(I26&gt;=Datos!$D$15,(Datos!$D$15*Datos!$C$15),IF(I26&lt;=Datos!$D$15,(I26*Datos!$C$15)))</f>
        <v>4256</v>
      </c>
      <c r="O26" s="114">
        <v>25</v>
      </c>
      <c r="P26" s="114">
        <f t="shared" ref="P26" si="6">SUM(L26:O26)</f>
        <v>29813.360666666667</v>
      </c>
      <c r="Q26" s="230">
        <f t="shared" ref="Q26" si="7">+K26-P26</f>
        <v>110186.63933333333</v>
      </c>
    </row>
    <row r="27" spans="1:17" s="87" customFormat="1" ht="36.75" customHeight="1" x14ac:dyDescent="0.2">
      <c r="A27" s="274" t="s">
        <v>494</v>
      </c>
      <c r="B27" s="275"/>
      <c r="C27" s="118">
        <v>3</v>
      </c>
      <c r="D27" s="118"/>
      <c r="E27" s="213"/>
      <c r="F27" s="119"/>
      <c r="G27" s="120"/>
      <c r="H27" s="121"/>
      <c r="I27" s="122">
        <f t="shared" ref="I27:Q27" si="8">SUM(I25:I26)</f>
        <v>320000</v>
      </c>
      <c r="J27" s="122">
        <f t="shared" si="8"/>
        <v>0</v>
      </c>
      <c r="K27" s="122">
        <f t="shared" si="8"/>
        <v>320000</v>
      </c>
      <c r="L27" s="122">
        <f t="shared" si="8"/>
        <v>9184</v>
      </c>
      <c r="M27" s="122">
        <f t="shared" si="8"/>
        <v>52437.73066666667</v>
      </c>
      <c r="N27" s="122">
        <f t="shared" si="8"/>
        <v>9728</v>
      </c>
      <c r="O27" s="122">
        <f t="shared" si="8"/>
        <v>50</v>
      </c>
      <c r="P27" s="122">
        <f t="shared" si="8"/>
        <v>71399.73066666667</v>
      </c>
      <c r="Q27" s="122">
        <f t="shared" si="8"/>
        <v>248600.26933333333</v>
      </c>
    </row>
    <row r="28" spans="1:17" s="7" customFormat="1" ht="36.75" customHeight="1" x14ac:dyDescent="0.2">
      <c r="A28" s="274" t="s">
        <v>529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6"/>
    </row>
    <row r="29" spans="1:17" s="7" customFormat="1" ht="38.25" customHeight="1" x14ac:dyDescent="0.2">
      <c r="A29" s="227">
        <v>4</v>
      </c>
      <c r="B29" s="232" t="s">
        <v>898</v>
      </c>
      <c r="C29" s="131" t="s">
        <v>450</v>
      </c>
      <c r="D29" s="131" t="s">
        <v>899</v>
      </c>
      <c r="E29" s="110" t="s">
        <v>357</v>
      </c>
      <c r="F29" s="110" t="s">
        <v>309</v>
      </c>
      <c r="G29" s="111">
        <v>45689</v>
      </c>
      <c r="H29" s="127">
        <v>45717</v>
      </c>
      <c r="I29" s="132">
        <v>30000</v>
      </c>
      <c r="J29" s="114">
        <v>0</v>
      </c>
      <c r="K29" s="132">
        <f>SUM(I29:J29)</f>
        <v>30000</v>
      </c>
      <c r="L29" s="233">
        <f>IF(K29&gt;=[1]Datos!$D$14,([1]Datos!$D$14*[1]Datos!$C$14),IF(K29&lt;=[1]Datos!$D$14,(K29*[1]Datos!$C$14)))</f>
        <v>861</v>
      </c>
      <c r="M29" s="234" t="str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0</v>
      </c>
      <c r="N29" s="233">
        <f>IF(I29&gt;=Datos!$D$15,(Datos!$D$15*Datos!$C$15),IF(I29&lt;=Datos!$D$15,(I29*Datos!$C$15)))</f>
        <v>912</v>
      </c>
      <c r="O29" s="114">
        <v>25</v>
      </c>
      <c r="P29" s="114">
        <f t="shared" ref="P29" si="9">SUM(L29:O29)</f>
        <v>1798</v>
      </c>
      <c r="Q29" s="230">
        <f>+I29-P29</f>
        <v>28202</v>
      </c>
    </row>
    <row r="30" spans="1:17" s="7" customFormat="1" ht="38.25" customHeight="1" x14ac:dyDescent="0.2">
      <c r="A30" s="227">
        <v>5</v>
      </c>
      <c r="B30" s="232" t="s">
        <v>908</v>
      </c>
      <c r="C30" s="131" t="s">
        <v>450</v>
      </c>
      <c r="D30" s="131" t="s">
        <v>899</v>
      </c>
      <c r="E30" s="110" t="s">
        <v>357</v>
      </c>
      <c r="F30" s="110" t="s">
        <v>309</v>
      </c>
      <c r="G30" s="111">
        <v>45717</v>
      </c>
      <c r="H30" s="127">
        <v>45901</v>
      </c>
      <c r="I30" s="132">
        <v>50000</v>
      </c>
      <c r="J30" s="114">
        <v>0</v>
      </c>
      <c r="K30" s="132">
        <f>SUM(I30:J30)</f>
        <v>50000</v>
      </c>
      <c r="L30" s="233">
        <f>IF(K30&gt;=[1]Datos!$D$14,([1]Datos!$D$14*[1]Datos!$C$14),IF(K30&lt;=[1]Datos!$D$14,(K30*[1]Datos!$C$14)))</f>
        <v>1435</v>
      </c>
      <c r="M30" s="234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1853.9984999999997</v>
      </c>
      <c r="N30" s="233">
        <f>IF(I30&gt;=Datos!$D$15,(Datos!$D$15*Datos!$C$15),IF(I30&lt;=Datos!$D$15,(I30*Datos!$C$15)))</f>
        <v>1520</v>
      </c>
      <c r="O30" s="114">
        <v>25</v>
      </c>
      <c r="P30" s="114">
        <f t="shared" ref="P30" si="10">SUM(L30:O30)</f>
        <v>4833.9984999999997</v>
      </c>
      <c r="Q30" s="230">
        <f>+I30-P30</f>
        <v>45166.001499999998</v>
      </c>
    </row>
    <row r="31" spans="1:17" s="7" customFormat="1" ht="38.25" customHeight="1" x14ac:dyDescent="0.2">
      <c r="A31" s="227">
        <v>6</v>
      </c>
      <c r="B31" s="232" t="s">
        <v>626</v>
      </c>
      <c r="C31" s="131" t="s">
        <v>450</v>
      </c>
      <c r="D31" s="131" t="s">
        <v>377</v>
      </c>
      <c r="E31" s="110" t="s">
        <v>357</v>
      </c>
      <c r="F31" s="110" t="s">
        <v>19</v>
      </c>
      <c r="G31" s="111">
        <v>45627</v>
      </c>
      <c r="H31" s="127">
        <v>45809</v>
      </c>
      <c r="I31" s="132">
        <v>125000</v>
      </c>
      <c r="J31" s="114">
        <v>0</v>
      </c>
      <c r="K31" s="132">
        <f>SUM(I31:J31)</f>
        <v>125000</v>
      </c>
      <c r="L31" s="233">
        <f>IF(K31&gt;=[1]Datos!$D$14,([1]Datos!$D$14*[1]Datos!$C$14),IF(K31&lt;=[1]Datos!$D$14,(K31*[1]Datos!$C$14)))</f>
        <v>3587.5</v>
      </c>
      <c r="M31" s="234">
        <f>IF((I31-L31-N31)&lt;=Datos!$G$7,"0",IF((I31-L31-N31)&lt;=Datos!$G$8,((I31-L31-N31)-Datos!$F$8)*Datos!$I$6,IF((I31-L31-N31)&lt;=Datos!$G$9,Datos!$I$8+((I31-L31-N31)-Datos!$F$9)*Datos!$J$6,IF((I31-L31-N31)&gt;=Datos!$F$10,(Datos!$I$8+Datos!$J$8)+((I31-L31-N31)-Datos!$F$10)*Datos!$K$6))))</f>
        <v>17985.985666666667</v>
      </c>
      <c r="N31" s="233">
        <f>IF(I31&gt;=Datos!$D$15,(Datos!$D$15*Datos!$C$15),IF(I31&lt;=Datos!$D$15,(I31*Datos!$C$15)))</f>
        <v>3800</v>
      </c>
      <c r="O31" s="114">
        <v>25</v>
      </c>
      <c r="P31" s="114">
        <f t="shared" ref="P31" si="11">SUM(L31:O31)</f>
        <v>25398.485666666667</v>
      </c>
      <c r="Q31" s="230">
        <f>+I31-P31</f>
        <v>99601.514333333325</v>
      </c>
    </row>
    <row r="32" spans="1:17" s="7" customFormat="1" ht="38.25" customHeight="1" x14ac:dyDescent="0.2">
      <c r="A32" s="227">
        <v>7</v>
      </c>
      <c r="B32" s="232" t="s">
        <v>376</v>
      </c>
      <c r="C32" s="131" t="s">
        <v>450</v>
      </c>
      <c r="D32" s="131" t="s">
        <v>377</v>
      </c>
      <c r="E32" s="110" t="s">
        <v>357</v>
      </c>
      <c r="F32" s="110" t="s">
        <v>19</v>
      </c>
      <c r="G32" s="111">
        <v>45017</v>
      </c>
      <c r="H32" s="127">
        <v>45200</v>
      </c>
      <c r="I32" s="132">
        <v>125000</v>
      </c>
      <c r="J32" s="114">
        <v>0</v>
      </c>
      <c r="K32" s="132">
        <f>SUM(I32:J32)</f>
        <v>125000</v>
      </c>
      <c r="L32" s="233">
        <f>IF(K32&gt;=[1]Datos!$D$14,([1]Datos!$D$14*[1]Datos!$C$14),IF(K32&lt;=[1]Datos!$D$14,(K32*[1]Datos!$C$14)))</f>
        <v>3587.5</v>
      </c>
      <c r="M32" s="234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17985.985666666667</v>
      </c>
      <c r="N32" s="233">
        <f>IF(I32&gt;=Datos!$D$15,(Datos!$D$15*Datos!$C$15),IF(I32&lt;=Datos!$D$15,(I32*Datos!$C$15)))</f>
        <v>3800</v>
      </c>
      <c r="O32" s="114">
        <v>25</v>
      </c>
      <c r="P32" s="114">
        <f t="shared" ref="P32" si="12">SUM(L32:O32)</f>
        <v>25398.485666666667</v>
      </c>
      <c r="Q32" s="230">
        <f>+I32-P32</f>
        <v>99601.514333333325</v>
      </c>
    </row>
    <row r="33" spans="1:17" s="7" customFormat="1" ht="38.25" customHeight="1" x14ac:dyDescent="0.2">
      <c r="A33" s="227">
        <v>8</v>
      </c>
      <c r="B33" s="232" t="s">
        <v>622</v>
      </c>
      <c r="C33" s="131" t="s">
        <v>365</v>
      </c>
      <c r="D33" s="131" t="s">
        <v>714</v>
      </c>
      <c r="E33" s="110" t="s">
        <v>357</v>
      </c>
      <c r="F33" s="110" t="s">
        <v>309</v>
      </c>
      <c r="G33" s="111">
        <v>45444</v>
      </c>
      <c r="H33" s="127">
        <v>45627</v>
      </c>
      <c r="I33" s="132">
        <v>50000</v>
      </c>
      <c r="J33" s="114">
        <v>0</v>
      </c>
      <c r="K33" s="132">
        <f>SUM(I33:J33)</f>
        <v>50000</v>
      </c>
      <c r="L33" s="233">
        <f>IF(K33&gt;=[1]Datos!$D$14,([1]Datos!$D$14*[1]Datos!$C$14),IF(K33&lt;=[1]Datos!$D$14,(K33*[1]Datos!$C$14)))</f>
        <v>1435</v>
      </c>
      <c r="M33" s="234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233">
        <f>IF(I33&gt;=Datos!$D$15,(Datos!$D$15*Datos!$C$15),IF(I33&lt;=Datos!$D$15,(I33*Datos!$C$15)))</f>
        <v>1520</v>
      </c>
      <c r="O33" s="114">
        <v>25</v>
      </c>
      <c r="P33" s="114">
        <f t="shared" ref="P33" si="13">SUM(L33:O33)</f>
        <v>4833.9984999999997</v>
      </c>
      <c r="Q33" s="230">
        <f>+I33-P33</f>
        <v>45166.001499999998</v>
      </c>
    </row>
    <row r="34" spans="1:17" s="87" customFormat="1" ht="36.75" customHeight="1" x14ac:dyDescent="0.2">
      <c r="A34" s="274" t="s">
        <v>494</v>
      </c>
      <c r="B34" s="275"/>
      <c r="C34" s="118">
        <v>5</v>
      </c>
      <c r="D34" s="118"/>
      <c r="E34" s="213"/>
      <c r="F34" s="119"/>
      <c r="G34" s="120"/>
      <c r="H34" s="121"/>
      <c r="I34" s="122">
        <f t="shared" ref="I34:P34" si="14">SUM(I29:I33)</f>
        <v>380000</v>
      </c>
      <c r="J34" s="122">
        <f t="shared" si="14"/>
        <v>0</v>
      </c>
      <c r="K34" s="122">
        <f t="shared" si="14"/>
        <v>380000</v>
      </c>
      <c r="L34" s="122">
        <f t="shared" si="14"/>
        <v>10906</v>
      </c>
      <c r="M34" s="122">
        <f t="shared" si="14"/>
        <v>39679.968333333338</v>
      </c>
      <c r="N34" s="122">
        <f t="shared" si="14"/>
        <v>11552</v>
      </c>
      <c r="O34" s="122">
        <f t="shared" si="14"/>
        <v>125</v>
      </c>
      <c r="P34" s="122">
        <f t="shared" si="14"/>
        <v>62262.968333333338</v>
      </c>
      <c r="Q34" s="122">
        <f>SUM(Q29:Q33)</f>
        <v>317737.03166666662</v>
      </c>
    </row>
    <row r="35" spans="1:17" s="7" customFormat="1" ht="36.75" customHeight="1" x14ac:dyDescent="0.2">
      <c r="A35" s="274" t="s">
        <v>515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</row>
    <row r="36" spans="1:17" s="7" customFormat="1" ht="38.25" customHeight="1" x14ac:dyDescent="0.2">
      <c r="A36" s="227">
        <v>9</v>
      </c>
      <c r="B36" s="126" t="s">
        <v>396</v>
      </c>
      <c r="C36" s="126" t="s">
        <v>450</v>
      </c>
      <c r="D36" s="126" t="s">
        <v>466</v>
      </c>
      <c r="E36" s="110" t="s">
        <v>357</v>
      </c>
      <c r="F36" s="110" t="s">
        <v>309</v>
      </c>
      <c r="G36" s="127">
        <v>45108</v>
      </c>
      <c r="H36" s="127">
        <v>45292</v>
      </c>
      <c r="I36" s="114">
        <v>120000</v>
      </c>
      <c r="J36" s="114">
        <v>0</v>
      </c>
      <c r="K36" s="114">
        <f>SUM(I36:J36)</f>
        <v>120000</v>
      </c>
      <c r="L36" s="114">
        <f>IF(K36&gt;=[1]Datos!$D$14,([1]Datos!$D$14*[1]Datos!$C$14),IF(K36&lt;=[1]Datos!$D$14,(K36*[1]Datos!$C$14)))</f>
        <v>3444</v>
      </c>
      <c r="M36" s="114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4">
        <f>IF(I36&gt;=Datos!$D$15,(Datos!$D$15*Datos!$C$15),IF(I36&lt;=Datos!$D$15,(I36*Datos!$C$15)))</f>
        <v>3648</v>
      </c>
      <c r="O36" s="114">
        <v>25</v>
      </c>
      <c r="P36" s="114">
        <f>SUM(L36:O36)</f>
        <v>23926.860666666667</v>
      </c>
      <c r="Q36" s="230">
        <f>+K36-P36</f>
        <v>96073.139333333325</v>
      </c>
    </row>
    <row r="37" spans="1:17" s="87" customFormat="1" ht="36.75" customHeight="1" x14ac:dyDescent="0.2">
      <c r="A37" s="274" t="s">
        <v>494</v>
      </c>
      <c r="B37" s="275"/>
      <c r="C37" s="118">
        <v>1</v>
      </c>
      <c r="D37" s="118"/>
      <c r="E37" s="213"/>
      <c r="F37" s="119"/>
      <c r="G37" s="120"/>
      <c r="H37" s="121"/>
      <c r="I37" s="122">
        <f t="shared" ref="I37:Q37" si="15">SUM(I36)</f>
        <v>120000</v>
      </c>
      <c r="J37" s="122">
        <f t="shared" si="15"/>
        <v>0</v>
      </c>
      <c r="K37" s="122">
        <f t="shared" si="15"/>
        <v>120000</v>
      </c>
      <c r="L37" s="122">
        <f t="shared" si="15"/>
        <v>3444</v>
      </c>
      <c r="M37" s="122">
        <f t="shared" si="15"/>
        <v>16809.860666666667</v>
      </c>
      <c r="N37" s="122">
        <f t="shared" si="15"/>
        <v>3648</v>
      </c>
      <c r="O37" s="122">
        <f t="shared" si="15"/>
        <v>25</v>
      </c>
      <c r="P37" s="122">
        <f t="shared" si="15"/>
        <v>23926.860666666667</v>
      </c>
      <c r="Q37" s="122">
        <f t="shared" si="15"/>
        <v>96073.139333333325</v>
      </c>
    </row>
    <row r="38" spans="1:17" s="7" customFormat="1" ht="36.75" customHeight="1" x14ac:dyDescent="0.2">
      <c r="A38" s="274" t="s">
        <v>516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6"/>
    </row>
    <row r="39" spans="1:17" s="7" customFormat="1" ht="38.25" customHeight="1" x14ac:dyDescent="0.2">
      <c r="A39" s="227">
        <v>10</v>
      </c>
      <c r="B39" s="160" t="s">
        <v>297</v>
      </c>
      <c r="C39" s="131" t="s">
        <v>450</v>
      </c>
      <c r="D39" s="131" t="s">
        <v>464</v>
      </c>
      <c r="E39" s="110" t="s">
        <v>357</v>
      </c>
      <c r="F39" s="110" t="s">
        <v>19</v>
      </c>
      <c r="G39" s="127">
        <v>45170</v>
      </c>
      <c r="H39" s="127">
        <v>45352</v>
      </c>
      <c r="I39" s="226">
        <v>157083.32999999999</v>
      </c>
      <c r="J39" s="114">
        <v>0</v>
      </c>
      <c r="K39" s="114">
        <f t="shared" ref="K39" si="16">SUM(I39:J39)</f>
        <v>157083.32999999999</v>
      </c>
      <c r="L39" s="114">
        <f>IF(K39&gt;=[1]Datos!$D$14,([1]Datos!$D$14*[1]Datos!$C$14),IF(K39&lt;=[1]Datos!$D$14,(K39*[1]Datos!$C$14)))</f>
        <v>4508.2915709999997</v>
      </c>
      <c r="M39" s="226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25532.786965916661</v>
      </c>
      <c r="N39" s="114">
        <f>IF(I39&gt;=Datos!$D$15,(Datos!$D$15*Datos!$C$15),IF(I39&lt;=Datos!$D$15,(I39*Datos!$C$15)))</f>
        <v>4775.333232</v>
      </c>
      <c r="O39" s="114">
        <v>25</v>
      </c>
      <c r="P39" s="114">
        <f>SUM(L39:O39)</f>
        <v>34841.41176891666</v>
      </c>
      <c r="Q39" s="230">
        <f>+K39-P39</f>
        <v>122241.91823108333</v>
      </c>
    </row>
    <row r="40" spans="1:17" s="87" customFormat="1" ht="36.75" customHeight="1" x14ac:dyDescent="0.2">
      <c r="A40" s="274" t="s">
        <v>494</v>
      </c>
      <c r="B40" s="275"/>
      <c r="C40" s="118">
        <v>1</v>
      </c>
      <c r="D40" s="118"/>
      <c r="E40" s="213"/>
      <c r="F40" s="119"/>
      <c r="G40" s="120"/>
      <c r="H40" s="121"/>
      <c r="I40" s="122">
        <f>SUM(I39)</f>
        <v>157083.32999999999</v>
      </c>
      <c r="J40" s="122">
        <f t="shared" ref="J40:Q40" si="17">SUM(J39)</f>
        <v>0</v>
      </c>
      <c r="K40" s="122">
        <f t="shared" si="17"/>
        <v>157083.32999999999</v>
      </c>
      <c r="L40" s="122">
        <f t="shared" si="17"/>
        <v>4508.2915709999997</v>
      </c>
      <c r="M40" s="122">
        <f t="shared" si="17"/>
        <v>25532.786965916661</v>
      </c>
      <c r="N40" s="122">
        <f t="shared" si="17"/>
        <v>4775.333232</v>
      </c>
      <c r="O40" s="122">
        <f t="shared" si="17"/>
        <v>25</v>
      </c>
      <c r="P40" s="122">
        <f t="shared" si="17"/>
        <v>34841.41176891666</v>
      </c>
      <c r="Q40" s="122">
        <f t="shared" si="17"/>
        <v>122241.91823108333</v>
      </c>
    </row>
    <row r="41" spans="1:17" s="7" customFormat="1" ht="36.75" customHeight="1" x14ac:dyDescent="0.2">
      <c r="A41" s="274" t="s">
        <v>540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6"/>
    </row>
    <row r="42" spans="1:17" s="7" customFormat="1" ht="38.25" customHeight="1" x14ac:dyDescent="0.2">
      <c r="A42" s="227">
        <v>11</v>
      </c>
      <c r="B42" s="160" t="s">
        <v>615</v>
      </c>
      <c r="C42" s="131" t="s">
        <v>577</v>
      </c>
      <c r="D42" s="131" t="s">
        <v>616</v>
      </c>
      <c r="E42" s="110" t="s">
        <v>357</v>
      </c>
      <c r="F42" s="110" t="s">
        <v>309</v>
      </c>
      <c r="G42" s="127">
        <v>45413</v>
      </c>
      <c r="H42" s="127">
        <v>45597</v>
      </c>
      <c r="I42" s="226">
        <v>28000</v>
      </c>
      <c r="J42" s="114">
        <v>0</v>
      </c>
      <c r="K42" s="114">
        <f t="shared" ref="K42" si="18">SUM(I42:J42)</f>
        <v>28000</v>
      </c>
      <c r="L42" s="114">
        <f>IF(K42&gt;=[1]Datos!$D$14,([1]Datos!$D$14*[1]Datos!$C$14),IF(K42&lt;=[1]Datos!$D$14,(K42*[1]Datos!$C$14)))</f>
        <v>803.6</v>
      </c>
      <c r="M42" s="226" t="str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0</v>
      </c>
      <c r="N42" s="114">
        <f>IF(I42&gt;=Datos!$D$15,(Datos!$D$15*Datos!$C$15),IF(I42&lt;=Datos!$D$15,(I42*Datos!$C$15)))</f>
        <v>851.2</v>
      </c>
      <c r="O42" s="114">
        <v>25</v>
      </c>
      <c r="P42" s="114">
        <f>SUM(L42:O42)</f>
        <v>1679.8000000000002</v>
      </c>
      <c r="Q42" s="230">
        <f>+K42-P42</f>
        <v>26320.2</v>
      </c>
    </row>
    <row r="43" spans="1:17" s="87" customFormat="1" ht="36.75" customHeight="1" x14ac:dyDescent="0.2">
      <c r="A43" s="274" t="s">
        <v>494</v>
      </c>
      <c r="B43" s="275"/>
      <c r="C43" s="118">
        <v>1</v>
      </c>
      <c r="D43" s="118"/>
      <c r="E43" s="213"/>
      <c r="F43" s="119"/>
      <c r="G43" s="120"/>
      <c r="H43" s="121"/>
      <c r="I43" s="122">
        <f>SUM(I42)</f>
        <v>28000</v>
      </c>
      <c r="J43" s="122">
        <f t="shared" ref="J43:Q43" si="19">SUM(J42)</f>
        <v>0</v>
      </c>
      <c r="K43" s="122">
        <f t="shared" si="19"/>
        <v>28000</v>
      </c>
      <c r="L43" s="122">
        <f t="shared" si="19"/>
        <v>803.6</v>
      </c>
      <c r="M43" s="122">
        <f t="shared" si="19"/>
        <v>0</v>
      </c>
      <c r="N43" s="122">
        <f t="shared" si="19"/>
        <v>851.2</v>
      </c>
      <c r="O43" s="122">
        <f t="shared" si="19"/>
        <v>25</v>
      </c>
      <c r="P43" s="122">
        <f t="shared" si="19"/>
        <v>1679.8000000000002</v>
      </c>
      <c r="Q43" s="122">
        <f t="shared" si="19"/>
        <v>26320.2</v>
      </c>
    </row>
    <row r="44" spans="1:17" s="7" customFormat="1" ht="36.75" customHeight="1" x14ac:dyDescent="0.2">
      <c r="A44" s="274" t="s">
        <v>647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6"/>
    </row>
    <row r="45" spans="1:17" s="7" customFormat="1" ht="38.25" customHeight="1" x14ac:dyDescent="0.2">
      <c r="A45" s="227">
        <v>12</v>
      </c>
      <c r="B45" s="160" t="s">
        <v>576</v>
      </c>
      <c r="C45" s="131" t="s">
        <v>577</v>
      </c>
      <c r="D45" s="131" t="s">
        <v>476</v>
      </c>
      <c r="E45" s="110" t="s">
        <v>357</v>
      </c>
      <c r="F45" s="110" t="s">
        <v>309</v>
      </c>
      <c r="G45" s="127">
        <v>45627</v>
      </c>
      <c r="H45" s="127">
        <v>45809</v>
      </c>
      <c r="I45" s="226">
        <v>30000</v>
      </c>
      <c r="J45" s="114">
        <v>0</v>
      </c>
      <c r="K45" s="114">
        <f>SUM(I45:J45)</f>
        <v>30000</v>
      </c>
      <c r="L45" s="114">
        <f>IF(K45&gt;=[1]Datos!$D$14,([1]Datos!$D$14*[1]Datos!$C$14),IF(K45&lt;=[1]Datos!$D$14,(K45*[1]Datos!$C$14)))</f>
        <v>861</v>
      </c>
      <c r="M45" s="226" t="str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0</v>
      </c>
      <c r="N45" s="114">
        <f>IF(I45&gt;=Datos!$D$15,(Datos!$D$15*Datos!$C$15),IF(I45&lt;=Datos!$D$15,(I45*Datos!$C$15)))</f>
        <v>912</v>
      </c>
      <c r="O45" s="114">
        <v>1538.05</v>
      </c>
      <c r="P45" s="114">
        <f>SUM(L45:O45)</f>
        <v>3311.05</v>
      </c>
      <c r="Q45" s="230">
        <f>+K45-P45</f>
        <v>26688.95</v>
      </c>
    </row>
    <row r="46" spans="1:17" s="87" customFormat="1" ht="36.75" customHeight="1" x14ac:dyDescent="0.2">
      <c r="A46" s="274" t="s">
        <v>494</v>
      </c>
      <c r="B46" s="275"/>
      <c r="C46" s="118">
        <v>1</v>
      </c>
      <c r="D46" s="118"/>
      <c r="E46" s="213"/>
      <c r="F46" s="119"/>
      <c r="G46" s="120"/>
      <c r="H46" s="121"/>
      <c r="I46" s="122">
        <f t="shared" ref="I46:Q46" si="20">SUM(I45:I45)</f>
        <v>30000</v>
      </c>
      <c r="J46" s="122">
        <f t="shared" si="20"/>
        <v>0</v>
      </c>
      <c r="K46" s="122">
        <f t="shared" si="20"/>
        <v>30000</v>
      </c>
      <c r="L46" s="122">
        <f t="shared" si="20"/>
        <v>861</v>
      </c>
      <c r="M46" s="122">
        <f t="shared" si="20"/>
        <v>0</v>
      </c>
      <c r="N46" s="122">
        <f t="shared" si="20"/>
        <v>912</v>
      </c>
      <c r="O46" s="122">
        <f t="shared" si="20"/>
        <v>1538.05</v>
      </c>
      <c r="P46" s="122">
        <f t="shared" si="20"/>
        <v>3311.05</v>
      </c>
      <c r="Q46" s="122">
        <f t="shared" si="20"/>
        <v>26688.95</v>
      </c>
    </row>
    <row r="47" spans="1:17" s="7" customFormat="1" ht="36.75" customHeight="1" x14ac:dyDescent="0.2">
      <c r="A47" s="274" t="s">
        <v>718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6"/>
    </row>
    <row r="48" spans="1:17" s="7" customFormat="1" ht="38.25" customHeight="1" x14ac:dyDescent="0.2">
      <c r="A48" s="227">
        <v>13</v>
      </c>
      <c r="B48" s="126" t="s">
        <v>715</v>
      </c>
      <c r="C48" s="126" t="s">
        <v>450</v>
      </c>
      <c r="D48" s="126" t="s">
        <v>717</v>
      </c>
      <c r="E48" s="110" t="s">
        <v>357</v>
      </c>
      <c r="F48" s="110" t="s">
        <v>19</v>
      </c>
      <c r="G48" s="127">
        <v>45536</v>
      </c>
      <c r="H48" s="127">
        <v>45717</v>
      </c>
      <c r="I48" s="114">
        <v>85000</v>
      </c>
      <c r="J48" s="114">
        <v>0</v>
      </c>
      <c r="K48" s="226">
        <f>SUM(I48:J48)</f>
        <v>85000</v>
      </c>
      <c r="L48" s="114">
        <f>IF(K48&gt;=[1]Datos!$D$14,([1]Datos!$D$14*[1]Datos!$C$14),IF(K48&lt;=[1]Datos!$D$14,(K48*[1]Datos!$C$14)))</f>
        <v>2439.5</v>
      </c>
      <c r="M48" s="114">
        <f>IF((I48-L48-N48)&lt;=Datos!$G$7,"0",IF((I48-L48-N48)&lt;=Datos!$G$8,((I48-L48-N48)-Datos!$F$8)*Datos!$I$6,IF((I48-L48-N48)&lt;=Datos!$G$9,Datos!$I$8+((I48-L48-N48)-Datos!$F$9)*Datos!$J$6,IF((I48-L48-N48)&gt;=Datos!$F$10,(Datos!$I$8+Datos!$J$8)+((I48-L48-N48)-Datos!$F$10)*Datos!$K$6))))</f>
        <v>8576.9856666666674</v>
      </c>
      <c r="N48" s="114">
        <f>IF(I48&gt;=Datos!$D$15,(Datos!$D$15*Datos!$C$15),IF(I48&lt;=Datos!$D$15,(I48*Datos!$C$15)))</f>
        <v>2584</v>
      </c>
      <c r="O48" s="114">
        <v>25</v>
      </c>
      <c r="P48" s="114">
        <f>SUM(L48:O48)</f>
        <v>13625.485666666667</v>
      </c>
      <c r="Q48" s="230">
        <f>+I48-P48</f>
        <v>71374.514333333325</v>
      </c>
    </row>
    <row r="49" spans="1:17" s="7" customFormat="1" ht="38.25" customHeight="1" x14ac:dyDescent="0.2">
      <c r="A49" s="227">
        <v>14</v>
      </c>
      <c r="B49" s="126" t="s">
        <v>716</v>
      </c>
      <c r="C49" s="126" t="s">
        <v>450</v>
      </c>
      <c r="D49" s="126" t="s">
        <v>717</v>
      </c>
      <c r="E49" s="110" t="s">
        <v>357</v>
      </c>
      <c r="F49" s="110" t="s">
        <v>19</v>
      </c>
      <c r="G49" s="127">
        <v>45536</v>
      </c>
      <c r="H49" s="127">
        <v>45717</v>
      </c>
      <c r="I49" s="114">
        <v>150000</v>
      </c>
      <c r="J49" s="114">
        <v>0</v>
      </c>
      <c r="K49" s="226">
        <f>SUM(I49:J49)</f>
        <v>150000</v>
      </c>
      <c r="L49" s="114">
        <f>IF(K49&gt;=[1]Datos!$D$14,([1]Datos!$D$14*[1]Datos!$C$14),IF(K49&lt;=[1]Datos!$D$14,(K49*[1]Datos!$C$14)))</f>
        <v>4305</v>
      </c>
      <c r="M49" s="114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23866.610666666667</v>
      </c>
      <c r="N49" s="114">
        <f>IF(I49&gt;=Datos!$D$15,(Datos!$D$15*Datos!$C$15),IF(I49&lt;=Datos!$D$15,(I49*Datos!$C$15)))</f>
        <v>4560</v>
      </c>
      <c r="O49" s="114">
        <v>25</v>
      </c>
      <c r="P49" s="114">
        <f>SUM(L49:O49)</f>
        <v>32756.610666666667</v>
      </c>
      <c r="Q49" s="230">
        <f>+I49-P49</f>
        <v>117243.38933333333</v>
      </c>
    </row>
    <row r="50" spans="1:17" s="7" customFormat="1" ht="38.25" customHeight="1" x14ac:dyDescent="0.2">
      <c r="A50" s="227">
        <v>15</v>
      </c>
      <c r="B50" s="126" t="s">
        <v>721</v>
      </c>
      <c r="C50" s="126" t="s">
        <v>719</v>
      </c>
      <c r="D50" s="126" t="s">
        <v>723</v>
      </c>
      <c r="E50" s="110" t="s">
        <v>357</v>
      </c>
      <c r="F50" s="110" t="s">
        <v>19</v>
      </c>
      <c r="G50" s="127">
        <v>45536</v>
      </c>
      <c r="H50" s="127">
        <v>45717</v>
      </c>
      <c r="I50" s="114">
        <v>75000</v>
      </c>
      <c r="J50" s="114">
        <v>0</v>
      </c>
      <c r="K50" s="226">
        <v>75000</v>
      </c>
      <c r="L50" s="114">
        <v>2152.5</v>
      </c>
      <c r="M50" s="114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6309.3756666666668</v>
      </c>
      <c r="N50" s="114">
        <f>IF(I50&gt;=Datos!$D$15,(Datos!$D$15*Datos!$C$15),IF(I50&lt;=Datos!$D$15,(I50*Datos!$C$15)))</f>
        <v>2280</v>
      </c>
      <c r="O50" s="114">
        <v>25</v>
      </c>
      <c r="P50" s="114">
        <v>10766.875666666667</v>
      </c>
      <c r="Q50" s="230">
        <v>64233.124333333333</v>
      </c>
    </row>
    <row r="51" spans="1:17" s="7" customFormat="1" ht="38.25" customHeight="1" x14ac:dyDescent="0.2">
      <c r="A51" s="227">
        <v>16</v>
      </c>
      <c r="B51" s="126" t="s">
        <v>722</v>
      </c>
      <c r="C51" s="126" t="s">
        <v>719</v>
      </c>
      <c r="D51" s="126" t="s">
        <v>723</v>
      </c>
      <c r="E51" s="110" t="s">
        <v>357</v>
      </c>
      <c r="F51" s="110" t="s">
        <v>19</v>
      </c>
      <c r="G51" s="127">
        <v>45536</v>
      </c>
      <c r="H51" s="127">
        <v>45717</v>
      </c>
      <c r="I51" s="114">
        <v>75000</v>
      </c>
      <c r="J51" s="114">
        <v>0</v>
      </c>
      <c r="K51" s="226">
        <v>75000</v>
      </c>
      <c r="L51" s="114">
        <v>2152.5</v>
      </c>
      <c r="M51" s="114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6309.3756666666668</v>
      </c>
      <c r="N51" s="114">
        <f>IF(I51&gt;=Datos!$D$15,(Datos!$D$15*Datos!$C$15),IF(I51&lt;=Datos!$D$15,(I51*Datos!$C$15)))</f>
        <v>2280</v>
      </c>
      <c r="O51" s="114">
        <v>25</v>
      </c>
      <c r="P51" s="114">
        <v>10766.875666666667</v>
      </c>
      <c r="Q51" s="230">
        <v>64233.124333333333</v>
      </c>
    </row>
    <row r="52" spans="1:17" s="87" customFormat="1" ht="36.75" customHeight="1" x14ac:dyDescent="0.2">
      <c r="A52" s="274" t="s">
        <v>494</v>
      </c>
      <c r="B52" s="275"/>
      <c r="C52" s="118">
        <v>4</v>
      </c>
      <c r="D52" s="118"/>
      <c r="E52" s="213"/>
      <c r="F52" s="119"/>
      <c r="G52" s="120"/>
      <c r="H52" s="121"/>
      <c r="I52" s="122">
        <f>SUM(I48:I51)</f>
        <v>385000</v>
      </c>
      <c r="J52" s="122">
        <f t="shared" ref="J52:Q52" si="21">SUM(J48:J51)</f>
        <v>0</v>
      </c>
      <c r="K52" s="122">
        <f t="shared" si="21"/>
        <v>385000</v>
      </c>
      <c r="L52" s="122">
        <f t="shared" si="21"/>
        <v>11049.5</v>
      </c>
      <c r="M52" s="122">
        <f t="shared" si="21"/>
        <v>45062.347666666668</v>
      </c>
      <c r="N52" s="122">
        <f t="shared" si="21"/>
        <v>11704</v>
      </c>
      <c r="O52" s="122">
        <f t="shared" si="21"/>
        <v>100</v>
      </c>
      <c r="P52" s="122">
        <f t="shared" si="21"/>
        <v>67915.847666666668</v>
      </c>
      <c r="Q52" s="122">
        <f t="shared" si="21"/>
        <v>317084.15233333333</v>
      </c>
    </row>
    <row r="53" spans="1:17" s="7" customFormat="1" ht="36.75" customHeight="1" x14ac:dyDescent="0.2">
      <c r="A53" s="274" t="s">
        <v>720</v>
      </c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6"/>
    </row>
    <row r="54" spans="1:17" s="7" customFormat="1" ht="38.25" customHeight="1" x14ac:dyDescent="0.2">
      <c r="A54" s="227">
        <v>17</v>
      </c>
      <c r="B54" s="126" t="s">
        <v>473</v>
      </c>
      <c r="C54" s="126" t="s">
        <v>314</v>
      </c>
      <c r="D54" s="126" t="s">
        <v>474</v>
      </c>
      <c r="E54" s="110" t="s">
        <v>357</v>
      </c>
      <c r="F54" s="110" t="s">
        <v>19</v>
      </c>
      <c r="G54" s="127">
        <v>45231</v>
      </c>
      <c r="H54" s="127">
        <v>45413</v>
      </c>
      <c r="I54" s="114">
        <v>110000</v>
      </c>
      <c r="J54" s="114">
        <v>0</v>
      </c>
      <c r="K54" s="226">
        <f>SUM(I54:J54)</f>
        <v>110000</v>
      </c>
      <c r="L54" s="114">
        <f>IF(K54&gt;=[1]Datos!$D$14,([1]Datos!$D$14*[1]Datos!$C$14),IF(K54&lt;=[1]Datos!$D$14,(K54*[1]Datos!$C$14)))</f>
        <v>3157</v>
      </c>
      <c r="M54" s="114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14457.610666666667</v>
      </c>
      <c r="N54" s="114">
        <f>IF(I54&gt;=Datos!$D$15,(Datos!$D$15*Datos!$C$15),IF(I54&lt;=Datos!$D$15,(I54*Datos!$C$15)))</f>
        <v>3344</v>
      </c>
      <c r="O54" s="114">
        <v>5025</v>
      </c>
      <c r="P54" s="114">
        <f>SUM(L54:O54)</f>
        <v>25983.610666666667</v>
      </c>
      <c r="Q54" s="230">
        <f>+I54-P54</f>
        <v>84016.389333333325</v>
      </c>
    </row>
    <row r="55" spans="1:17" s="87" customFormat="1" ht="36.75" customHeight="1" x14ac:dyDescent="0.2">
      <c r="A55" s="274" t="s">
        <v>494</v>
      </c>
      <c r="B55" s="275"/>
      <c r="C55" s="118">
        <v>1</v>
      </c>
      <c r="D55" s="118"/>
      <c r="E55" s="213"/>
      <c r="F55" s="119"/>
      <c r="G55" s="120"/>
      <c r="H55" s="121"/>
      <c r="I55" s="122">
        <f>SUM(I54)</f>
        <v>110000</v>
      </c>
      <c r="J55" s="122">
        <f t="shared" ref="J55:Q55" si="22">SUM(J54)</f>
        <v>0</v>
      </c>
      <c r="K55" s="122">
        <f t="shared" si="22"/>
        <v>110000</v>
      </c>
      <c r="L55" s="122">
        <f t="shared" si="22"/>
        <v>3157</v>
      </c>
      <c r="M55" s="122">
        <f t="shared" si="22"/>
        <v>14457.610666666667</v>
      </c>
      <c r="N55" s="122">
        <f t="shared" si="22"/>
        <v>3344</v>
      </c>
      <c r="O55" s="122">
        <f t="shared" si="22"/>
        <v>5025</v>
      </c>
      <c r="P55" s="122">
        <f t="shared" si="22"/>
        <v>25983.610666666667</v>
      </c>
      <c r="Q55" s="122">
        <f t="shared" si="22"/>
        <v>84016.389333333325</v>
      </c>
    </row>
    <row r="56" spans="1:17" s="7" customFormat="1" ht="36.75" customHeight="1" x14ac:dyDescent="0.2">
      <c r="A56" s="274" t="s">
        <v>507</v>
      </c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6"/>
    </row>
    <row r="57" spans="1:17" s="7" customFormat="1" ht="49.5" customHeight="1" x14ac:dyDescent="0.2">
      <c r="A57" s="227">
        <v>18</v>
      </c>
      <c r="B57" s="160" t="s">
        <v>573</v>
      </c>
      <c r="C57" s="131" t="s">
        <v>314</v>
      </c>
      <c r="D57" s="131" t="s">
        <v>247</v>
      </c>
      <c r="E57" s="110" t="s">
        <v>357</v>
      </c>
      <c r="F57" s="110" t="s">
        <v>19</v>
      </c>
      <c r="G57" s="127">
        <v>45170</v>
      </c>
      <c r="H57" s="127">
        <v>45352</v>
      </c>
      <c r="I57" s="226">
        <v>32000</v>
      </c>
      <c r="J57" s="114">
        <v>0</v>
      </c>
      <c r="K57" s="114">
        <f>SUM(I57:J57)</f>
        <v>32000</v>
      </c>
      <c r="L57" s="114">
        <f>IF(K57&gt;=[1]Datos!$D$14,([1]Datos!$D$14*[1]Datos!$C$14),IF(K57&lt;=[1]Datos!$D$14,(K57*[1]Datos!$C$14)))</f>
        <v>918.4</v>
      </c>
      <c r="M57" s="226" t="str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0</v>
      </c>
      <c r="N57" s="114">
        <f>IF(I57&gt;=Datos!$D$15,(Datos!$D$15*Datos!$C$15),IF(I57&lt;=Datos!$D$15,(I57*Datos!$C$15)))</f>
        <v>972.8</v>
      </c>
      <c r="O57" s="114">
        <v>25</v>
      </c>
      <c r="P57" s="114">
        <f>SUM(L57:O57)</f>
        <v>1916.1999999999998</v>
      </c>
      <c r="Q57" s="230">
        <f>+K57-P57</f>
        <v>30083.8</v>
      </c>
    </row>
    <row r="58" spans="1:17" s="87" customFormat="1" ht="36.75" customHeight="1" x14ac:dyDescent="0.2">
      <c r="A58" s="274" t="s">
        <v>494</v>
      </c>
      <c r="B58" s="275"/>
      <c r="C58" s="118">
        <v>1</v>
      </c>
      <c r="D58" s="118"/>
      <c r="E58" s="213"/>
      <c r="F58" s="119"/>
      <c r="G58" s="120"/>
      <c r="H58" s="121"/>
      <c r="I58" s="122">
        <f t="shared" ref="I58:Q58" si="23">SUM(I57)</f>
        <v>32000</v>
      </c>
      <c r="J58" s="122">
        <f t="shared" si="23"/>
        <v>0</v>
      </c>
      <c r="K58" s="122">
        <f t="shared" si="23"/>
        <v>32000</v>
      </c>
      <c r="L58" s="122">
        <f t="shared" si="23"/>
        <v>918.4</v>
      </c>
      <c r="M58" s="122">
        <f t="shared" si="23"/>
        <v>0</v>
      </c>
      <c r="N58" s="122">
        <f t="shared" si="23"/>
        <v>972.8</v>
      </c>
      <c r="O58" s="122">
        <f t="shared" si="23"/>
        <v>25</v>
      </c>
      <c r="P58" s="122">
        <f t="shared" si="23"/>
        <v>1916.1999999999998</v>
      </c>
      <c r="Q58" s="122">
        <f t="shared" si="23"/>
        <v>30083.8</v>
      </c>
    </row>
    <row r="59" spans="1:17" s="7" customFormat="1" ht="36.75" customHeight="1" x14ac:dyDescent="0.2">
      <c r="A59" s="274" t="s">
        <v>523</v>
      </c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6"/>
    </row>
    <row r="60" spans="1:17" s="7" customFormat="1" ht="49.5" customHeight="1" x14ac:dyDescent="0.2">
      <c r="A60" s="227">
        <v>19</v>
      </c>
      <c r="B60" s="160" t="s">
        <v>963</v>
      </c>
      <c r="C60" s="131" t="s">
        <v>312</v>
      </c>
      <c r="D60" s="131" t="s">
        <v>244</v>
      </c>
      <c r="E60" s="110" t="s">
        <v>357</v>
      </c>
      <c r="F60" s="110" t="s">
        <v>309</v>
      </c>
      <c r="G60" s="127">
        <v>45748</v>
      </c>
      <c r="H60" s="127">
        <v>45778</v>
      </c>
      <c r="I60" s="226">
        <v>60000</v>
      </c>
      <c r="J60" s="114">
        <v>0</v>
      </c>
      <c r="K60" s="114">
        <f>SUM(I60:J60)</f>
        <v>60000</v>
      </c>
      <c r="L60" s="114">
        <f>IF(K60&gt;=[1]Datos!$D$14,([1]Datos!$D$14*[1]Datos!$C$14),IF(K60&lt;=[1]Datos!$D$14,(K60*[1]Datos!$C$14)))</f>
        <v>1722</v>
      </c>
      <c r="M60" s="226">
        <f>IF((I60-L60-N60)&lt;=Datos!$G$7,"0",IF((I60-L60-N60)&lt;=Datos!$G$8,((I60-L60-N60)-Datos!$F$8)*Datos!$I$6,IF((I60-L60-N60)&lt;=Datos!$G$9,Datos!$I$8+((I60-L60-N60)-Datos!$F$9)*Datos!$J$6,IF((I60-L60-N60)&gt;=Datos!$F$10,(Datos!$I$8+Datos!$J$8)+((I60-L60-N60)-Datos!$F$10)*Datos!$K$6))))</f>
        <v>3486.6756666666661</v>
      </c>
      <c r="N60" s="114">
        <f>IF(I60&gt;=Datos!$D$15,(Datos!$D$15*Datos!$C$15),IF(I60&lt;=Datos!$D$15,(I60*Datos!$C$15)))</f>
        <v>1824</v>
      </c>
      <c r="O60" s="114">
        <v>25</v>
      </c>
      <c r="P60" s="114">
        <f>SUM(L60:O60)</f>
        <v>7057.6756666666661</v>
      </c>
      <c r="Q60" s="230">
        <f>+K60-P60</f>
        <v>52942.324333333338</v>
      </c>
    </row>
    <row r="61" spans="1:17" s="7" customFormat="1" ht="49.5" customHeight="1" x14ac:dyDescent="0.2">
      <c r="A61" s="227">
        <v>20</v>
      </c>
      <c r="B61" s="160" t="s">
        <v>282</v>
      </c>
      <c r="C61" s="131" t="s">
        <v>450</v>
      </c>
      <c r="D61" s="131" t="s">
        <v>574</v>
      </c>
      <c r="E61" s="110" t="s">
        <v>357</v>
      </c>
      <c r="F61" s="110" t="s">
        <v>19</v>
      </c>
      <c r="G61" s="127">
        <v>44986</v>
      </c>
      <c r="H61" s="127">
        <v>45352</v>
      </c>
      <c r="I61" s="226">
        <v>80000</v>
      </c>
      <c r="J61" s="114">
        <v>0</v>
      </c>
      <c r="K61" s="114">
        <f>SUM(I61:J61)</f>
        <v>80000</v>
      </c>
      <c r="L61" s="114">
        <f>IF(K61&gt;=[1]Datos!$D$14,([1]Datos!$D$14*[1]Datos!$C$14),IF(K61&lt;=[1]Datos!$D$14,(K61*[1]Datos!$C$14)))</f>
        <v>2296</v>
      </c>
      <c r="M61" s="226">
        <f>IF((I61-L61-N61)&lt;=Datos!$G$7,"0",IF((I61-L61-N61)&lt;=Datos!$G$8,((I61-L61-N61)-Datos!$F$8)*Datos!$I$6,IF((I61-L61-N61)&lt;=Datos!$G$9,Datos!$I$8+((I61-L61-N61)-Datos!$F$9)*Datos!$J$6,IF((I61-L61-N61)&gt;=Datos!$F$10,(Datos!$I$8+Datos!$J$8)+((I61-L61-N61)-Datos!$F$10)*Datos!$K$6))))</f>
        <v>7400.8606666666674</v>
      </c>
      <c r="N61" s="114">
        <f>IF(I61&gt;=Datos!$D$15,(Datos!$D$15*Datos!$C$15),IF(I61&lt;=Datos!$D$15,(I61*Datos!$C$15)))</f>
        <v>2432</v>
      </c>
      <c r="O61" s="114">
        <v>25</v>
      </c>
      <c r="P61" s="114">
        <f>SUM(L61:O61)</f>
        <v>12153.860666666667</v>
      </c>
      <c r="Q61" s="230">
        <f>+K61-P61</f>
        <v>67846.139333333325</v>
      </c>
    </row>
    <row r="62" spans="1:17" s="7" customFormat="1" ht="38.25" customHeight="1" x14ac:dyDescent="0.2">
      <c r="A62" s="227">
        <v>21</v>
      </c>
      <c r="B62" s="160" t="s">
        <v>214</v>
      </c>
      <c r="C62" s="131" t="s">
        <v>312</v>
      </c>
      <c r="D62" s="131" t="s">
        <v>442</v>
      </c>
      <c r="E62" s="110" t="s">
        <v>357</v>
      </c>
      <c r="F62" s="110" t="s">
        <v>309</v>
      </c>
      <c r="G62" s="127">
        <v>44986</v>
      </c>
      <c r="H62" s="127">
        <v>45170</v>
      </c>
      <c r="I62" s="226">
        <v>68250</v>
      </c>
      <c r="J62" s="114">
        <v>0</v>
      </c>
      <c r="K62" s="226">
        <f t="shared" ref="K62" si="24">SUM(I62:J62)</f>
        <v>68250</v>
      </c>
      <c r="L62" s="114">
        <f>IF(K62&gt;=[1]Datos!$D$14,([1]Datos!$D$14*[1]Datos!$C$14),IF(K62&lt;=[1]Datos!$D$14,(K62*[1]Datos!$C$14)))</f>
        <v>1958.7750000000001</v>
      </c>
      <c r="M62" s="114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5039.1606666666667</v>
      </c>
      <c r="N62" s="114">
        <f>IF(I62&gt;=Datos!$D$15,(Datos!$D$15*Datos!$C$15),IF(I62&lt;=Datos!$D$15,(I62*Datos!$C$15)))</f>
        <v>2074.8000000000002</v>
      </c>
      <c r="O62" s="114">
        <v>25</v>
      </c>
      <c r="P62" s="114">
        <f t="shared" ref="P62" si="25">SUM(L62:O62)</f>
        <v>9097.7356666666674</v>
      </c>
      <c r="Q62" s="230">
        <f>+I62-P62</f>
        <v>59152.264333333333</v>
      </c>
    </row>
    <row r="63" spans="1:17" s="87" customFormat="1" ht="36.75" customHeight="1" x14ac:dyDescent="0.2">
      <c r="A63" s="274" t="s">
        <v>494</v>
      </c>
      <c r="B63" s="275"/>
      <c r="C63" s="118">
        <v>3</v>
      </c>
      <c r="D63" s="118"/>
      <c r="E63" s="213"/>
      <c r="F63" s="119"/>
      <c r="G63" s="120"/>
      <c r="H63" s="121"/>
      <c r="I63" s="122">
        <f>SUM(I60:I62)</f>
        <v>208250</v>
      </c>
      <c r="J63" s="122">
        <f t="shared" ref="J63:Q63" si="26">SUM(J60:J62)</f>
        <v>0</v>
      </c>
      <c r="K63" s="122">
        <f t="shared" si="26"/>
        <v>208250</v>
      </c>
      <c r="L63" s="122">
        <f t="shared" si="26"/>
        <v>5976.7749999999996</v>
      </c>
      <c r="M63" s="122">
        <f t="shared" si="26"/>
        <v>15926.697</v>
      </c>
      <c r="N63" s="122">
        <f t="shared" si="26"/>
        <v>6330.8</v>
      </c>
      <c r="O63" s="122">
        <f t="shared" si="26"/>
        <v>75</v>
      </c>
      <c r="P63" s="122">
        <f t="shared" si="26"/>
        <v>28309.272000000001</v>
      </c>
      <c r="Q63" s="122">
        <f t="shared" si="26"/>
        <v>179940.728</v>
      </c>
    </row>
    <row r="64" spans="1:17" ht="25.5" customHeight="1" thickBot="1" x14ac:dyDescent="0.25">
      <c r="A64" s="235"/>
      <c r="B64" s="236" t="s">
        <v>11</v>
      </c>
      <c r="C64" s="236"/>
      <c r="D64" s="236"/>
      <c r="E64" s="236"/>
      <c r="F64" s="236"/>
      <c r="G64" s="236"/>
      <c r="H64" s="237"/>
      <c r="I64" s="238">
        <f>+I63+I58+I55+I52+I43+I40+I37+I34+I27+I23+I46</f>
        <v>1988583.33</v>
      </c>
      <c r="J64" s="238">
        <f t="shared" ref="J64:Q64" si="27">+J63+J58+J55+J52+J43+J40+J37+J34+J27+J23+J46</f>
        <v>0</v>
      </c>
      <c r="K64" s="238">
        <f t="shared" si="27"/>
        <v>1988583.33</v>
      </c>
      <c r="L64" s="238">
        <f t="shared" si="27"/>
        <v>57072.341570999997</v>
      </c>
      <c r="M64" s="238">
        <f t="shared" si="27"/>
        <v>249839.14196591667</v>
      </c>
      <c r="N64" s="238">
        <f t="shared" si="27"/>
        <v>60407.273232</v>
      </c>
      <c r="O64" s="238">
        <f t="shared" si="27"/>
        <v>7038.05</v>
      </c>
      <c r="P64" s="238">
        <f t="shared" si="27"/>
        <v>374356.80676891666</v>
      </c>
      <c r="Q64" s="238">
        <f t="shared" si="27"/>
        <v>1614226.5232310831</v>
      </c>
    </row>
    <row r="68" spans="3:15" x14ac:dyDescent="0.2">
      <c r="C68" s="2" t="s">
        <v>20</v>
      </c>
      <c r="E68" s="2"/>
      <c r="H68" s="287" t="s">
        <v>22</v>
      </c>
      <c r="I68" s="287"/>
      <c r="N68" s="287" t="s">
        <v>22</v>
      </c>
      <c r="O68" s="287"/>
    </row>
    <row r="69" spans="3:15" x14ac:dyDescent="0.2">
      <c r="E69" s="2"/>
      <c r="I69" s="5"/>
    </row>
    <row r="70" spans="3:15" x14ac:dyDescent="0.2">
      <c r="E70" s="2"/>
      <c r="I70" s="5"/>
    </row>
    <row r="71" spans="3:15" x14ac:dyDescent="0.2">
      <c r="C71" s="145"/>
      <c r="E71" s="2"/>
      <c r="H71" s="145"/>
      <c r="I71" s="165"/>
      <c r="N71" s="146"/>
      <c r="O71" s="146"/>
    </row>
    <row r="72" spans="3:15" x14ac:dyDescent="0.2">
      <c r="C72" s="2" t="s">
        <v>21</v>
      </c>
      <c r="E72" s="2"/>
      <c r="H72" s="294" t="s">
        <v>24</v>
      </c>
      <c r="I72" s="294"/>
      <c r="N72" s="287" t="s">
        <v>23</v>
      </c>
      <c r="O72" s="287"/>
    </row>
  </sheetData>
  <sortState xmlns:xlrd2="http://schemas.microsoft.com/office/spreadsheetml/2017/richdata2" ref="B21:Q33">
    <sortCondition ref="B21:B33"/>
  </sortState>
  <mergeCells count="30">
    <mergeCell ref="H72:I72"/>
    <mergeCell ref="N72:O72"/>
    <mergeCell ref="H68:I68"/>
    <mergeCell ref="N68:O68"/>
    <mergeCell ref="A59:Q59"/>
    <mergeCell ref="A63:B63"/>
    <mergeCell ref="A35:Q35"/>
    <mergeCell ref="A53:Q53"/>
    <mergeCell ref="A55:B55"/>
    <mergeCell ref="A56:Q56"/>
    <mergeCell ref="A58:B58"/>
    <mergeCell ref="A37:B37"/>
    <mergeCell ref="A38:Q38"/>
    <mergeCell ref="A44:Q44"/>
    <mergeCell ref="A46:B46"/>
    <mergeCell ref="A52:B52"/>
    <mergeCell ref="A41:Q41"/>
    <mergeCell ref="A43:B43"/>
    <mergeCell ref="A40:B40"/>
    <mergeCell ref="A47:Q47"/>
    <mergeCell ref="A12:Q12"/>
    <mergeCell ref="A13:Q13"/>
    <mergeCell ref="A14:Q14"/>
    <mergeCell ref="B16:N16"/>
    <mergeCell ref="A34:B34"/>
    <mergeCell ref="A28:Q28"/>
    <mergeCell ref="A24:Q24"/>
    <mergeCell ref="A27:B27"/>
    <mergeCell ref="A21:Q21"/>
    <mergeCell ref="A23:B23"/>
  </mergeCells>
  <pageMargins left="1" right="1" top="1" bottom="1" header="0.5" footer="0.5"/>
  <pageSetup paperSize="5" scale="51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8"/>
  <sheetViews>
    <sheetView showGridLines="0" topLeftCell="A74" zoomScale="91" zoomScaleNormal="91" zoomScaleSheetLayoutView="48" workbookViewId="0">
      <selection activeCell="B83" sqref="A50:O83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</row>
    <row r="3" spans="1:17" ht="9.75" customHeight="1" x14ac:dyDescent="0.2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7" ht="21.75" customHeight="1" x14ac:dyDescent="0.2">
      <c r="A4" s="283" t="s">
        <v>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7" ht="26.25" customHeight="1" x14ac:dyDescent="0.25">
      <c r="A5" s="283" t="s">
        <v>961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14"/>
      <c r="Q5" s="14"/>
    </row>
    <row r="6" spans="1:17" ht="10.5" customHeight="1" x14ac:dyDescent="0.2">
      <c r="B6" s="149"/>
      <c r="C6" s="149"/>
      <c r="G6" s="149"/>
      <c r="H6" s="149"/>
      <c r="I6" s="149"/>
      <c r="K6" s="149"/>
      <c r="M6" s="149"/>
      <c r="N6" s="149"/>
    </row>
    <row r="7" spans="1:17" x14ac:dyDescent="0.2">
      <c r="A7" s="166"/>
      <c r="B7" s="287" t="s">
        <v>732</v>
      </c>
      <c r="C7" s="287"/>
      <c r="D7" s="287"/>
      <c r="E7" s="287"/>
      <c r="F7" s="287"/>
      <c r="G7" s="287"/>
      <c r="H7" s="287"/>
      <c r="I7" s="287"/>
      <c r="J7" s="287"/>
      <c r="K7" s="288"/>
      <c r="L7" s="289"/>
      <c r="M7" s="290"/>
      <c r="N7" s="287"/>
      <c r="O7" s="2"/>
    </row>
    <row r="8" spans="1:17" ht="14.25" customHeight="1" thickBot="1" x14ac:dyDescent="0.25">
      <c r="B8" s="149"/>
      <c r="C8" s="149"/>
      <c r="G8" s="149"/>
      <c r="H8" s="149"/>
      <c r="I8" s="149"/>
      <c r="K8" s="149"/>
      <c r="M8" s="149"/>
      <c r="N8" s="149"/>
    </row>
    <row r="9" spans="1:17" s="4" customFormat="1" ht="29.25" customHeight="1" thickBot="1" x14ac:dyDescent="0.25">
      <c r="A9" s="219" t="s">
        <v>8</v>
      </c>
      <c r="B9" s="150" t="s">
        <v>5</v>
      </c>
      <c r="C9" s="150" t="s">
        <v>17</v>
      </c>
      <c r="D9" s="150" t="s">
        <v>6</v>
      </c>
      <c r="E9" s="150" t="s">
        <v>307</v>
      </c>
      <c r="F9" s="150" t="s">
        <v>18</v>
      </c>
      <c r="G9" s="150" t="s">
        <v>12</v>
      </c>
      <c r="H9" s="150" t="s">
        <v>349</v>
      </c>
      <c r="I9" s="150" t="s">
        <v>350</v>
      </c>
      <c r="J9" s="150" t="s">
        <v>0</v>
      </c>
      <c r="K9" s="150" t="s">
        <v>1</v>
      </c>
      <c r="L9" s="150" t="s">
        <v>2</v>
      </c>
      <c r="M9" s="150" t="s">
        <v>351</v>
      </c>
      <c r="N9" s="150" t="s">
        <v>352</v>
      </c>
      <c r="O9" s="151" t="s">
        <v>10</v>
      </c>
    </row>
    <row r="10" spans="1:17" s="7" customFormat="1" ht="36.75" customHeight="1" x14ac:dyDescent="0.2">
      <c r="A10" s="291" t="s">
        <v>524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</row>
    <row r="11" spans="1:17" s="1" customFormat="1" ht="32.1" customHeight="1" x14ac:dyDescent="0.2">
      <c r="A11" s="152">
        <v>1</v>
      </c>
      <c r="B11" s="116" t="s">
        <v>882</v>
      </c>
      <c r="C11" s="126" t="s">
        <v>312</v>
      </c>
      <c r="D11" s="116" t="s">
        <v>356</v>
      </c>
      <c r="E11" s="154" t="s">
        <v>348</v>
      </c>
      <c r="F11" s="117" t="s">
        <v>309</v>
      </c>
      <c r="G11" s="140">
        <v>18000</v>
      </c>
      <c r="H11" s="140">
        <v>0</v>
      </c>
      <c r="I11" s="140">
        <v>18000</v>
      </c>
      <c r="J11" s="140">
        <v>0</v>
      </c>
      <c r="K11" s="140">
        <v>0</v>
      </c>
      <c r="L11" s="140">
        <v>0</v>
      </c>
      <c r="M11" s="140">
        <v>0</v>
      </c>
      <c r="N11" s="140">
        <f t="shared" ref="N11:N12" si="0">SUM(J11:M11)</f>
        <v>0</v>
      </c>
      <c r="O11" s="115">
        <f t="shared" ref="O11:O25" si="1">+I11-N11</f>
        <v>18000</v>
      </c>
    </row>
    <row r="12" spans="1:17" s="1" customFormat="1" ht="32.1" customHeight="1" x14ac:dyDescent="0.2">
      <c r="A12" s="152">
        <v>2</v>
      </c>
      <c r="B12" s="116" t="s">
        <v>883</v>
      </c>
      <c r="C12" s="116" t="s">
        <v>312</v>
      </c>
      <c r="D12" s="116" t="s">
        <v>356</v>
      </c>
      <c r="E12" s="154" t="s">
        <v>348</v>
      </c>
      <c r="F12" s="117" t="s">
        <v>309</v>
      </c>
      <c r="G12" s="140">
        <v>13000</v>
      </c>
      <c r="H12" s="140">
        <v>0</v>
      </c>
      <c r="I12" s="140">
        <v>13000</v>
      </c>
      <c r="J12" s="140">
        <v>0</v>
      </c>
      <c r="K12" s="140">
        <v>0</v>
      </c>
      <c r="L12" s="140">
        <v>0</v>
      </c>
      <c r="M12" s="140">
        <v>0</v>
      </c>
      <c r="N12" s="140">
        <f t="shared" si="0"/>
        <v>0</v>
      </c>
      <c r="O12" s="115">
        <f t="shared" si="1"/>
        <v>13000</v>
      </c>
    </row>
    <row r="13" spans="1:17" s="16" customFormat="1" ht="32.1" customHeight="1" x14ac:dyDescent="0.2">
      <c r="A13" s="152">
        <v>3</v>
      </c>
      <c r="B13" s="160" t="s">
        <v>884</v>
      </c>
      <c r="C13" s="116" t="s">
        <v>312</v>
      </c>
      <c r="D13" s="116" t="s">
        <v>356</v>
      </c>
      <c r="E13" s="154" t="s">
        <v>348</v>
      </c>
      <c r="F13" s="117" t="s">
        <v>309</v>
      </c>
      <c r="G13" s="140">
        <v>13000</v>
      </c>
      <c r="H13" s="140">
        <v>0</v>
      </c>
      <c r="I13" s="140">
        <v>13000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15">
        <f t="shared" si="1"/>
        <v>13000</v>
      </c>
    </row>
    <row r="14" spans="1:17" s="1" customFormat="1" ht="32.1" customHeight="1" x14ac:dyDescent="0.2">
      <c r="A14" s="152">
        <v>4</v>
      </c>
      <c r="B14" s="222" t="s">
        <v>1048</v>
      </c>
      <c r="C14" s="126" t="s">
        <v>312</v>
      </c>
      <c r="D14" s="126" t="s">
        <v>356</v>
      </c>
      <c r="E14" s="110" t="s">
        <v>348</v>
      </c>
      <c r="F14" s="117" t="s">
        <v>309</v>
      </c>
      <c r="G14" s="140">
        <v>10500</v>
      </c>
      <c r="H14" s="113">
        <v>0</v>
      </c>
      <c r="I14" s="113">
        <v>8500</v>
      </c>
      <c r="J14" s="113">
        <v>0</v>
      </c>
      <c r="K14" s="113">
        <v>0</v>
      </c>
      <c r="L14" s="113">
        <v>0</v>
      </c>
      <c r="M14" s="113">
        <v>0</v>
      </c>
      <c r="N14" s="113">
        <f>SUM(J14:M14)</f>
        <v>0</v>
      </c>
      <c r="O14" s="115">
        <f t="shared" si="1"/>
        <v>8500</v>
      </c>
    </row>
    <row r="15" spans="1:17" s="1" customFormat="1" ht="32.1" customHeight="1" x14ac:dyDescent="0.2">
      <c r="A15" s="152">
        <v>5</v>
      </c>
      <c r="B15" s="222" t="s">
        <v>277</v>
      </c>
      <c r="C15" s="126" t="s">
        <v>312</v>
      </c>
      <c r="D15" s="126" t="s">
        <v>728</v>
      </c>
      <c r="E15" s="110" t="s">
        <v>348</v>
      </c>
      <c r="F15" s="117" t="s">
        <v>309</v>
      </c>
      <c r="G15" s="140">
        <v>8500</v>
      </c>
      <c r="H15" s="113">
        <v>0</v>
      </c>
      <c r="I15" s="113">
        <v>8500</v>
      </c>
      <c r="J15" s="113">
        <v>0</v>
      </c>
      <c r="K15" s="113">
        <v>0</v>
      </c>
      <c r="L15" s="113">
        <v>0</v>
      </c>
      <c r="M15" s="113">
        <v>0</v>
      </c>
      <c r="N15" s="113">
        <f>SUM(J15:M15)</f>
        <v>0</v>
      </c>
      <c r="O15" s="115">
        <f t="shared" si="1"/>
        <v>8500</v>
      </c>
    </row>
    <row r="16" spans="1:17" s="1" customFormat="1" ht="32.1" customHeight="1" x14ac:dyDescent="0.2">
      <c r="A16" s="152">
        <v>6</v>
      </c>
      <c r="B16" s="116" t="s">
        <v>627</v>
      </c>
      <c r="C16" s="116" t="s">
        <v>312</v>
      </c>
      <c r="D16" s="116" t="s">
        <v>356</v>
      </c>
      <c r="E16" s="154" t="s">
        <v>348</v>
      </c>
      <c r="F16" s="117" t="s">
        <v>309</v>
      </c>
      <c r="G16" s="140">
        <v>12000</v>
      </c>
      <c r="H16" s="140">
        <v>0</v>
      </c>
      <c r="I16" s="140">
        <v>13000</v>
      </c>
      <c r="J16" s="140">
        <v>0</v>
      </c>
      <c r="K16" s="140">
        <v>0</v>
      </c>
      <c r="L16" s="140">
        <v>0</v>
      </c>
      <c r="M16" s="140">
        <v>0</v>
      </c>
      <c r="N16" s="140">
        <f t="shared" ref="N16:N19" si="2">SUM(J16:M16)</f>
        <v>0</v>
      </c>
      <c r="O16" s="115">
        <f t="shared" si="1"/>
        <v>13000</v>
      </c>
    </row>
    <row r="17" spans="1:15" s="1" customFormat="1" ht="32.1" customHeight="1" x14ac:dyDescent="0.2">
      <c r="A17" s="152">
        <v>7</v>
      </c>
      <c r="B17" s="126" t="s">
        <v>624</v>
      </c>
      <c r="C17" s="126" t="s">
        <v>312</v>
      </c>
      <c r="D17" s="126" t="s">
        <v>356</v>
      </c>
      <c r="E17" s="154" t="s">
        <v>348</v>
      </c>
      <c r="F17" s="117" t="s">
        <v>309</v>
      </c>
      <c r="G17" s="140">
        <v>13000</v>
      </c>
      <c r="H17" s="140">
        <v>0</v>
      </c>
      <c r="I17" s="140">
        <v>10500</v>
      </c>
      <c r="J17" s="140">
        <v>0</v>
      </c>
      <c r="K17" s="140">
        <v>0</v>
      </c>
      <c r="L17" s="140">
        <v>0</v>
      </c>
      <c r="M17" s="140">
        <v>0</v>
      </c>
      <c r="N17" s="140">
        <f t="shared" si="2"/>
        <v>0</v>
      </c>
      <c r="O17" s="115">
        <f t="shared" si="1"/>
        <v>10500</v>
      </c>
    </row>
    <row r="18" spans="1:15" s="1" customFormat="1" ht="32.1" customHeight="1" x14ac:dyDescent="0.2">
      <c r="A18" s="152">
        <v>8</v>
      </c>
      <c r="B18" s="116" t="s">
        <v>363</v>
      </c>
      <c r="C18" s="116" t="s">
        <v>312</v>
      </c>
      <c r="D18" s="116" t="s">
        <v>681</v>
      </c>
      <c r="E18" s="154" t="s">
        <v>348</v>
      </c>
      <c r="F18" s="117" t="s">
        <v>309</v>
      </c>
      <c r="G18" s="140">
        <v>8500</v>
      </c>
      <c r="H18" s="140">
        <v>0</v>
      </c>
      <c r="I18" s="140">
        <v>12000</v>
      </c>
      <c r="J18" s="140">
        <v>0</v>
      </c>
      <c r="K18" s="140">
        <v>0</v>
      </c>
      <c r="L18" s="140">
        <v>0</v>
      </c>
      <c r="M18" s="140">
        <v>0</v>
      </c>
      <c r="N18" s="140">
        <f t="shared" si="2"/>
        <v>0</v>
      </c>
      <c r="O18" s="115">
        <f t="shared" si="1"/>
        <v>12000</v>
      </c>
    </row>
    <row r="19" spans="1:15" s="16" customFormat="1" ht="32.1" customHeight="1" x14ac:dyDescent="0.2">
      <c r="A19" s="152">
        <v>9</v>
      </c>
      <c r="B19" s="116" t="s">
        <v>275</v>
      </c>
      <c r="C19" s="126" t="s">
        <v>312</v>
      </c>
      <c r="D19" s="116" t="s">
        <v>356</v>
      </c>
      <c r="E19" s="154" t="s">
        <v>348</v>
      </c>
      <c r="F19" s="117" t="s">
        <v>309</v>
      </c>
      <c r="G19" s="140">
        <v>10500</v>
      </c>
      <c r="H19" s="140">
        <v>0</v>
      </c>
      <c r="I19" s="140">
        <v>14000</v>
      </c>
      <c r="J19" s="140">
        <v>0</v>
      </c>
      <c r="K19" s="140">
        <v>0</v>
      </c>
      <c r="L19" s="140">
        <v>0</v>
      </c>
      <c r="M19" s="140">
        <v>0</v>
      </c>
      <c r="N19" s="140">
        <f t="shared" si="2"/>
        <v>0</v>
      </c>
      <c r="O19" s="115">
        <f t="shared" si="1"/>
        <v>14000</v>
      </c>
    </row>
    <row r="20" spans="1:15" s="1" customFormat="1" ht="32.1" customHeight="1" x14ac:dyDescent="0.2">
      <c r="A20" s="152">
        <v>10</v>
      </c>
      <c r="B20" s="116" t="s">
        <v>885</v>
      </c>
      <c r="C20" s="126" t="s">
        <v>312</v>
      </c>
      <c r="D20" s="116" t="s">
        <v>356</v>
      </c>
      <c r="E20" s="154" t="s">
        <v>348</v>
      </c>
      <c r="F20" s="117" t="s">
        <v>19</v>
      </c>
      <c r="G20" s="140">
        <v>10500</v>
      </c>
      <c r="H20" s="140">
        <v>0</v>
      </c>
      <c r="I20" s="140">
        <v>10500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15">
        <f t="shared" si="1"/>
        <v>10500</v>
      </c>
    </row>
    <row r="21" spans="1:15" s="1" customFormat="1" ht="32.1" customHeight="1" x14ac:dyDescent="0.2">
      <c r="A21" s="152">
        <v>11</v>
      </c>
      <c r="B21" s="116" t="s">
        <v>264</v>
      </c>
      <c r="C21" s="126" t="s">
        <v>312</v>
      </c>
      <c r="D21" s="116" t="s">
        <v>356</v>
      </c>
      <c r="E21" s="154" t="s">
        <v>348</v>
      </c>
      <c r="F21" s="117" t="s">
        <v>309</v>
      </c>
      <c r="G21" s="140">
        <v>12000</v>
      </c>
      <c r="H21" s="140">
        <v>0</v>
      </c>
      <c r="I21" s="140">
        <v>12000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15">
        <f t="shared" si="1"/>
        <v>12000</v>
      </c>
    </row>
    <row r="22" spans="1:15" s="1" customFormat="1" ht="32.1" customHeight="1" x14ac:dyDescent="0.2">
      <c r="A22" s="152">
        <v>12</v>
      </c>
      <c r="B22" s="116" t="s">
        <v>472</v>
      </c>
      <c r="C22" s="126" t="s">
        <v>312</v>
      </c>
      <c r="D22" s="116" t="s">
        <v>356</v>
      </c>
      <c r="E22" s="154" t="s">
        <v>348</v>
      </c>
      <c r="F22" s="117" t="s">
        <v>309</v>
      </c>
      <c r="G22" s="140">
        <v>12500</v>
      </c>
      <c r="H22" s="140">
        <v>0</v>
      </c>
      <c r="I22" s="140">
        <v>10500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15">
        <f t="shared" si="1"/>
        <v>10500</v>
      </c>
    </row>
    <row r="23" spans="1:15" s="1" customFormat="1" ht="32.1" customHeight="1" x14ac:dyDescent="0.2">
      <c r="A23" s="152">
        <v>13</v>
      </c>
      <c r="B23" s="116" t="s">
        <v>274</v>
      </c>
      <c r="C23" s="116" t="s">
        <v>312</v>
      </c>
      <c r="D23" s="116" t="s">
        <v>356</v>
      </c>
      <c r="E23" s="154" t="s">
        <v>348</v>
      </c>
      <c r="F23" s="117" t="s">
        <v>309</v>
      </c>
      <c r="G23" s="140">
        <v>40000</v>
      </c>
      <c r="H23" s="140">
        <v>0</v>
      </c>
      <c r="I23" s="140">
        <v>12500</v>
      </c>
      <c r="J23" s="140">
        <v>0</v>
      </c>
      <c r="K23" s="140">
        <v>797.25</v>
      </c>
      <c r="L23" s="140">
        <v>0</v>
      </c>
      <c r="M23" s="140">
        <v>0</v>
      </c>
      <c r="N23" s="140">
        <f t="shared" ref="N23:N24" si="3">SUM(J23:M23)</f>
        <v>797.25</v>
      </c>
      <c r="O23" s="115">
        <f t="shared" si="1"/>
        <v>11702.75</v>
      </c>
    </row>
    <row r="24" spans="1:15" s="1" customFormat="1" ht="32.1" customHeight="1" x14ac:dyDescent="0.2">
      <c r="A24" s="152">
        <v>14</v>
      </c>
      <c r="B24" s="222" t="s">
        <v>609</v>
      </c>
      <c r="C24" s="126" t="s">
        <v>312</v>
      </c>
      <c r="D24" s="126" t="s">
        <v>728</v>
      </c>
      <c r="E24" s="110" t="s">
        <v>348</v>
      </c>
      <c r="F24" s="117" t="s">
        <v>309</v>
      </c>
      <c r="G24" s="140">
        <v>10500</v>
      </c>
      <c r="H24" s="113">
        <v>0</v>
      </c>
      <c r="I24" s="113">
        <v>10500</v>
      </c>
      <c r="J24" s="113">
        <v>0</v>
      </c>
      <c r="K24" s="113">
        <v>0</v>
      </c>
      <c r="L24" s="113">
        <v>0</v>
      </c>
      <c r="M24" s="113">
        <v>0</v>
      </c>
      <c r="N24" s="113">
        <f t="shared" si="3"/>
        <v>0</v>
      </c>
      <c r="O24" s="115">
        <f t="shared" si="1"/>
        <v>10500</v>
      </c>
    </row>
    <row r="25" spans="1:15" s="1" customFormat="1" ht="32.1" customHeight="1" x14ac:dyDescent="0.2">
      <c r="A25" s="152">
        <v>15</v>
      </c>
      <c r="B25" s="116" t="s">
        <v>269</v>
      </c>
      <c r="C25" s="126" t="s">
        <v>312</v>
      </c>
      <c r="D25" s="116" t="s">
        <v>356</v>
      </c>
      <c r="E25" s="154" t="s">
        <v>348</v>
      </c>
      <c r="F25" s="117" t="s">
        <v>309</v>
      </c>
      <c r="G25" s="140">
        <v>14000</v>
      </c>
      <c r="H25" s="140">
        <v>0</v>
      </c>
      <c r="I25" s="140">
        <v>40000</v>
      </c>
      <c r="J25" s="140">
        <v>0</v>
      </c>
      <c r="K25" s="140">
        <v>0</v>
      </c>
      <c r="L25" s="140">
        <v>0</v>
      </c>
      <c r="M25" s="140">
        <v>0</v>
      </c>
      <c r="N25" s="140">
        <f t="shared" ref="N25" si="4">SUM(J25:M25)</f>
        <v>0</v>
      </c>
      <c r="O25" s="115">
        <f t="shared" si="1"/>
        <v>40000</v>
      </c>
    </row>
    <row r="26" spans="1:15" s="7" customFormat="1" ht="36.75" customHeight="1" x14ac:dyDescent="0.2">
      <c r="A26" s="274" t="s">
        <v>494</v>
      </c>
      <c r="B26" s="275"/>
      <c r="C26" s="118">
        <v>15</v>
      </c>
      <c r="D26" s="156"/>
      <c r="E26" s="157"/>
      <c r="F26" s="158"/>
      <c r="G26" s="159">
        <f t="shared" ref="G26:O26" si="5">SUM(G11:G25)</f>
        <v>206500</v>
      </c>
      <c r="H26" s="159">
        <f t="shared" si="5"/>
        <v>0</v>
      </c>
      <c r="I26" s="159">
        <f t="shared" si="5"/>
        <v>206500</v>
      </c>
      <c r="J26" s="159">
        <f t="shared" si="5"/>
        <v>0</v>
      </c>
      <c r="K26" s="159">
        <f t="shared" si="5"/>
        <v>797.25</v>
      </c>
      <c r="L26" s="159">
        <f t="shared" si="5"/>
        <v>0</v>
      </c>
      <c r="M26" s="159">
        <f t="shared" si="5"/>
        <v>0</v>
      </c>
      <c r="N26" s="159">
        <f t="shared" si="5"/>
        <v>797.25</v>
      </c>
      <c r="O26" s="159">
        <f t="shared" si="5"/>
        <v>205702.75</v>
      </c>
    </row>
    <row r="27" spans="1:15" s="7" customFormat="1" ht="36.75" customHeight="1" x14ac:dyDescent="0.2">
      <c r="A27" s="291" t="s">
        <v>522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3"/>
    </row>
    <row r="28" spans="1:15" s="1" customFormat="1" ht="32.1" customHeight="1" x14ac:dyDescent="0.2">
      <c r="A28" s="152">
        <v>16</v>
      </c>
      <c r="B28" s="116" t="s">
        <v>729</v>
      </c>
      <c r="C28" s="116" t="s">
        <v>314</v>
      </c>
      <c r="D28" s="116" t="s">
        <v>625</v>
      </c>
      <c r="E28" s="154" t="s">
        <v>348</v>
      </c>
      <c r="F28" s="117" t="s">
        <v>309</v>
      </c>
      <c r="G28" s="140">
        <v>13000</v>
      </c>
      <c r="H28" s="140">
        <v>0</v>
      </c>
      <c r="I28" s="140">
        <f t="shared" ref="I28" si="6">SUM(G28:H28)</f>
        <v>13000</v>
      </c>
      <c r="J28" s="140">
        <v>0</v>
      </c>
      <c r="K28" s="140">
        <v>0</v>
      </c>
      <c r="L28" s="140">
        <v>0</v>
      </c>
      <c r="M28" s="140">
        <v>0</v>
      </c>
      <c r="N28" s="140">
        <f t="shared" ref="N28" si="7">SUM(J28:M28)</f>
        <v>0</v>
      </c>
      <c r="O28" s="115">
        <f t="shared" ref="O28" si="8">+I28-N28</f>
        <v>13000</v>
      </c>
    </row>
    <row r="29" spans="1:15" s="1" customFormat="1" ht="32.1" customHeight="1" x14ac:dyDescent="0.2">
      <c r="A29" s="152">
        <v>17</v>
      </c>
      <c r="B29" s="116" t="s">
        <v>886</v>
      </c>
      <c r="C29" s="116" t="s">
        <v>314</v>
      </c>
      <c r="D29" s="116" t="s">
        <v>625</v>
      </c>
      <c r="E29" s="154" t="s">
        <v>348</v>
      </c>
      <c r="F29" s="117" t="s">
        <v>309</v>
      </c>
      <c r="G29" s="140">
        <v>13000</v>
      </c>
      <c r="H29" s="140">
        <v>0</v>
      </c>
      <c r="I29" s="140">
        <f t="shared" ref="I29:I33" si="9">SUM(G29:H29)</f>
        <v>13000</v>
      </c>
      <c r="J29" s="140">
        <v>0</v>
      </c>
      <c r="K29" s="140">
        <v>0</v>
      </c>
      <c r="L29" s="140">
        <v>0</v>
      </c>
      <c r="M29" s="140">
        <v>0</v>
      </c>
      <c r="N29" s="140">
        <f t="shared" ref="N29:N33" si="10">SUM(J29:M29)</f>
        <v>0</v>
      </c>
      <c r="O29" s="115">
        <f t="shared" ref="O29:O33" si="11">+I29-N29</f>
        <v>13000</v>
      </c>
    </row>
    <row r="30" spans="1:15" s="1" customFormat="1" ht="32.1" customHeight="1" x14ac:dyDescent="0.2">
      <c r="A30" s="152">
        <v>18</v>
      </c>
      <c r="B30" s="126" t="s">
        <v>1049</v>
      </c>
      <c r="C30" s="126" t="s">
        <v>314</v>
      </c>
      <c r="D30" s="126" t="s">
        <v>356</v>
      </c>
      <c r="E30" s="110" t="s">
        <v>348</v>
      </c>
      <c r="F30" s="110" t="s">
        <v>309</v>
      </c>
      <c r="G30" s="140">
        <v>13000</v>
      </c>
      <c r="H30" s="140">
        <v>0</v>
      </c>
      <c r="I30" s="140">
        <f t="shared" ref="I30" si="12">SUM(G30:H30)</f>
        <v>13000</v>
      </c>
      <c r="J30" s="140">
        <v>0</v>
      </c>
      <c r="K30" s="140">
        <v>0</v>
      </c>
      <c r="L30" s="140">
        <v>0</v>
      </c>
      <c r="M30" s="140">
        <v>0</v>
      </c>
      <c r="N30" s="140">
        <f t="shared" ref="N30" si="13">SUM(J30:M30)</f>
        <v>0</v>
      </c>
      <c r="O30" s="115">
        <f t="shared" ref="O30" si="14">+I30-N30</f>
        <v>13000</v>
      </c>
    </row>
    <row r="31" spans="1:15" s="1" customFormat="1" ht="32.1" customHeight="1" x14ac:dyDescent="0.2">
      <c r="A31" s="152">
        <v>19</v>
      </c>
      <c r="B31" s="126" t="s">
        <v>439</v>
      </c>
      <c r="C31" s="126" t="s">
        <v>314</v>
      </c>
      <c r="D31" s="126" t="s">
        <v>356</v>
      </c>
      <c r="E31" s="110" t="s">
        <v>348</v>
      </c>
      <c r="F31" s="110" t="s">
        <v>309</v>
      </c>
      <c r="G31" s="140">
        <v>8500</v>
      </c>
      <c r="H31" s="140">
        <v>0</v>
      </c>
      <c r="I31" s="140">
        <f t="shared" ref="I31:I32" si="15">SUM(G31:H31)</f>
        <v>8500</v>
      </c>
      <c r="J31" s="140">
        <v>0</v>
      </c>
      <c r="K31" s="140">
        <v>0</v>
      </c>
      <c r="L31" s="140">
        <v>0</v>
      </c>
      <c r="M31" s="140">
        <v>0</v>
      </c>
      <c r="N31" s="140">
        <f t="shared" ref="N31:N32" si="16">SUM(J31:M31)</f>
        <v>0</v>
      </c>
      <c r="O31" s="115">
        <f t="shared" ref="O31:O32" si="17">+I31-N31</f>
        <v>8500</v>
      </c>
    </row>
    <row r="32" spans="1:15" s="1" customFormat="1" ht="32.1" customHeight="1" x14ac:dyDescent="0.2">
      <c r="A32" s="152">
        <v>20</v>
      </c>
      <c r="B32" s="116" t="s">
        <v>265</v>
      </c>
      <c r="C32" s="126" t="s">
        <v>314</v>
      </c>
      <c r="D32" s="116" t="s">
        <v>681</v>
      </c>
      <c r="E32" s="154" t="s">
        <v>348</v>
      </c>
      <c r="F32" s="117" t="s">
        <v>309</v>
      </c>
      <c r="G32" s="140">
        <v>14000</v>
      </c>
      <c r="H32" s="140">
        <v>0</v>
      </c>
      <c r="I32" s="140">
        <f t="shared" si="15"/>
        <v>14000</v>
      </c>
      <c r="J32" s="140">
        <v>0</v>
      </c>
      <c r="K32" s="140">
        <v>0</v>
      </c>
      <c r="L32" s="140">
        <v>0</v>
      </c>
      <c r="M32" s="140">
        <v>0</v>
      </c>
      <c r="N32" s="140">
        <f t="shared" si="16"/>
        <v>0</v>
      </c>
      <c r="O32" s="115">
        <f t="shared" si="17"/>
        <v>14000</v>
      </c>
    </row>
    <row r="33" spans="1:15" s="1" customFormat="1" ht="32.1" customHeight="1" x14ac:dyDescent="0.2">
      <c r="A33" s="152">
        <v>21</v>
      </c>
      <c r="B33" s="126" t="s">
        <v>273</v>
      </c>
      <c r="C33" s="126" t="s">
        <v>314</v>
      </c>
      <c r="D33" s="126" t="s">
        <v>625</v>
      </c>
      <c r="E33" s="154" t="s">
        <v>348</v>
      </c>
      <c r="F33" s="110" t="s">
        <v>309</v>
      </c>
      <c r="G33" s="113">
        <v>30000</v>
      </c>
      <c r="H33" s="113">
        <v>0</v>
      </c>
      <c r="I33" s="113">
        <f t="shared" si="9"/>
        <v>30000</v>
      </c>
      <c r="J33" s="113">
        <v>0</v>
      </c>
      <c r="K33" s="113">
        <v>0</v>
      </c>
      <c r="L33" s="113">
        <v>0</v>
      </c>
      <c r="M33" s="113">
        <v>0</v>
      </c>
      <c r="N33" s="113">
        <f t="shared" si="10"/>
        <v>0</v>
      </c>
      <c r="O33" s="115">
        <f t="shared" si="11"/>
        <v>30000</v>
      </c>
    </row>
    <row r="34" spans="1:15" s="1" customFormat="1" ht="32.1" customHeight="1" x14ac:dyDescent="0.2">
      <c r="A34" s="152">
        <v>22</v>
      </c>
      <c r="B34" s="126" t="s">
        <v>268</v>
      </c>
      <c r="C34" s="126" t="s">
        <v>314</v>
      </c>
      <c r="D34" s="126" t="s">
        <v>356</v>
      </c>
      <c r="E34" s="110" t="s">
        <v>348</v>
      </c>
      <c r="F34" s="154" t="s">
        <v>309</v>
      </c>
      <c r="G34" s="155">
        <v>10500</v>
      </c>
      <c r="H34" s="113">
        <v>0</v>
      </c>
      <c r="I34" s="113">
        <f>SUM(G34:H34)</f>
        <v>10500</v>
      </c>
      <c r="J34" s="113">
        <v>0</v>
      </c>
      <c r="K34" s="113">
        <v>0</v>
      </c>
      <c r="L34" s="113">
        <v>0</v>
      </c>
      <c r="M34" s="113">
        <v>0</v>
      </c>
      <c r="N34" s="113">
        <f>SUM(J34:M34)</f>
        <v>0</v>
      </c>
      <c r="O34" s="115">
        <f>+I34-N34</f>
        <v>10500</v>
      </c>
    </row>
    <row r="35" spans="1:15" s="1" customFormat="1" ht="32.1" customHeight="1" x14ac:dyDescent="0.2">
      <c r="A35" s="152">
        <v>23</v>
      </c>
      <c r="B35" s="126" t="s">
        <v>270</v>
      </c>
      <c r="C35" s="126" t="s">
        <v>314</v>
      </c>
      <c r="D35" s="126" t="s">
        <v>356</v>
      </c>
      <c r="E35" s="110" t="s">
        <v>348</v>
      </c>
      <c r="F35" s="110" t="s">
        <v>309</v>
      </c>
      <c r="G35" s="113">
        <v>8500</v>
      </c>
      <c r="H35" s="113">
        <v>0</v>
      </c>
      <c r="I35" s="113">
        <f>SUM(G35:H35)</f>
        <v>8500</v>
      </c>
      <c r="J35" s="113">
        <v>0</v>
      </c>
      <c r="K35" s="113">
        <v>0</v>
      </c>
      <c r="L35" s="113">
        <v>0</v>
      </c>
      <c r="M35" s="113">
        <v>0</v>
      </c>
      <c r="N35" s="113">
        <f>SUM(J35:M35)</f>
        <v>0</v>
      </c>
      <c r="O35" s="115">
        <f>+I35-N35</f>
        <v>8500</v>
      </c>
    </row>
    <row r="36" spans="1:15" s="1" customFormat="1" ht="32.1" customHeight="1" x14ac:dyDescent="0.2">
      <c r="A36" s="152">
        <v>24</v>
      </c>
      <c r="B36" s="126" t="s">
        <v>267</v>
      </c>
      <c r="C36" s="126" t="s">
        <v>314</v>
      </c>
      <c r="D36" s="126" t="s">
        <v>356</v>
      </c>
      <c r="E36" s="110" t="s">
        <v>348</v>
      </c>
      <c r="F36" s="117" t="s">
        <v>309</v>
      </c>
      <c r="G36" s="140">
        <v>12000</v>
      </c>
      <c r="H36" s="140">
        <v>0</v>
      </c>
      <c r="I36" s="140">
        <f t="shared" ref="I36:I37" si="18">SUM(G36:H36)</f>
        <v>12000</v>
      </c>
      <c r="J36" s="140">
        <v>0</v>
      </c>
      <c r="K36" s="140">
        <v>0</v>
      </c>
      <c r="L36" s="140">
        <v>0</v>
      </c>
      <c r="M36" s="140">
        <v>0</v>
      </c>
      <c r="N36" s="140">
        <f t="shared" ref="N36:N37" si="19">SUM(J36:M36)</f>
        <v>0</v>
      </c>
      <c r="O36" s="115">
        <f t="shared" ref="O36:O37" si="20">+I36-N36</f>
        <v>12000</v>
      </c>
    </row>
    <row r="37" spans="1:15" s="1" customFormat="1" ht="32.1" customHeight="1" x14ac:dyDescent="0.2">
      <c r="A37" s="152">
        <v>25</v>
      </c>
      <c r="B37" s="126" t="s">
        <v>438</v>
      </c>
      <c r="C37" s="126" t="s">
        <v>314</v>
      </c>
      <c r="D37" s="126" t="s">
        <v>356</v>
      </c>
      <c r="E37" s="110" t="s">
        <v>348</v>
      </c>
      <c r="F37" s="117" t="s">
        <v>309</v>
      </c>
      <c r="G37" s="113">
        <v>12000</v>
      </c>
      <c r="H37" s="140">
        <v>0</v>
      </c>
      <c r="I37" s="140">
        <f t="shared" si="18"/>
        <v>12000</v>
      </c>
      <c r="J37" s="140">
        <v>0</v>
      </c>
      <c r="K37" s="140">
        <v>0</v>
      </c>
      <c r="L37" s="140">
        <v>0</v>
      </c>
      <c r="M37" s="140">
        <v>0</v>
      </c>
      <c r="N37" s="140">
        <f t="shared" si="19"/>
        <v>0</v>
      </c>
      <c r="O37" s="115">
        <f t="shared" si="20"/>
        <v>12000</v>
      </c>
    </row>
    <row r="38" spans="1:15" s="1" customFormat="1" ht="32.1" customHeight="1" x14ac:dyDescent="0.2">
      <c r="A38" s="152">
        <v>26</v>
      </c>
      <c r="B38" s="126" t="s">
        <v>623</v>
      </c>
      <c r="C38" s="101" t="s">
        <v>314</v>
      </c>
      <c r="D38" s="126" t="s">
        <v>356</v>
      </c>
      <c r="E38" s="110" t="s">
        <v>348</v>
      </c>
      <c r="F38" s="117" t="s">
        <v>19</v>
      </c>
      <c r="G38" s="140">
        <v>8500</v>
      </c>
      <c r="H38" s="140">
        <v>0</v>
      </c>
      <c r="I38" s="140">
        <f>SUM(G38:H38)</f>
        <v>8500</v>
      </c>
      <c r="J38" s="140">
        <v>0</v>
      </c>
      <c r="K38" s="140">
        <v>0</v>
      </c>
      <c r="L38" s="140">
        <v>0</v>
      </c>
      <c r="M38" s="140">
        <v>0</v>
      </c>
      <c r="N38" s="140">
        <f>SUM(J38:M38)</f>
        <v>0</v>
      </c>
      <c r="O38" s="141">
        <f>+I38-N38</f>
        <v>8500</v>
      </c>
    </row>
    <row r="39" spans="1:15" s="7" customFormat="1" ht="36.75" customHeight="1" x14ac:dyDescent="0.2">
      <c r="A39" s="274" t="s">
        <v>494</v>
      </c>
      <c r="B39" s="275"/>
      <c r="C39" s="118">
        <v>13</v>
      </c>
      <c r="D39" s="156"/>
      <c r="E39" s="157"/>
      <c r="F39" s="158"/>
      <c r="G39" s="159">
        <f t="shared" ref="G39:O39" si="21">SUM(G28:G38)</f>
        <v>143000</v>
      </c>
      <c r="H39" s="159">
        <f t="shared" si="21"/>
        <v>0</v>
      </c>
      <c r="I39" s="159">
        <f t="shared" si="21"/>
        <v>143000</v>
      </c>
      <c r="J39" s="159">
        <f t="shared" si="21"/>
        <v>0</v>
      </c>
      <c r="K39" s="159">
        <f t="shared" si="21"/>
        <v>0</v>
      </c>
      <c r="L39" s="159">
        <f t="shared" si="21"/>
        <v>0</v>
      </c>
      <c r="M39" s="159">
        <f t="shared" si="21"/>
        <v>0</v>
      </c>
      <c r="N39" s="159">
        <f t="shared" si="21"/>
        <v>0</v>
      </c>
      <c r="O39" s="159">
        <f t="shared" si="21"/>
        <v>143000</v>
      </c>
    </row>
    <row r="40" spans="1:15" s="7" customFormat="1" ht="36.75" customHeight="1" x14ac:dyDescent="0.2">
      <c r="A40" s="291" t="s">
        <v>502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3"/>
    </row>
    <row r="41" spans="1:15" s="16" customFormat="1" ht="32.1" customHeight="1" x14ac:dyDescent="0.2">
      <c r="A41" s="152">
        <v>27</v>
      </c>
      <c r="B41" s="116" t="s">
        <v>276</v>
      </c>
      <c r="C41" s="126" t="s">
        <v>313</v>
      </c>
      <c r="D41" s="116" t="s">
        <v>356</v>
      </c>
      <c r="E41" s="154" t="s">
        <v>348</v>
      </c>
      <c r="F41" s="117" t="s">
        <v>309</v>
      </c>
      <c r="G41" s="140">
        <v>13000</v>
      </c>
      <c r="H41" s="140">
        <v>0</v>
      </c>
      <c r="I41" s="140">
        <f t="shared" ref="I41:I48" si="22">SUM(G41:H41)</f>
        <v>13000</v>
      </c>
      <c r="J41" s="140">
        <v>0</v>
      </c>
      <c r="K41" s="140">
        <v>0</v>
      </c>
      <c r="L41" s="140">
        <v>0</v>
      </c>
      <c r="M41" s="140">
        <v>0</v>
      </c>
      <c r="N41" s="140">
        <f t="shared" ref="N41:N48" si="23">SUM(J41:M41)</f>
        <v>0</v>
      </c>
      <c r="O41" s="115">
        <f t="shared" ref="O41:O48" si="24">+I41-N41</f>
        <v>13000</v>
      </c>
    </row>
    <row r="42" spans="1:15" s="1" customFormat="1" ht="32.1" customHeight="1" x14ac:dyDescent="0.2">
      <c r="A42" s="152">
        <v>28</v>
      </c>
      <c r="B42" s="116" t="s">
        <v>382</v>
      </c>
      <c r="C42" s="126" t="s">
        <v>313</v>
      </c>
      <c r="D42" s="116" t="s">
        <v>356</v>
      </c>
      <c r="E42" s="154" t="s">
        <v>348</v>
      </c>
      <c r="F42" s="117" t="s">
        <v>309</v>
      </c>
      <c r="G42" s="140">
        <v>40000</v>
      </c>
      <c r="H42" s="140">
        <v>0</v>
      </c>
      <c r="I42" s="140">
        <f t="shared" si="22"/>
        <v>40000</v>
      </c>
      <c r="J42" s="140">
        <v>0</v>
      </c>
      <c r="K42" s="140">
        <v>797.25</v>
      </c>
      <c r="L42" s="140">
        <v>0</v>
      </c>
      <c r="M42" s="140">
        <v>0</v>
      </c>
      <c r="N42" s="140">
        <f t="shared" si="23"/>
        <v>797.25</v>
      </c>
      <c r="O42" s="115">
        <f t="shared" si="24"/>
        <v>39202.75</v>
      </c>
    </row>
    <row r="43" spans="1:15" s="1" customFormat="1" ht="32.1" customHeight="1" x14ac:dyDescent="0.2">
      <c r="A43" s="152">
        <v>29</v>
      </c>
      <c r="B43" s="126" t="s">
        <v>266</v>
      </c>
      <c r="C43" s="126" t="s">
        <v>313</v>
      </c>
      <c r="D43" s="126" t="s">
        <v>356</v>
      </c>
      <c r="E43" s="154" t="s">
        <v>348</v>
      </c>
      <c r="F43" s="117" t="s">
        <v>309</v>
      </c>
      <c r="G43" s="140">
        <v>13000</v>
      </c>
      <c r="H43" s="140">
        <v>0</v>
      </c>
      <c r="I43" s="140">
        <f t="shared" si="22"/>
        <v>13000</v>
      </c>
      <c r="J43" s="140">
        <v>0</v>
      </c>
      <c r="K43" s="140">
        <v>0</v>
      </c>
      <c r="L43" s="140">
        <v>0</v>
      </c>
      <c r="M43" s="140">
        <v>0</v>
      </c>
      <c r="N43" s="140">
        <f t="shared" si="23"/>
        <v>0</v>
      </c>
      <c r="O43" s="115">
        <f t="shared" si="24"/>
        <v>13000</v>
      </c>
    </row>
    <row r="44" spans="1:15" s="16" customFormat="1" ht="32.1" customHeight="1" x14ac:dyDescent="0.2">
      <c r="A44" s="152">
        <v>30</v>
      </c>
      <c r="B44" s="116" t="s">
        <v>278</v>
      </c>
      <c r="C44" s="126" t="s">
        <v>313</v>
      </c>
      <c r="D44" s="116" t="s">
        <v>355</v>
      </c>
      <c r="E44" s="154" t="s">
        <v>348</v>
      </c>
      <c r="F44" s="117" t="s">
        <v>309</v>
      </c>
      <c r="G44" s="140">
        <v>20000</v>
      </c>
      <c r="H44" s="140">
        <v>0</v>
      </c>
      <c r="I44" s="140">
        <f t="shared" si="22"/>
        <v>20000</v>
      </c>
      <c r="J44" s="140">
        <v>0</v>
      </c>
      <c r="K44" s="140">
        <v>0</v>
      </c>
      <c r="L44" s="140">
        <v>0</v>
      </c>
      <c r="M44" s="140">
        <v>0</v>
      </c>
      <c r="N44" s="140">
        <f t="shared" si="23"/>
        <v>0</v>
      </c>
      <c r="O44" s="115">
        <f t="shared" si="24"/>
        <v>20000</v>
      </c>
    </row>
    <row r="45" spans="1:15" s="1" customFormat="1" ht="32.1" customHeight="1" x14ac:dyDescent="0.2">
      <c r="A45" s="152">
        <v>31</v>
      </c>
      <c r="B45" s="126" t="s">
        <v>821</v>
      </c>
      <c r="C45" s="126" t="s">
        <v>313</v>
      </c>
      <c r="D45" s="116" t="s">
        <v>356</v>
      </c>
      <c r="E45" s="154" t="s">
        <v>348</v>
      </c>
      <c r="F45" s="117" t="s">
        <v>19</v>
      </c>
      <c r="G45" s="140">
        <v>13000</v>
      </c>
      <c r="H45" s="140">
        <v>0</v>
      </c>
      <c r="I45" s="140">
        <f t="shared" si="22"/>
        <v>13000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15">
        <f t="shared" si="24"/>
        <v>13000</v>
      </c>
    </row>
    <row r="46" spans="1:15" s="16" customFormat="1" ht="32.1" customHeight="1" x14ac:dyDescent="0.2">
      <c r="A46" s="152">
        <v>32</v>
      </c>
      <c r="B46" s="116" t="s">
        <v>280</v>
      </c>
      <c r="C46" s="126" t="s">
        <v>313</v>
      </c>
      <c r="D46" s="116" t="s">
        <v>625</v>
      </c>
      <c r="E46" s="154" t="s">
        <v>348</v>
      </c>
      <c r="F46" s="117" t="s">
        <v>309</v>
      </c>
      <c r="G46" s="140">
        <v>13000</v>
      </c>
      <c r="H46" s="140">
        <v>0</v>
      </c>
      <c r="I46" s="140">
        <f t="shared" si="22"/>
        <v>13000</v>
      </c>
      <c r="J46" s="140">
        <v>0</v>
      </c>
      <c r="K46" s="140">
        <v>0</v>
      </c>
      <c r="L46" s="140">
        <v>0</v>
      </c>
      <c r="M46" s="140">
        <v>0</v>
      </c>
      <c r="N46" s="140">
        <f t="shared" si="23"/>
        <v>0</v>
      </c>
      <c r="O46" s="115">
        <f t="shared" si="24"/>
        <v>13000</v>
      </c>
    </row>
    <row r="47" spans="1:15" s="16" customFormat="1" ht="32.1" customHeight="1" x14ac:dyDescent="0.2">
      <c r="A47" s="152">
        <v>33</v>
      </c>
      <c r="B47" s="116" t="s">
        <v>263</v>
      </c>
      <c r="C47" s="126" t="s">
        <v>313</v>
      </c>
      <c r="D47" s="116" t="s">
        <v>356</v>
      </c>
      <c r="E47" s="154" t="s">
        <v>348</v>
      </c>
      <c r="F47" s="117" t="s">
        <v>309</v>
      </c>
      <c r="G47" s="140">
        <v>13000</v>
      </c>
      <c r="H47" s="140">
        <v>0</v>
      </c>
      <c r="I47" s="140">
        <f t="shared" si="22"/>
        <v>13000</v>
      </c>
      <c r="J47" s="140">
        <v>0</v>
      </c>
      <c r="K47" s="140">
        <v>0</v>
      </c>
      <c r="L47" s="140">
        <v>0</v>
      </c>
      <c r="M47" s="140">
        <v>0</v>
      </c>
      <c r="N47" s="140">
        <f t="shared" si="23"/>
        <v>0</v>
      </c>
      <c r="O47" s="115">
        <f t="shared" si="24"/>
        <v>13000</v>
      </c>
    </row>
    <row r="48" spans="1:15" s="1" customFormat="1" ht="32.1" customHeight="1" x14ac:dyDescent="0.2">
      <c r="A48" s="152">
        <v>34</v>
      </c>
      <c r="B48" s="126" t="s">
        <v>279</v>
      </c>
      <c r="C48" s="126" t="s">
        <v>313</v>
      </c>
      <c r="D48" s="126" t="s">
        <v>356</v>
      </c>
      <c r="E48" s="154" t="s">
        <v>348</v>
      </c>
      <c r="F48" s="117" t="s">
        <v>309</v>
      </c>
      <c r="G48" s="140">
        <v>13000</v>
      </c>
      <c r="H48" s="140">
        <v>0</v>
      </c>
      <c r="I48" s="140">
        <f t="shared" si="22"/>
        <v>13000</v>
      </c>
      <c r="J48" s="140">
        <v>0</v>
      </c>
      <c r="K48" s="140">
        <v>0</v>
      </c>
      <c r="L48" s="140">
        <v>0</v>
      </c>
      <c r="M48" s="140">
        <v>0</v>
      </c>
      <c r="N48" s="140">
        <f t="shared" si="23"/>
        <v>0</v>
      </c>
      <c r="O48" s="115">
        <f t="shared" si="24"/>
        <v>13000</v>
      </c>
    </row>
    <row r="49" spans="1:15" s="7" customFormat="1" ht="36.75" customHeight="1" x14ac:dyDescent="0.2">
      <c r="A49" s="274" t="s">
        <v>494</v>
      </c>
      <c r="B49" s="275"/>
      <c r="C49" s="118">
        <v>8</v>
      </c>
      <c r="D49" s="156"/>
      <c r="E49" s="157"/>
      <c r="F49" s="158"/>
      <c r="G49" s="159">
        <f t="shared" ref="G49:O49" si="25">SUM(G41:G48)</f>
        <v>138000</v>
      </c>
      <c r="H49" s="159">
        <f t="shared" si="25"/>
        <v>0</v>
      </c>
      <c r="I49" s="159">
        <f t="shared" si="25"/>
        <v>138000</v>
      </c>
      <c r="J49" s="159">
        <f t="shared" si="25"/>
        <v>0</v>
      </c>
      <c r="K49" s="159">
        <f t="shared" si="25"/>
        <v>797.25</v>
      </c>
      <c r="L49" s="159">
        <f t="shared" si="25"/>
        <v>0</v>
      </c>
      <c r="M49" s="159">
        <f t="shared" si="25"/>
        <v>0</v>
      </c>
      <c r="N49" s="159">
        <f t="shared" si="25"/>
        <v>797.25</v>
      </c>
      <c r="O49" s="159">
        <f t="shared" si="25"/>
        <v>137202.75</v>
      </c>
    </row>
    <row r="50" spans="1:15" ht="29.25" customHeight="1" x14ac:dyDescent="0.2">
      <c r="A50" s="291" t="s">
        <v>504</v>
      </c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3"/>
    </row>
    <row r="51" spans="1:15" s="1" customFormat="1" ht="32.1" customHeight="1" x14ac:dyDescent="0.2">
      <c r="A51" s="250">
        <v>35</v>
      </c>
      <c r="B51" s="101" t="s">
        <v>724</v>
      </c>
      <c r="C51" s="101" t="s">
        <v>727</v>
      </c>
      <c r="D51" s="251" t="s">
        <v>625</v>
      </c>
      <c r="E51" s="252" t="s">
        <v>348</v>
      </c>
      <c r="F51" s="252" t="s">
        <v>309</v>
      </c>
      <c r="G51" s="105">
        <v>13000</v>
      </c>
      <c r="H51" s="105">
        <v>0</v>
      </c>
      <c r="I51" s="105">
        <f t="shared" ref="I51:I85" si="26">+G51+H51</f>
        <v>13000</v>
      </c>
      <c r="J51" s="105">
        <v>0</v>
      </c>
      <c r="K51" s="105">
        <v>0</v>
      </c>
      <c r="L51" s="105">
        <v>0</v>
      </c>
      <c r="M51" s="105">
        <v>0</v>
      </c>
      <c r="N51" s="105">
        <f t="shared" ref="N51:N53" si="27">SUM(J51:M51)</f>
        <v>0</v>
      </c>
      <c r="O51" s="105">
        <f t="shared" ref="O51:O53" si="28">+G51-N51</f>
        <v>13000</v>
      </c>
    </row>
    <row r="52" spans="1:15" s="1" customFormat="1" ht="32.1" customHeight="1" x14ac:dyDescent="0.2">
      <c r="A52" s="250">
        <v>36</v>
      </c>
      <c r="B52" s="101" t="s">
        <v>725</v>
      </c>
      <c r="C52" s="101" t="s">
        <v>727</v>
      </c>
      <c r="D52" s="251" t="s">
        <v>625</v>
      </c>
      <c r="E52" s="252" t="s">
        <v>348</v>
      </c>
      <c r="F52" s="252" t="s">
        <v>309</v>
      </c>
      <c r="G52" s="105">
        <v>13000</v>
      </c>
      <c r="H52" s="105">
        <v>0</v>
      </c>
      <c r="I52" s="105">
        <f t="shared" si="26"/>
        <v>13000</v>
      </c>
      <c r="J52" s="105">
        <v>0</v>
      </c>
      <c r="K52" s="105">
        <v>0</v>
      </c>
      <c r="L52" s="105">
        <v>0</v>
      </c>
      <c r="M52" s="105">
        <v>0</v>
      </c>
      <c r="N52" s="105">
        <f t="shared" si="27"/>
        <v>0</v>
      </c>
      <c r="O52" s="105">
        <f t="shared" si="28"/>
        <v>13000</v>
      </c>
    </row>
    <row r="53" spans="1:15" s="1" customFormat="1" ht="32.1" customHeight="1" x14ac:dyDescent="0.2">
      <c r="A53" s="250">
        <v>37</v>
      </c>
      <c r="B53" s="101" t="s">
        <v>726</v>
      </c>
      <c r="C53" s="101" t="s">
        <v>727</v>
      </c>
      <c r="D53" s="251" t="s">
        <v>625</v>
      </c>
      <c r="E53" s="252" t="s">
        <v>348</v>
      </c>
      <c r="F53" s="252" t="s">
        <v>309</v>
      </c>
      <c r="G53" s="105">
        <v>13000</v>
      </c>
      <c r="H53" s="105">
        <v>0</v>
      </c>
      <c r="I53" s="105">
        <f t="shared" si="26"/>
        <v>13000</v>
      </c>
      <c r="J53" s="105">
        <v>0</v>
      </c>
      <c r="K53" s="105">
        <v>0</v>
      </c>
      <c r="L53" s="105">
        <v>0</v>
      </c>
      <c r="M53" s="105">
        <v>0</v>
      </c>
      <c r="N53" s="105">
        <f t="shared" si="27"/>
        <v>0</v>
      </c>
      <c r="O53" s="105">
        <f t="shared" si="28"/>
        <v>13000</v>
      </c>
    </row>
    <row r="54" spans="1:15" s="1" customFormat="1" ht="32.1" customHeight="1" x14ac:dyDescent="0.2">
      <c r="A54" s="250">
        <v>38</v>
      </c>
      <c r="B54" s="161" t="s">
        <v>751</v>
      </c>
      <c r="C54" s="101" t="s">
        <v>365</v>
      </c>
      <c r="D54" s="251" t="s">
        <v>625</v>
      </c>
      <c r="E54" s="102" t="s">
        <v>348</v>
      </c>
      <c r="F54" s="102" t="s">
        <v>309</v>
      </c>
      <c r="G54" s="105">
        <v>13000</v>
      </c>
      <c r="H54" s="105">
        <v>0</v>
      </c>
      <c r="I54" s="105">
        <f t="shared" ref="I54:I55" si="29">+G54+H54</f>
        <v>13000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f t="shared" ref="O54" si="30">+I54-N54</f>
        <v>13000</v>
      </c>
    </row>
    <row r="55" spans="1:15" s="1" customFormat="1" ht="32.1" customHeight="1" x14ac:dyDescent="0.2">
      <c r="A55" s="250">
        <v>39</v>
      </c>
      <c r="B55" s="101" t="s">
        <v>752</v>
      </c>
      <c r="C55" s="101" t="s">
        <v>365</v>
      </c>
      <c r="D55" s="251" t="s">
        <v>625</v>
      </c>
      <c r="E55" s="102" t="s">
        <v>348</v>
      </c>
      <c r="F55" s="102" t="s">
        <v>309</v>
      </c>
      <c r="G55" s="105">
        <v>13000</v>
      </c>
      <c r="H55" s="105">
        <v>0</v>
      </c>
      <c r="I55" s="105">
        <f t="shared" si="29"/>
        <v>13000</v>
      </c>
      <c r="J55" s="105">
        <v>0</v>
      </c>
      <c r="K55" s="105">
        <v>0</v>
      </c>
      <c r="L55" s="105">
        <v>0</v>
      </c>
      <c r="M55" s="105">
        <v>0</v>
      </c>
      <c r="N55" s="105">
        <f t="shared" ref="N55" si="31">SUM(J55:M55)</f>
        <v>0</v>
      </c>
      <c r="O55" s="105">
        <f t="shared" ref="O55" si="32">+G55-N55</f>
        <v>13000</v>
      </c>
    </row>
    <row r="56" spans="1:15" s="1" customFormat="1" ht="32.1" customHeight="1" x14ac:dyDescent="0.2">
      <c r="A56" s="250">
        <v>40</v>
      </c>
      <c r="B56" s="161" t="s">
        <v>753</v>
      </c>
      <c r="C56" s="101" t="s">
        <v>727</v>
      </c>
      <c r="D56" s="251" t="s">
        <v>625</v>
      </c>
      <c r="E56" s="102" t="s">
        <v>348</v>
      </c>
      <c r="F56" s="102" t="s">
        <v>309</v>
      </c>
      <c r="G56" s="105">
        <v>13000</v>
      </c>
      <c r="H56" s="105">
        <v>0</v>
      </c>
      <c r="I56" s="105">
        <f t="shared" ref="I56:I57" si="33">+G56+H56</f>
        <v>13000</v>
      </c>
      <c r="J56" s="105">
        <v>0</v>
      </c>
      <c r="K56" s="105">
        <v>0</v>
      </c>
      <c r="L56" s="105">
        <v>0</v>
      </c>
      <c r="M56" s="105">
        <v>0</v>
      </c>
      <c r="N56" s="105">
        <f t="shared" ref="N56:N57" si="34">SUM(J56:M56)</f>
        <v>0</v>
      </c>
      <c r="O56" s="105">
        <f t="shared" ref="O56:O57" si="35">+G56-N56</f>
        <v>13000</v>
      </c>
    </row>
    <row r="57" spans="1:15" s="1" customFormat="1" ht="32.1" customHeight="1" x14ac:dyDescent="0.2">
      <c r="A57" s="250">
        <v>41</v>
      </c>
      <c r="B57" s="161" t="s">
        <v>782</v>
      </c>
      <c r="C57" s="101" t="s">
        <v>365</v>
      </c>
      <c r="D57" s="251" t="s">
        <v>625</v>
      </c>
      <c r="E57" s="102" t="s">
        <v>348</v>
      </c>
      <c r="F57" s="102" t="s">
        <v>309</v>
      </c>
      <c r="G57" s="105">
        <v>18000</v>
      </c>
      <c r="H57" s="105">
        <v>0</v>
      </c>
      <c r="I57" s="105">
        <f t="shared" si="33"/>
        <v>18000</v>
      </c>
      <c r="J57" s="105">
        <v>0</v>
      </c>
      <c r="K57" s="105">
        <v>0</v>
      </c>
      <c r="L57" s="105">
        <v>0</v>
      </c>
      <c r="M57" s="105">
        <v>0</v>
      </c>
      <c r="N57" s="105">
        <f t="shared" si="34"/>
        <v>0</v>
      </c>
      <c r="O57" s="105">
        <f t="shared" si="35"/>
        <v>18000</v>
      </c>
    </row>
    <row r="58" spans="1:15" s="1" customFormat="1" ht="32.1" customHeight="1" x14ac:dyDescent="0.2">
      <c r="A58" s="250">
        <v>42</v>
      </c>
      <c r="B58" s="161" t="s">
        <v>783</v>
      </c>
      <c r="C58" s="101" t="s">
        <v>365</v>
      </c>
      <c r="D58" s="251" t="s">
        <v>625</v>
      </c>
      <c r="E58" s="102" t="s">
        <v>348</v>
      </c>
      <c r="F58" s="102" t="s">
        <v>309</v>
      </c>
      <c r="G58" s="105">
        <v>13000</v>
      </c>
      <c r="H58" s="105">
        <v>0</v>
      </c>
      <c r="I58" s="105">
        <f t="shared" ref="I58" si="36">+G58+H58</f>
        <v>13000</v>
      </c>
      <c r="J58" s="105">
        <v>0</v>
      </c>
      <c r="K58" s="105">
        <v>0</v>
      </c>
      <c r="L58" s="105">
        <v>0</v>
      </c>
      <c r="M58" s="105">
        <v>0</v>
      </c>
      <c r="N58" s="105">
        <f t="shared" ref="N58" si="37">SUM(J58:M58)</f>
        <v>0</v>
      </c>
      <c r="O58" s="105">
        <f t="shared" ref="O58" si="38">+G58-N58</f>
        <v>13000</v>
      </c>
    </row>
    <row r="59" spans="1:15" s="1" customFormat="1" ht="32.1" customHeight="1" x14ac:dyDescent="0.2">
      <c r="A59" s="250">
        <v>43</v>
      </c>
      <c r="B59" s="161" t="s">
        <v>784</v>
      </c>
      <c r="C59" s="101" t="s">
        <v>727</v>
      </c>
      <c r="D59" s="251" t="s">
        <v>625</v>
      </c>
      <c r="E59" s="102" t="s">
        <v>348</v>
      </c>
      <c r="F59" s="102" t="s">
        <v>309</v>
      </c>
      <c r="G59" s="105">
        <v>13000</v>
      </c>
      <c r="H59" s="105">
        <v>0</v>
      </c>
      <c r="I59" s="105">
        <f t="shared" ref="I59:I84" si="39">+G59+H59</f>
        <v>13000</v>
      </c>
      <c r="J59" s="105">
        <v>0</v>
      </c>
      <c r="K59" s="105">
        <v>0</v>
      </c>
      <c r="L59" s="105">
        <v>0</v>
      </c>
      <c r="M59" s="105">
        <v>0</v>
      </c>
      <c r="N59" s="105">
        <f t="shared" ref="N59:N60" si="40">SUM(J59:M59)</f>
        <v>0</v>
      </c>
      <c r="O59" s="105">
        <f t="shared" ref="O59:O60" si="41">+G59-N59</f>
        <v>13000</v>
      </c>
    </row>
    <row r="60" spans="1:15" s="1" customFormat="1" ht="32.1" customHeight="1" x14ac:dyDescent="0.2">
      <c r="A60" s="250">
        <v>44</v>
      </c>
      <c r="B60" s="161" t="s">
        <v>785</v>
      </c>
      <c r="C60" s="101" t="s">
        <v>365</v>
      </c>
      <c r="D60" s="251" t="s">
        <v>625</v>
      </c>
      <c r="E60" s="102" t="s">
        <v>348</v>
      </c>
      <c r="F60" s="102" t="s">
        <v>309</v>
      </c>
      <c r="G60" s="105">
        <v>13000</v>
      </c>
      <c r="H60" s="105">
        <v>0</v>
      </c>
      <c r="I60" s="105">
        <f t="shared" si="39"/>
        <v>13000</v>
      </c>
      <c r="J60" s="105">
        <v>0</v>
      </c>
      <c r="K60" s="105">
        <v>0</v>
      </c>
      <c r="L60" s="105">
        <v>0</v>
      </c>
      <c r="M60" s="105">
        <v>0</v>
      </c>
      <c r="N60" s="105">
        <f t="shared" si="40"/>
        <v>0</v>
      </c>
      <c r="O60" s="105">
        <f t="shared" si="41"/>
        <v>13000</v>
      </c>
    </row>
    <row r="61" spans="1:15" s="1" customFormat="1" ht="32.1" customHeight="1" x14ac:dyDescent="0.2">
      <c r="A61" s="250">
        <v>45</v>
      </c>
      <c r="B61" s="161" t="s">
        <v>822</v>
      </c>
      <c r="C61" s="101" t="s">
        <v>727</v>
      </c>
      <c r="D61" s="251" t="s">
        <v>625</v>
      </c>
      <c r="E61" s="102" t="s">
        <v>348</v>
      </c>
      <c r="F61" s="102" t="s">
        <v>309</v>
      </c>
      <c r="G61" s="105">
        <v>13000</v>
      </c>
      <c r="H61" s="105">
        <v>0</v>
      </c>
      <c r="I61" s="105">
        <f t="shared" ref="I61:I74" si="42">+G61+H61</f>
        <v>13000</v>
      </c>
      <c r="J61" s="105">
        <v>0</v>
      </c>
      <c r="K61" s="105">
        <v>0</v>
      </c>
      <c r="L61" s="105">
        <v>0</v>
      </c>
      <c r="M61" s="105">
        <v>0</v>
      </c>
      <c r="N61" s="105">
        <f t="shared" ref="N61:N73" si="43">SUM(J61:M61)</f>
        <v>0</v>
      </c>
      <c r="O61" s="105">
        <f t="shared" ref="O61:O73" si="44">+G61-N61</f>
        <v>13000</v>
      </c>
    </row>
    <row r="62" spans="1:15" s="1" customFormat="1" ht="32.1" customHeight="1" x14ac:dyDescent="0.2">
      <c r="A62" s="250">
        <v>46</v>
      </c>
      <c r="B62" s="161" t="s">
        <v>1050</v>
      </c>
      <c r="C62" s="101" t="s">
        <v>1059</v>
      </c>
      <c r="D62" s="251" t="s">
        <v>625</v>
      </c>
      <c r="E62" s="102" t="s">
        <v>348</v>
      </c>
      <c r="F62" s="102" t="s">
        <v>309</v>
      </c>
      <c r="G62" s="105">
        <v>13000</v>
      </c>
      <c r="H62" s="105">
        <v>0</v>
      </c>
      <c r="I62" s="105">
        <f t="shared" ref="I62:I69" si="45">+G62+H62</f>
        <v>13000</v>
      </c>
      <c r="J62" s="105">
        <v>0</v>
      </c>
      <c r="K62" s="105">
        <v>0</v>
      </c>
      <c r="L62" s="105">
        <v>0</v>
      </c>
      <c r="M62" s="105">
        <v>0</v>
      </c>
      <c r="N62" s="105">
        <f t="shared" ref="N62:N69" si="46">SUM(J62:M62)</f>
        <v>0</v>
      </c>
      <c r="O62" s="105">
        <f t="shared" ref="O62:O69" si="47">+G62-N62</f>
        <v>13000</v>
      </c>
    </row>
    <row r="63" spans="1:15" s="1" customFormat="1" ht="32.1" customHeight="1" x14ac:dyDescent="0.2">
      <c r="A63" s="250">
        <v>47</v>
      </c>
      <c r="B63" s="161" t="s">
        <v>1051</v>
      </c>
      <c r="C63" s="101" t="s">
        <v>727</v>
      </c>
      <c r="D63" s="251" t="s">
        <v>625</v>
      </c>
      <c r="E63" s="102" t="s">
        <v>348</v>
      </c>
      <c r="F63" s="102" t="s">
        <v>309</v>
      </c>
      <c r="G63" s="105">
        <v>13000</v>
      </c>
      <c r="H63" s="105">
        <v>0</v>
      </c>
      <c r="I63" s="105">
        <f t="shared" si="45"/>
        <v>13000</v>
      </c>
      <c r="J63" s="105">
        <v>0</v>
      </c>
      <c r="K63" s="105">
        <v>0</v>
      </c>
      <c r="L63" s="105">
        <v>0</v>
      </c>
      <c r="M63" s="105">
        <v>0</v>
      </c>
      <c r="N63" s="105">
        <f t="shared" si="46"/>
        <v>0</v>
      </c>
      <c r="O63" s="105">
        <f t="shared" si="47"/>
        <v>13000</v>
      </c>
    </row>
    <row r="64" spans="1:15" s="1" customFormat="1" ht="32.1" customHeight="1" x14ac:dyDescent="0.2">
      <c r="A64" s="250">
        <v>48</v>
      </c>
      <c r="B64" s="161" t="s">
        <v>1052</v>
      </c>
      <c r="C64" s="101" t="s">
        <v>727</v>
      </c>
      <c r="D64" s="251" t="s">
        <v>625</v>
      </c>
      <c r="E64" s="102" t="s">
        <v>348</v>
      </c>
      <c r="F64" s="102" t="s">
        <v>309</v>
      </c>
      <c r="G64" s="105">
        <v>13000</v>
      </c>
      <c r="H64" s="105">
        <v>0</v>
      </c>
      <c r="I64" s="105">
        <f t="shared" si="45"/>
        <v>13000</v>
      </c>
      <c r="J64" s="105">
        <v>0</v>
      </c>
      <c r="K64" s="105">
        <v>0</v>
      </c>
      <c r="L64" s="105">
        <v>0</v>
      </c>
      <c r="M64" s="105">
        <v>0</v>
      </c>
      <c r="N64" s="105">
        <f t="shared" si="46"/>
        <v>0</v>
      </c>
      <c r="O64" s="105">
        <f t="shared" si="47"/>
        <v>13000</v>
      </c>
    </row>
    <row r="65" spans="1:15" s="1" customFormat="1" ht="32.1" customHeight="1" x14ac:dyDescent="0.2">
      <c r="A65" s="250">
        <v>49</v>
      </c>
      <c r="B65" s="161" t="s">
        <v>1053</v>
      </c>
      <c r="C65" s="101" t="s">
        <v>877</v>
      </c>
      <c r="D65" s="251" t="s">
        <v>625</v>
      </c>
      <c r="E65" s="102" t="s">
        <v>348</v>
      </c>
      <c r="F65" s="102" t="s">
        <v>309</v>
      </c>
      <c r="G65" s="105">
        <v>13000</v>
      </c>
      <c r="H65" s="105">
        <v>0</v>
      </c>
      <c r="I65" s="105">
        <f t="shared" si="45"/>
        <v>13000</v>
      </c>
      <c r="J65" s="105">
        <v>0</v>
      </c>
      <c r="K65" s="105">
        <v>0</v>
      </c>
      <c r="L65" s="105">
        <v>0</v>
      </c>
      <c r="M65" s="105">
        <v>0</v>
      </c>
      <c r="N65" s="105">
        <f t="shared" si="46"/>
        <v>0</v>
      </c>
      <c r="O65" s="105">
        <f t="shared" si="47"/>
        <v>13000</v>
      </c>
    </row>
    <row r="66" spans="1:15" s="1" customFormat="1" ht="32.1" customHeight="1" x14ac:dyDescent="0.2">
      <c r="A66" s="250">
        <v>50</v>
      </c>
      <c r="B66" s="161" t="s">
        <v>1054</v>
      </c>
      <c r="C66" s="101" t="s">
        <v>877</v>
      </c>
      <c r="D66" s="251" t="s">
        <v>625</v>
      </c>
      <c r="E66" s="102" t="s">
        <v>348</v>
      </c>
      <c r="F66" s="102" t="s">
        <v>309</v>
      </c>
      <c r="G66" s="105">
        <v>13000</v>
      </c>
      <c r="H66" s="105">
        <v>0</v>
      </c>
      <c r="I66" s="105">
        <f t="shared" si="45"/>
        <v>13000</v>
      </c>
      <c r="J66" s="105">
        <v>0</v>
      </c>
      <c r="K66" s="105">
        <v>0</v>
      </c>
      <c r="L66" s="105">
        <v>0</v>
      </c>
      <c r="M66" s="105">
        <v>0</v>
      </c>
      <c r="N66" s="105">
        <f t="shared" si="46"/>
        <v>0</v>
      </c>
      <c r="O66" s="105">
        <f t="shared" si="47"/>
        <v>13000</v>
      </c>
    </row>
    <row r="67" spans="1:15" s="1" customFormat="1" ht="32.1" customHeight="1" x14ac:dyDescent="0.2">
      <c r="A67" s="250">
        <v>51</v>
      </c>
      <c r="B67" s="161" t="s">
        <v>1055</v>
      </c>
      <c r="C67" s="101" t="s">
        <v>877</v>
      </c>
      <c r="D67" s="251" t="s">
        <v>625</v>
      </c>
      <c r="E67" s="102" t="s">
        <v>348</v>
      </c>
      <c r="F67" s="102" t="s">
        <v>309</v>
      </c>
      <c r="G67" s="105">
        <v>13000</v>
      </c>
      <c r="H67" s="105">
        <v>0</v>
      </c>
      <c r="I67" s="105">
        <f t="shared" si="45"/>
        <v>13000</v>
      </c>
      <c r="J67" s="105">
        <v>0</v>
      </c>
      <c r="K67" s="105">
        <v>0</v>
      </c>
      <c r="L67" s="105">
        <v>0</v>
      </c>
      <c r="M67" s="105">
        <v>0</v>
      </c>
      <c r="N67" s="105">
        <f t="shared" si="46"/>
        <v>0</v>
      </c>
      <c r="O67" s="105">
        <f t="shared" si="47"/>
        <v>13000</v>
      </c>
    </row>
    <row r="68" spans="1:15" s="1" customFormat="1" ht="32.1" customHeight="1" x14ac:dyDescent="0.2">
      <c r="A68" s="250">
        <v>52</v>
      </c>
      <c r="B68" s="161" t="s">
        <v>1057</v>
      </c>
      <c r="C68" s="101" t="s">
        <v>727</v>
      </c>
      <c r="D68" s="251" t="s">
        <v>625</v>
      </c>
      <c r="E68" s="102" t="s">
        <v>348</v>
      </c>
      <c r="F68" s="102" t="s">
        <v>309</v>
      </c>
      <c r="G68" s="105">
        <v>13000</v>
      </c>
      <c r="H68" s="105">
        <v>0</v>
      </c>
      <c r="I68" s="105">
        <f t="shared" si="45"/>
        <v>13000</v>
      </c>
      <c r="J68" s="105">
        <v>0</v>
      </c>
      <c r="K68" s="105">
        <v>0</v>
      </c>
      <c r="L68" s="105">
        <v>0</v>
      </c>
      <c r="M68" s="105">
        <v>0</v>
      </c>
      <c r="N68" s="105">
        <f t="shared" si="46"/>
        <v>0</v>
      </c>
      <c r="O68" s="105">
        <f t="shared" si="47"/>
        <v>13000</v>
      </c>
    </row>
    <row r="69" spans="1:15" s="1" customFormat="1" ht="32.1" customHeight="1" x14ac:dyDescent="0.2">
      <c r="A69" s="250">
        <v>53</v>
      </c>
      <c r="B69" s="161" t="s">
        <v>1058</v>
      </c>
      <c r="C69" s="101" t="s">
        <v>727</v>
      </c>
      <c r="D69" s="251" t="s">
        <v>625</v>
      </c>
      <c r="E69" s="102" t="s">
        <v>348</v>
      </c>
      <c r="F69" s="102" t="s">
        <v>309</v>
      </c>
      <c r="G69" s="105">
        <v>13000</v>
      </c>
      <c r="H69" s="105">
        <v>0</v>
      </c>
      <c r="I69" s="105">
        <f t="shared" si="45"/>
        <v>13000</v>
      </c>
      <c r="J69" s="105">
        <v>0</v>
      </c>
      <c r="K69" s="105">
        <v>0</v>
      </c>
      <c r="L69" s="105">
        <v>0</v>
      </c>
      <c r="M69" s="105">
        <v>0</v>
      </c>
      <c r="N69" s="105">
        <f t="shared" si="46"/>
        <v>0</v>
      </c>
      <c r="O69" s="105">
        <f t="shared" si="47"/>
        <v>13000</v>
      </c>
    </row>
    <row r="70" spans="1:15" s="1" customFormat="1" ht="32.1" customHeight="1" x14ac:dyDescent="0.2">
      <c r="A70" s="250">
        <v>54</v>
      </c>
      <c r="B70" s="161" t="s">
        <v>902</v>
      </c>
      <c r="C70" s="101" t="s">
        <v>905</v>
      </c>
      <c r="D70" s="251" t="s">
        <v>625</v>
      </c>
      <c r="E70" s="102" t="s">
        <v>348</v>
      </c>
      <c r="F70" s="102" t="s">
        <v>309</v>
      </c>
      <c r="G70" s="105">
        <v>18000</v>
      </c>
      <c r="H70" s="105">
        <v>0</v>
      </c>
      <c r="I70" s="105">
        <f t="shared" ref="I70:I72" si="48">+G70+H70</f>
        <v>18000</v>
      </c>
      <c r="J70" s="105">
        <v>0</v>
      </c>
      <c r="K70" s="105">
        <v>0</v>
      </c>
      <c r="L70" s="105">
        <v>0</v>
      </c>
      <c r="M70" s="105">
        <v>0</v>
      </c>
      <c r="N70" s="105">
        <f t="shared" ref="N70:N72" si="49">SUM(J70:M70)</f>
        <v>0</v>
      </c>
      <c r="O70" s="105">
        <f t="shared" ref="O70:O72" si="50">+G70-N70</f>
        <v>18000</v>
      </c>
    </row>
    <row r="71" spans="1:15" s="1" customFormat="1" ht="32.1" customHeight="1" x14ac:dyDescent="0.2">
      <c r="A71" s="250">
        <v>55</v>
      </c>
      <c r="B71" s="161" t="s">
        <v>903</v>
      </c>
      <c r="C71" s="101" t="s">
        <v>906</v>
      </c>
      <c r="D71" s="251" t="s">
        <v>625</v>
      </c>
      <c r="E71" s="102" t="s">
        <v>348</v>
      </c>
      <c r="F71" s="102" t="s">
        <v>309</v>
      </c>
      <c r="G71" s="105">
        <v>13000</v>
      </c>
      <c r="H71" s="105">
        <v>0</v>
      </c>
      <c r="I71" s="105">
        <f t="shared" si="48"/>
        <v>13000</v>
      </c>
      <c r="J71" s="105">
        <v>0</v>
      </c>
      <c r="K71" s="105">
        <v>0</v>
      </c>
      <c r="L71" s="105">
        <v>0</v>
      </c>
      <c r="M71" s="105">
        <v>0</v>
      </c>
      <c r="N71" s="105">
        <f t="shared" si="49"/>
        <v>0</v>
      </c>
      <c r="O71" s="105">
        <f t="shared" si="50"/>
        <v>13000</v>
      </c>
    </row>
    <row r="72" spans="1:15" s="1" customFormat="1" ht="32.1" customHeight="1" x14ac:dyDescent="0.2">
      <c r="A72" s="250">
        <v>56</v>
      </c>
      <c r="B72" s="161" t="s">
        <v>904</v>
      </c>
      <c r="C72" s="101" t="s">
        <v>719</v>
      </c>
      <c r="D72" s="251" t="s">
        <v>625</v>
      </c>
      <c r="E72" s="102" t="s">
        <v>348</v>
      </c>
      <c r="F72" s="102" t="s">
        <v>309</v>
      </c>
      <c r="G72" s="105">
        <v>18000</v>
      </c>
      <c r="H72" s="105">
        <v>0</v>
      </c>
      <c r="I72" s="105">
        <f t="shared" si="48"/>
        <v>18000</v>
      </c>
      <c r="J72" s="105">
        <v>0</v>
      </c>
      <c r="K72" s="105">
        <v>0</v>
      </c>
      <c r="L72" s="105">
        <v>0</v>
      </c>
      <c r="M72" s="105">
        <v>0</v>
      </c>
      <c r="N72" s="105">
        <f t="shared" si="49"/>
        <v>0</v>
      </c>
      <c r="O72" s="105">
        <f t="shared" si="50"/>
        <v>18000</v>
      </c>
    </row>
    <row r="73" spans="1:15" s="1" customFormat="1" ht="32.1" customHeight="1" x14ac:dyDescent="0.2">
      <c r="A73" s="250">
        <v>57</v>
      </c>
      <c r="B73" s="161" t="s">
        <v>887</v>
      </c>
      <c r="C73" s="101" t="s">
        <v>727</v>
      </c>
      <c r="D73" s="251" t="s">
        <v>625</v>
      </c>
      <c r="E73" s="102" t="s">
        <v>348</v>
      </c>
      <c r="F73" s="102" t="s">
        <v>309</v>
      </c>
      <c r="G73" s="105">
        <v>13000</v>
      </c>
      <c r="H73" s="105">
        <v>0</v>
      </c>
      <c r="I73" s="105">
        <f t="shared" si="42"/>
        <v>13000</v>
      </c>
      <c r="J73" s="105">
        <v>0</v>
      </c>
      <c r="K73" s="105">
        <v>0</v>
      </c>
      <c r="L73" s="105">
        <v>0</v>
      </c>
      <c r="M73" s="105">
        <v>0</v>
      </c>
      <c r="N73" s="105">
        <f t="shared" si="43"/>
        <v>0</v>
      </c>
      <c r="O73" s="105">
        <f t="shared" si="44"/>
        <v>13000</v>
      </c>
    </row>
    <row r="74" spans="1:15" s="1" customFormat="1" ht="32.1" customHeight="1" x14ac:dyDescent="0.2">
      <c r="A74" s="250">
        <v>58</v>
      </c>
      <c r="B74" s="161" t="s">
        <v>888</v>
      </c>
      <c r="C74" s="101" t="s">
        <v>877</v>
      </c>
      <c r="D74" s="101" t="s">
        <v>356</v>
      </c>
      <c r="E74" s="102" t="s">
        <v>348</v>
      </c>
      <c r="F74" s="102" t="s">
        <v>309</v>
      </c>
      <c r="G74" s="105">
        <v>16000</v>
      </c>
      <c r="H74" s="105">
        <v>0</v>
      </c>
      <c r="I74" s="105">
        <f t="shared" si="42"/>
        <v>16000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f t="shared" ref="O74" si="51">+I74-N74</f>
        <v>16000</v>
      </c>
    </row>
    <row r="75" spans="1:15" s="1" customFormat="1" ht="32.1" customHeight="1" x14ac:dyDescent="0.2">
      <c r="A75" s="250">
        <v>59</v>
      </c>
      <c r="B75" s="161" t="s">
        <v>889</v>
      </c>
      <c r="C75" s="101" t="s">
        <v>727</v>
      </c>
      <c r="D75" s="101" t="s">
        <v>356</v>
      </c>
      <c r="E75" s="102" t="s">
        <v>348</v>
      </c>
      <c r="F75" s="102" t="s">
        <v>309</v>
      </c>
      <c r="G75" s="105">
        <v>13000</v>
      </c>
      <c r="H75" s="105">
        <v>0</v>
      </c>
      <c r="I75" s="105">
        <f t="shared" si="39"/>
        <v>13000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f t="shared" ref="O75:O76" si="52">+I75-N75</f>
        <v>13000</v>
      </c>
    </row>
    <row r="76" spans="1:15" s="1" customFormat="1" ht="32.1" customHeight="1" x14ac:dyDescent="0.2">
      <c r="A76" s="250">
        <v>60</v>
      </c>
      <c r="B76" s="161" t="s">
        <v>901</v>
      </c>
      <c r="C76" s="101" t="s">
        <v>727</v>
      </c>
      <c r="D76" s="101" t="s">
        <v>625</v>
      </c>
      <c r="E76" s="102" t="s">
        <v>348</v>
      </c>
      <c r="F76" s="102" t="s">
        <v>309</v>
      </c>
      <c r="G76" s="105">
        <v>13000</v>
      </c>
      <c r="H76" s="105">
        <v>0</v>
      </c>
      <c r="I76" s="105">
        <f t="shared" si="39"/>
        <v>13000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f t="shared" si="52"/>
        <v>13000</v>
      </c>
    </row>
    <row r="77" spans="1:15" s="1" customFormat="1" ht="32.1" customHeight="1" x14ac:dyDescent="0.2">
      <c r="A77" s="250">
        <v>61</v>
      </c>
      <c r="B77" s="161" t="s">
        <v>890</v>
      </c>
      <c r="C77" s="101" t="s">
        <v>727</v>
      </c>
      <c r="D77" s="101" t="s">
        <v>625</v>
      </c>
      <c r="E77" s="102" t="s">
        <v>348</v>
      </c>
      <c r="F77" s="102" t="s">
        <v>309</v>
      </c>
      <c r="G77" s="105">
        <v>13000</v>
      </c>
      <c r="H77" s="105">
        <v>0</v>
      </c>
      <c r="I77" s="105">
        <f t="shared" ref="I77" si="53">+G77+H77</f>
        <v>13000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f t="shared" ref="O77" si="54">+I77-N77</f>
        <v>13000</v>
      </c>
    </row>
    <row r="78" spans="1:15" s="1" customFormat="1" ht="32.1" customHeight="1" x14ac:dyDescent="0.2">
      <c r="A78" s="250">
        <v>62</v>
      </c>
      <c r="B78" s="161" t="s">
        <v>891</v>
      </c>
      <c r="C78" s="101" t="s">
        <v>727</v>
      </c>
      <c r="D78" s="101" t="s">
        <v>728</v>
      </c>
      <c r="E78" s="102" t="s">
        <v>348</v>
      </c>
      <c r="F78" s="102" t="s">
        <v>309</v>
      </c>
      <c r="G78" s="105">
        <v>13000</v>
      </c>
      <c r="H78" s="105">
        <v>0</v>
      </c>
      <c r="I78" s="105">
        <f t="shared" ref="I78" si="55">+G78+H78</f>
        <v>13000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f t="shared" ref="O78" si="56">+I78-N78</f>
        <v>13000</v>
      </c>
    </row>
    <row r="79" spans="1:15" s="1" customFormat="1" ht="32.1" customHeight="1" x14ac:dyDescent="0.2">
      <c r="A79" s="250">
        <v>63</v>
      </c>
      <c r="B79" s="161" t="s">
        <v>892</v>
      </c>
      <c r="C79" s="101" t="s">
        <v>727</v>
      </c>
      <c r="D79" s="161" t="s">
        <v>625</v>
      </c>
      <c r="E79" s="252" t="s">
        <v>348</v>
      </c>
      <c r="F79" s="253" t="s">
        <v>309</v>
      </c>
      <c r="G79" s="254">
        <v>13000</v>
      </c>
      <c r="H79" s="105">
        <v>0</v>
      </c>
      <c r="I79" s="105">
        <f t="shared" ref="I79" si="57">SUM(G79:H79)</f>
        <v>13000</v>
      </c>
      <c r="J79" s="105">
        <v>0</v>
      </c>
      <c r="K79" s="105">
        <v>0</v>
      </c>
      <c r="L79" s="105">
        <v>0</v>
      </c>
      <c r="M79" s="105">
        <v>0</v>
      </c>
      <c r="N79" s="105">
        <v>0</v>
      </c>
      <c r="O79" s="105">
        <f t="shared" ref="O79:O81" si="58">+I79-N79</f>
        <v>13000</v>
      </c>
    </row>
    <row r="80" spans="1:15" s="1" customFormat="1" ht="32.1" customHeight="1" x14ac:dyDescent="0.2">
      <c r="A80" s="250">
        <v>64</v>
      </c>
      <c r="B80" s="161" t="s">
        <v>893</v>
      </c>
      <c r="C80" s="101" t="s">
        <v>727</v>
      </c>
      <c r="D80" s="101" t="s">
        <v>249</v>
      </c>
      <c r="E80" s="102" t="s">
        <v>348</v>
      </c>
      <c r="F80" s="102" t="s">
        <v>309</v>
      </c>
      <c r="G80" s="105">
        <v>13000</v>
      </c>
      <c r="H80" s="105">
        <v>0</v>
      </c>
      <c r="I80" s="105">
        <f t="shared" ref="I80:I82" si="59">+G80+H80</f>
        <v>13000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f t="shared" si="58"/>
        <v>13000</v>
      </c>
    </row>
    <row r="81" spans="1:15" s="1" customFormat="1" ht="32.1" customHeight="1" x14ac:dyDescent="0.2">
      <c r="A81" s="250">
        <v>65</v>
      </c>
      <c r="B81" s="161" t="s">
        <v>894</v>
      </c>
      <c r="C81" s="101" t="s">
        <v>727</v>
      </c>
      <c r="D81" s="101" t="s">
        <v>896</v>
      </c>
      <c r="E81" s="102" t="s">
        <v>348</v>
      </c>
      <c r="F81" s="102" t="s">
        <v>309</v>
      </c>
      <c r="G81" s="105">
        <v>13000</v>
      </c>
      <c r="H81" s="105">
        <v>0</v>
      </c>
      <c r="I81" s="105">
        <f t="shared" si="59"/>
        <v>13000</v>
      </c>
      <c r="J81" s="105">
        <v>0</v>
      </c>
      <c r="K81" s="105">
        <v>0</v>
      </c>
      <c r="L81" s="105">
        <v>0</v>
      </c>
      <c r="M81" s="105">
        <v>0</v>
      </c>
      <c r="N81" s="105">
        <f>SUM(J81:M81)</f>
        <v>0</v>
      </c>
      <c r="O81" s="105">
        <f t="shared" si="58"/>
        <v>13000</v>
      </c>
    </row>
    <row r="82" spans="1:15" s="1" customFormat="1" ht="32.1" customHeight="1" x14ac:dyDescent="0.2">
      <c r="A82" s="250">
        <v>66</v>
      </c>
      <c r="B82" s="161" t="s">
        <v>895</v>
      </c>
      <c r="C82" s="101" t="s">
        <v>727</v>
      </c>
      <c r="D82" s="101" t="s">
        <v>356</v>
      </c>
      <c r="E82" s="102" t="s">
        <v>348</v>
      </c>
      <c r="F82" s="102" t="s">
        <v>309</v>
      </c>
      <c r="G82" s="105">
        <v>13000</v>
      </c>
      <c r="H82" s="105">
        <v>0</v>
      </c>
      <c r="I82" s="105">
        <f t="shared" si="59"/>
        <v>13000</v>
      </c>
      <c r="J82" s="105">
        <v>0</v>
      </c>
      <c r="K82" s="105">
        <v>0</v>
      </c>
      <c r="L82" s="105">
        <v>0</v>
      </c>
      <c r="M82" s="105">
        <v>0</v>
      </c>
      <c r="N82" s="105">
        <f t="shared" ref="N82" si="60">SUM(J82:M82)</f>
        <v>0</v>
      </c>
      <c r="O82" s="105">
        <f t="shared" ref="O82:O86" si="61">+G82-N82</f>
        <v>13000</v>
      </c>
    </row>
    <row r="83" spans="1:15" s="1" customFormat="1" ht="32.1" customHeight="1" x14ac:dyDescent="0.2">
      <c r="A83" s="250">
        <v>67</v>
      </c>
      <c r="B83" s="161" t="s">
        <v>1056</v>
      </c>
      <c r="C83" s="101" t="s">
        <v>365</v>
      </c>
      <c r="D83" s="101" t="s">
        <v>356</v>
      </c>
      <c r="E83" s="102" t="s">
        <v>348</v>
      </c>
      <c r="F83" s="102" t="s">
        <v>309</v>
      </c>
      <c r="G83" s="105">
        <v>10500</v>
      </c>
      <c r="H83" s="105">
        <v>0</v>
      </c>
      <c r="I83" s="105">
        <f t="shared" ref="I83" si="62">+G83+H83</f>
        <v>10500</v>
      </c>
      <c r="J83" s="105">
        <v>0</v>
      </c>
      <c r="K83" s="105">
        <v>0</v>
      </c>
      <c r="L83" s="105">
        <v>0</v>
      </c>
      <c r="M83" s="105">
        <v>0</v>
      </c>
      <c r="N83" s="105">
        <f t="shared" ref="N83" si="63">SUM(J83:M83)</f>
        <v>0</v>
      </c>
      <c r="O83" s="105">
        <f t="shared" ref="O83" si="64">+G83-N83</f>
        <v>10500</v>
      </c>
    </row>
    <row r="84" spans="1:15" s="1" customFormat="1" ht="32.1" customHeight="1" x14ac:dyDescent="0.2">
      <c r="A84" s="152">
        <v>68</v>
      </c>
      <c r="B84" s="116" t="s">
        <v>587</v>
      </c>
      <c r="C84" s="126" t="s">
        <v>365</v>
      </c>
      <c r="D84" s="126" t="s">
        <v>356</v>
      </c>
      <c r="E84" s="110" t="s">
        <v>348</v>
      </c>
      <c r="F84" s="110" t="s">
        <v>309</v>
      </c>
      <c r="G84" s="113">
        <v>12000</v>
      </c>
      <c r="H84" s="113">
        <v>0</v>
      </c>
      <c r="I84" s="113">
        <f t="shared" si="39"/>
        <v>12000</v>
      </c>
      <c r="J84" s="113">
        <v>0</v>
      </c>
      <c r="K84" s="113">
        <v>0</v>
      </c>
      <c r="L84" s="113">
        <v>0</v>
      </c>
      <c r="M84" s="113">
        <v>0</v>
      </c>
      <c r="N84" s="113">
        <f t="shared" ref="N84" si="65">SUM(J84:M84)</f>
        <v>0</v>
      </c>
      <c r="O84" s="113">
        <f t="shared" si="61"/>
        <v>12000</v>
      </c>
    </row>
    <row r="85" spans="1:15" s="1" customFormat="1" ht="32.1" customHeight="1" x14ac:dyDescent="0.2">
      <c r="A85" s="152">
        <v>69</v>
      </c>
      <c r="B85" s="116" t="s">
        <v>532</v>
      </c>
      <c r="C85" s="126" t="s">
        <v>365</v>
      </c>
      <c r="D85" s="126" t="s">
        <v>356</v>
      </c>
      <c r="E85" s="110" t="s">
        <v>348</v>
      </c>
      <c r="F85" s="110" t="s">
        <v>309</v>
      </c>
      <c r="G85" s="113">
        <v>12000</v>
      </c>
      <c r="H85" s="113">
        <v>0</v>
      </c>
      <c r="I85" s="113">
        <f t="shared" si="26"/>
        <v>12000</v>
      </c>
      <c r="J85" s="113">
        <v>0</v>
      </c>
      <c r="K85" s="113">
        <v>0</v>
      </c>
      <c r="L85" s="113">
        <v>0</v>
      </c>
      <c r="M85" s="113">
        <v>2000</v>
      </c>
      <c r="N85" s="113">
        <f>+M85</f>
        <v>2000</v>
      </c>
      <c r="O85" s="113">
        <f t="shared" si="61"/>
        <v>10000</v>
      </c>
    </row>
    <row r="86" spans="1:15" s="1" customFormat="1" ht="32.1" customHeight="1" x14ac:dyDescent="0.2">
      <c r="A86" s="152">
        <v>70</v>
      </c>
      <c r="B86" s="116" t="s">
        <v>271</v>
      </c>
      <c r="C86" s="126" t="s">
        <v>365</v>
      </c>
      <c r="D86" s="126" t="s">
        <v>356</v>
      </c>
      <c r="E86" s="110" t="s">
        <v>348</v>
      </c>
      <c r="F86" s="110" t="s">
        <v>309</v>
      </c>
      <c r="G86" s="113">
        <v>25000</v>
      </c>
      <c r="H86" s="113">
        <v>0</v>
      </c>
      <c r="I86" s="113">
        <f t="shared" ref="I86:I97" si="66">+G86+H86</f>
        <v>25000</v>
      </c>
      <c r="J86" s="113">
        <v>0</v>
      </c>
      <c r="K86" s="113">
        <v>0</v>
      </c>
      <c r="L86" s="113">
        <v>0</v>
      </c>
      <c r="M86" s="113">
        <v>0</v>
      </c>
      <c r="N86" s="113">
        <v>0</v>
      </c>
      <c r="O86" s="113">
        <f t="shared" si="61"/>
        <v>25000</v>
      </c>
    </row>
    <row r="87" spans="1:15" s="1" customFormat="1" ht="32.1" customHeight="1" x14ac:dyDescent="0.2">
      <c r="A87" s="152">
        <v>71</v>
      </c>
      <c r="B87" s="116" t="s">
        <v>272</v>
      </c>
      <c r="C87" s="126" t="s">
        <v>365</v>
      </c>
      <c r="D87" s="126" t="s">
        <v>356</v>
      </c>
      <c r="E87" s="110" t="s">
        <v>348</v>
      </c>
      <c r="F87" s="110" t="s">
        <v>309</v>
      </c>
      <c r="G87" s="113">
        <v>40000</v>
      </c>
      <c r="H87" s="113">
        <v>0</v>
      </c>
      <c r="I87" s="113">
        <f t="shared" si="66"/>
        <v>40000</v>
      </c>
      <c r="J87" s="113">
        <v>0</v>
      </c>
      <c r="K87" s="113">
        <v>797.25</v>
      </c>
      <c r="L87" s="113">
        <v>0</v>
      </c>
      <c r="M87" s="113">
        <v>0</v>
      </c>
      <c r="N87" s="113">
        <f>+K87</f>
        <v>797.25</v>
      </c>
      <c r="O87" s="113">
        <f t="shared" ref="O87:O97" si="67">+I87-N87</f>
        <v>39202.75</v>
      </c>
    </row>
    <row r="88" spans="1:15" s="1" customFormat="1" ht="32.1" customHeight="1" x14ac:dyDescent="0.2">
      <c r="A88" s="152">
        <v>72</v>
      </c>
      <c r="B88" s="116" t="s">
        <v>730</v>
      </c>
      <c r="C88" s="126" t="s">
        <v>365</v>
      </c>
      <c r="D88" s="126" t="s">
        <v>356</v>
      </c>
      <c r="E88" s="110" t="s">
        <v>348</v>
      </c>
      <c r="F88" s="110" t="s">
        <v>309</v>
      </c>
      <c r="G88" s="113">
        <v>8500</v>
      </c>
      <c r="H88" s="113">
        <v>0</v>
      </c>
      <c r="I88" s="113">
        <f t="shared" si="66"/>
        <v>8500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f t="shared" si="67"/>
        <v>8500</v>
      </c>
    </row>
    <row r="89" spans="1:15" s="1" customFormat="1" ht="32.1" customHeight="1" x14ac:dyDescent="0.2">
      <c r="A89" s="152">
        <v>73</v>
      </c>
      <c r="B89" s="116" t="s">
        <v>824</v>
      </c>
      <c r="C89" s="126" t="s">
        <v>877</v>
      </c>
      <c r="D89" s="126" t="s">
        <v>356</v>
      </c>
      <c r="E89" s="110" t="s">
        <v>897</v>
      </c>
      <c r="F89" s="110" t="s">
        <v>309</v>
      </c>
      <c r="G89" s="113">
        <v>25000</v>
      </c>
      <c r="H89" s="113">
        <v>0</v>
      </c>
      <c r="I89" s="113">
        <f t="shared" si="66"/>
        <v>25000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f t="shared" si="67"/>
        <v>25000</v>
      </c>
    </row>
    <row r="90" spans="1:15" s="1" customFormat="1" ht="32.1" customHeight="1" x14ac:dyDescent="0.2">
      <c r="A90" s="152">
        <v>74</v>
      </c>
      <c r="B90" s="116" t="s">
        <v>533</v>
      </c>
      <c r="C90" s="126" t="s">
        <v>365</v>
      </c>
      <c r="D90" s="126" t="s">
        <v>356</v>
      </c>
      <c r="E90" s="110" t="s">
        <v>348</v>
      </c>
      <c r="F90" s="110" t="s">
        <v>309</v>
      </c>
      <c r="G90" s="113">
        <v>10500</v>
      </c>
      <c r="H90" s="113">
        <v>0</v>
      </c>
      <c r="I90" s="113">
        <f t="shared" si="66"/>
        <v>10500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13">
        <f t="shared" si="67"/>
        <v>10500</v>
      </c>
    </row>
    <row r="91" spans="1:15" s="1" customFormat="1" ht="32.1" customHeight="1" x14ac:dyDescent="0.2">
      <c r="A91" s="152">
        <v>75</v>
      </c>
      <c r="B91" s="116" t="s">
        <v>586</v>
      </c>
      <c r="C91" s="126" t="s">
        <v>365</v>
      </c>
      <c r="D91" s="126" t="s">
        <v>356</v>
      </c>
      <c r="E91" s="110" t="s">
        <v>348</v>
      </c>
      <c r="F91" s="110" t="s">
        <v>309</v>
      </c>
      <c r="G91" s="113">
        <v>12000</v>
      </c>
      <c r="H91" s="113">
        <v>0</v>
      </c>
      <c r="I91" s="113">
        <f t="shared" si="66"/>
        <v>12000</v>
      </c>
      <c r="J91" s="113">
        <v>0</v>
      </c>
      <c r="K91" s="113">
        <v>0</v>
      </c>
      <c r="L91" s="113">
        <v>0</v>
      </c>
      <c r="M91" s="113">
        <v>0</v>
      </c>
      <c r="N91" s="113">
        <v>0</v>
      </c>
      <c r="O91" s="113">
        <f t="shared" si="67"/>
        <v>12000</v>
      </c>
    </row>
    <row r="92" spans="1:15" s="1" customFormat="1" ht="32.1" customHeight="1" x14ac:dyDescent="0.2">
      <c r="A92" s="152">
        <v>76</v>
      </c>
      <c r="B92" s="116" t="s">
        <v>823</v>
      </c>
      <c r="C92" s="126" t="s">
        <v>365</v>
      </c>
      <c r="D92" s="126" t="s">
        <v>356</v>
      </c>
      <c r="E92" s="110" t="s">
        <v>348</v>
      </c>
      <c r="F92" s="110" t="s">
        <v>309</v>
      </c>
      <c r="G92" s="113">
        <v>20000</v>
      </c>
      <c r="H92" s="113">
        <v>0</v>
      </c>
      <c r="I92" s="113">
        <f t="shared" si="66"/>
        <v>20000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13">
        <f t="shared" si="67"/>
        <v>20000</v>
      </c>
    </row>
    <row r="93" spans="1:15" s="1" customFormat="1" ht="32.1" customHeight="1" x14ac:dyDescent="0.2">
      <c r="A93" s="152">
        <v>77</v>
      </c>
      <c r="B93" s="116" t="s">
        <v>825</v>
      </c>
      <c r="C93" s="126" t="s">
        <v>365</v>
      </c>
      <c r="D93" s="126" t="s">
        <v>356</v>
      </c>
      <c r="E93" s="110" t="s">
        <v>348</v>
      </c>
      <c r="F93" s="110" t="s">
        <v>309</v>
      </c>
      <c r="G93" s="113">
        <v>10500</v>
      </c>
      <c r="H93" s="113">
        <v>0</v>
      </c>
      <c r="I93" s="113">
        <f t="shared" si="66"/>
        <v>10500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  <c r="O93" s="113">
        <f t="shared" si="67"/>
        <v>10500</v>
      </c>
    </row>
    <row r="94" spans="1:15" s="1" customFormat="1" ht="32.1" customHeight="1" x14ac:dyDescent="0.2">
      <c r="A94" s="152">
        <v>78</v>
      </c>
      <c r="B94" s="116" t="s">
        <v>585</v>
      </c>
      <c r="C94" s="126" t="s">
        <v>365</v>
      </c>
      <c r="D94" s="126" t="s">
        <v>356</v>
      </c>
      <c r="E94" s="110" t="s">
        <v>348</v>
      </c>
      <c r="F94" s="110" t="s">
        <v>309</v>
      </c>
      <c r="G94" s="113">
        <v>14000</v>
      </c>
      <c r="H94" s="113">
        <v>0</v>
      </c>
      <c r="I94" s="113">
        <f t="shared" si="66"/>
        <v>14000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f t="shared" si="67"/>
        <v>14000</v>
      </c>
    </row>
    <row r="95" spans="1:15" s="1" customFormat="1" ht="32.1" customHeight="1" x14ac:dyDescent="0.2">
      <c r="A95" s="152">
        <v>79</v>
      </c>
      <c r="B95" s="116" t="s">
        <v>531</v>
      </c>
      <c r="C95" s="126" t="s">
        <v>365</v>
      </c>
      <c r="D95" s="126" t="s">
        <v>356</v>
      </c>
      <c r="E95" s="110" t="s">
        <v>348</v>
      </c>
      <c r="F95" s="110" t="s">
        <v>309</v>
      </c>
      <c r="G95" s="113">
        <v>12000</v>
      </c>
      <c r="H95" s="113">
        <v>0</v>
      </c>
      <c r="I95" s="113">
        <f t="shared" si="66"/>
        <v>12000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f t="shared" si="67"/>
        <v>12000</v>
      </c>
    </row>
    <row r="96" spans="1:15" s="1" customFormat="1" ht="32.1" customHeight="1" x14ac:dyDescent="0.2">
      <c r="A96" s="152">
        <v>80</v>
      </c>
      <c r="B96" s="116" t="s">
        <v>588</v>
      </c>
      <c r="C96" s="126" t="s">
        <v>365</v>
      </c>
      <c r="D96" s="126" t="s">
        <v>356</v>
      </c>
      <c r="E96" s="110" t="s">
        <v>348</v>
      </c>
      <c r="F96" s="110" t="s">
        <v>309</v>
      </c>
      <c r="G96" s="113">
        <v>8500</v>
      </c>
      <c r="H96" s="113">
        <v>0</v>
      </c>
      <c r="I96" s="113">
        <f t="shared" si="66"/>
        <v>8500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  <c r="O96" s="113">
        <f t="shared" si="67"/>
        <v>8500</v>
      </c>
    </row>
    <row r="97" spans="1:16" s="1" customFormat="1" ht="32.1" customHeight="1" x14ac:dyDescent="0.2">
      <c r="A97" s="152">
        <v>81</v>
      </c>
      <c r="B97" s="116" t="s">
        <v>530</v>
      </c>
      <c r="C97" s="126" t="s">
        <v>727</v>
      </c>
      <c r="D97" s="126" t="s">
        <v>356</v>
      </c>
      <c r="E97" s="110" t="s">
        <v>786</v>
      </c>
      <c r="F97" s="110" t="s">
        <v>309</v>
      </c>
      <c r="G97" s="113">
        <v>25000</v>
      </c>
      <c r="H97" s="113">
        <v>0</v>
      </c>
      <c r="I97" s="113">
        <f t="shared" si="66"/>
        <v>25000</v>
      </c>
      <c r="J97" s="113">
        <v>0</v>
      </c>
      <c r="K97" s="113">
        <v>0</v>
      </c>
      <c r="L97" s="113">
        <v>0</v>
      </c>
      <c r="M97" s="113">
        <v>0</v>
      </c>
      <c r="N97" s="113">
        <v>0</v>
      </c>
      <c r="O97" s="113">
        <f t="shared" si="67"/>
        <v>25000</v>
      </c>
    </row>
    <row r="98" spans="1:16" s="7" customFormat="1" ht="36.75" customHeight="1" x14ac:dyDescent="0.2">
      <c r="A98" s="274" t="s">
        <v>494</v>
      </c>
      <c r="B98" s="275"/>
      <c r="C98" s="118">
        <v>47</v>
      </c>
      <c r="D98" s="156"/>
      <c r="E98" s="157"/>
      <c r="F98" s="158"/>
      <c r="G98" s="159">
        <f t="shared" ref="G98:O98" si="68">SUM(G51:G97)</f>
        <v>679500</v>
      </c>
      <c r="H98" s="159">
        <f t="shared" si="68"/>
        <v>0</v>
      </c>
      <c r="I98" s="159">
        <f t="shared" si="68"/>
        <v>679500</v>
      </c>
      <c r="J98" s="159">
        <f t="shared" si="68"/>
        <v>0</v>
      </c>
      <c r="K98" s="159">
        <f t="shared" si="68"/>
        <v>797.25</v>
      </c>
      <c r="L98" s="159">
        <f t="shared" si="68"/>
        <v>0</v>
      </c>
      <c r="M98" s="159">
        <f t="shared" si="68"/>
        <v>2000</v>
      </c>
      <c r="N98" s="159">
        <f t="shared" si="68"/>
        <v>2797.25</v>
      </c>
      <c r="O98" s="159">
        <f t="shared" si="68"/>
        <v>676702.75</v>
      </c>
    </row>
    <row r="99" spans="1:16" ht="36.75" customHeight="1" thickBot="1" x14ac:dyDescent="0.25">
      <c r="A99" s="298" t="s">
        <v>306</v>
      </c>
      <c r="B99" s="297"/>
      <c r="C99" s="295"/>
      <c r="D99" s="296"/>
      <c r="E99" s="296"/>
      <c r="F99" s="297"/>
      <c r="G99" s="218">
        <f t="shared" ref="G99:O99" si="69">+G98+G49+G39+G26</f>
        <v>1167000</v>
      </c>
      <c r="H99" s="218">
        <f t="shared" si="69"/>
        <v>0</v>
      </c>
      <c r="I99" s="218">
        <f t="shared" si="69"/>
        <v>1167000</v>
      </c>
      <c r="J99" s="218">
        <f t="shared" si="69"/>
        <v>0</v>
      </c>
      <c r="K99" s="218">
        <f t="shared" si="69"/>
        <v>2391.75</v>
      </c>
      <c r="L99" s="218">
        <f t="shared" si="69"/>
        <v>0</v>
      </c>
      <c r="M99" s="218">
        <f t="shared" si="69"/>
        <v>2000</v>
      </c>
      <c r="N99" s="218">
        <f t="shared" si="69"/>
        <v>4391.75</v>
      </c>
      <c r="O99" s="218">
        <f t="shared" si="69"/>
        <v>1162608.25</v>
      </c>
    </row>
    <row r="100" spans="1:16" s="16" customFormat="1" ht="32.1" customHeight="1" x14ac:dyDescent="0.2">
      <c r="A100" s="18"/>
      <c r="B100" s="162"/>
      <c r="C100" s="162"/>
      <c r="D100" s="162"/>
      <c r="E100" s="162"/>
      <c r="F100" s="162"/>
      <c r="G100" s="163"/>
      <c r="H100" s="163"/>
      <c r="I100" s="163"/>
      <c r="J100" s="163"/>
      <c r="K100" s="163"/>
      <c r="L100" s="163"/>
      <c r="M100" s="163"/>
      <c r="N100" s="163"/>
      <c r="O100" s="163"/>
    </row>
    <row r="101" spans="1:16" s="1" customFormat="1" ht="32.1" customHeight="1" x14ac:dyDescent="0.2">
      <c r="A101" s="96"/>
      <c r="B101"/>
      <c r="C101"/>
      <c r="D101"/>
      <c r="E101"/>
      <c r="F101"/>
      <c r="G101" s="164"/>
      <c r="H101"/>
      <c r="I101"/>
      <c r="J101"/>
      <c r="K101"/>
      <c r="L101"/>
      <c r="M101"/>
      <c r="N101"/>
      <c r="O101" s="164"/>
    </row>
    <row r="102" spans="1:16" ht="24.75" customHeight="1" x14ac:dyDescent="0.2"/>
    <row r="103" spans="1:16" ht="21.75" customHeight="1" x14ac:dyDescent="0.2">
      <c r="C103" s="2" t="s">
        <v>20</v>
      </c>
      <c r="D103" s="2"/>
      <c r="E103" s="2"/>
      <c r="F103" s="287" t="s">
        <v>22</v>
      </c>
      <c r="G103" s="287"/>
      <c r="L103" s="287" t="s">
        <v>22</v>
      </c>
      <c r="M103" s="287"/>
      <c r="O103" s="2"/>
    </row>
    <row r="104" spans="1:16" s="2" customFormat="1" ht="21.75" customHeight="1" x14ac:dyDescent="0.2">
      <c r="A104" s="96"/>
      <c r="B104"/>
      <c r="F104"/>
      <c r="G104"/>
      <c r="H104"/>
      <c r="I104"/>
      <c r="J104"/>
      <c r="K104"/>
      <c r="L104"/>
      <c r="P104"/>
    </row>
    <row r="105" spans="1:16" s="2" customFormat="1" ht="21.75" customHeight="1" x14ac:dyDescent="0.2">
      <c r="A105" s="7"/>
      <c r="B105"/>
      <c r="F105"/>
      <c r="G105"/>
      <c r="H105"/>
      <c r="I105"/>
      <c r="J105"/>
      <c r="K105"/>
      <c r="L105"/>
      <c r="M105"/>
      <c r="N105"/>
      <c r="O105"/>
    </row>
    <row r="106" spans="1:16" s="2" customFormat="1" ht="21.75" customHeight="1" x14ac:dyDescent="0.2">
      <c r="A106" s="7"/>
      <c r="B106"/>
      <c r="C106" s="145"/>
      <c r="F106" s="145"/>
      <c r="G106" s="165"/>
      <c r="H106"/>
      <c r="I106"/>
      <c r="J106"/>
      <c r="K106"/>
      <c r="L106" s="146"/>
      <c r="M106" s="146"/>
      <c r="N106"/>
      <c r="O106"/>
    </row>
    <row r="107" spans="1:16" ht="21.75" customHeight="1" x14ac:dyDescent="0.2">
      <c r="A107" s="7"/>
      <c r="C107" s="2" t="s">
        <v>21</v>
      </c>
      <c r="D107" s="2"/>
      <c r="E107" s="2"/>
      <c r="F107" s="294" t="s">
        <v>24</v>
      </c>
      <c r="G107" s="294"/>
      <c r="L107" s="287" t="s">
        <v>23</v>
      </c>
      <c r="M107" s="287"/>
    </row>
    <row r="108" spans="1:16" ht="21.75" customHeight="1" x14ac:dyDescent="0.2">
      <c r="A108" s="7"/>
    </row>
    <row r="109" spans="1:16" ht="21.75" customHeight="1" x14ac:dyDescent="0.2">
      <c r="A109" s="15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6" ht="21.75" customHeight="1" x14ac:dyDescent="0.2">
      <c r="A110" s="2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6" ht="21.75" customHeight="1" x14ac:dyDescent="0.2">
      <c r="A111" s="2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6" ht="21.75" customHeight="1" x14ac:dyDescent="0.2">
      <c r="A112" s="2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21.75" customHeight="1" x14ac:dyDescent="0.2">
      <c r="A113" s="2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21.75" customHeight="1" x14ac:dyDescent="0.2">
      <c r="A114" s="2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x14ac:dyDescent="0.2">
      <c r="A115" s="2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x14ac:dyDescent="0.2">
      <c r="A116" s="2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x14ac:dyDescent="0.2">
      <c r="A117" s="2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4.25" x14ac:dyDescent="0.2">
      <c r="A118" s="2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x14ac:dyDescent="0.2">
      <c r="A119" s="9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14.25" x14ac:dyDescent="0.2">
      <c r="A120" s="9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s="1" customFormat="1" ht="36" customHeight="1" x14ac:dyDescent="0.2">
      <c r="A121" s="2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s="1" customFormat="1" ht="36" customHeight="1" x14ac:dyDescent="0.2">
      <c r="A122" s="2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4.25" x14ac:dyDescent="0.2">
      <c r="A123" s="2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36" customHeight="1" x14ac:dyDescent="0.2">
      <c r="A124" s="2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36" customHeight="1" x14ac:dyDescent="0.2">
      <c r="A125" s="2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36" customHeight="1" x14ac:dyDescent="0.2">
      <c r="A126" s="2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36" customHeight="1" x14ac:dyDescent="0.2">
      <c r="A127" s="2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4.25" x14ac:dyDescent="0.2">
      <c r="A128" s="2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25" x14ac:dyDescent="0.2">
      <c r="A129" s="2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4.25" x14ac:dyDescent="0.2">
      <c r="A130" s="2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4.25" x14ac:dyDescent="0.2">
      <c r="A131" s="2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4.25" x14ac:dyDescent="0.2">
      <c r="A132" s="2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4.25" x14ac:dyDescent="0.2">
      <c r="A133" s="94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ht="14.25" x14ac:dyDescent="0.2">
      <c r="A134" s="9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s="3" customFormat="1" ht="36" customHeight="1" x14ac:dyDescent="0.2">
      <c r="A135" s="94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s="3" customFormat="1" ht="36" customHeight="1" x14ac:dyDescent="0.2">
      <c r="A136" s="9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3" customFormat="1" ht="36" customHeight="1" x14ac:dyDescent="0.2">
      <c r="A137" s="94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s="3" customFormat="1" ht="36" customHeight="1" x14ac:dyDescent="0.2">
      <c r="A138" s="9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s="3" customFormat="1" ht="36" customHeight="1" x14ac:dyDescent="0.2">
      <c r="A139" s="94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s="3" customFormat="1" ht="36" customHeight="1" x14ac:dyDescent="0.2">
      <c r="A140" s="94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s="3" customFormat="1" ht="36" customHeight="1" x14ac:dyDescent="0.2">
      <c r="A141" s="94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s="3" customFormat="1" ht="36" customHeight="1" x14ac:dyDescent="0.2">
      <c r="A142" s="94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s="3" customFormat="1" ht="36" customHeight="1" x14ac:dyDescent="0.2">
      <c r="A143" s="9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s="3" customFormat="1" ht="36" customHeight="1" x14ac:dyDescent="0.2">
      <c r="A144" s="94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s="3" customFormat="1" ht="36" customHeight="1" x14ac:dyDescent="0.2">
      <c r="A145" s="94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s="3" customFormat="1" ht="36" customHeight="1" x14ac:dyDescent="0.2">
      <c r="A146" s="95"/>
    </row>
    <row r="147" spans="1:15" s="3" customFormat="1" ht="36" customHeight="1" x14ac:dyDescent="0.2">
      <c r="A147" s="96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s="3" customFormat="1" ht="36" customHeight="1" x14ac:dyDescent="0.2">
      <c r="A148" s="96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</sheetData>
  <sortState xmlns:xlrd2="http://schemas.microsoft.com/office/spreadsheetml/2017/richdata2" ref="A10:O48">
    <sortCondition ref="B10:B48"/>
  </sortState>
  <mergeCells count="18">
    <mergeCell ref="C99:F99"/>
    <mergeCell ref="A99:B99"/>
    <mergeCell ref="L107:M107"/>
    <mergeCell ref="A5:O5"/>
    <mergeCell ref="F107:G107"/>
    <mergeCell ref="A2:O2"/>
    <mergeCell ref="A4:O4"/>
    <mergeCell ref="L103:M103"/>
    <mergeCell ref="F103:G103"/>
    <mergeCell ref="A50:O50"/>
    <mergeCell ref="A98:B98"/>
    <mergeCell ref="A10:O10"/>
    <mergeCell ref="A26:B26"/>
    <mergeCell ref="A27:O27"/>
    <mergeCell ref="A39:B39"/>
    <mergeCell ref="A40:O40"/>
    <mergeCell ref="A49:B49"/>
    <mergeCell ref="B7:N7"/>
  </mergeCells>
  <phoneticPr fontId="4" type="noConversion"/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E18" sqref="E18"/>
    </sheetView>
  </sheetViews>
  <sheetFormatPr baseColWidth="10" defaultColWidth="9.140625" defaultRowHeight="12.75" x14ac:dyDescent="0.2"/>
  <cols>
    <col min="1" max="1" width="6.5703125" style="96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</row>
    <row r="3" spans="1:17" ht="9.75" customHeight="1" x14ac:dyDescent="0.2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7" ht="21.75" customHeight="1" x14ac:dyDescent="0.2">
      <c r="A4" s="283" t="s">
        <v>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7" ht="26.25" customHeight="1" x14ac:dyDescent="0.25">
      <c r="A5" s="283" t="s">
        <v>962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14"/>
      <c r="Q5" s="14"/>
    </row>
    <row r="6" spans="1:17" ht="10.5" customHeight="1" x14ac:dyDescent="0.2">
      <c r="B6" s="149"/>
      <c r="C6" s="149"/>
      <c r="G6" s="149"/>
      <c r="H6" s="149"/>
      <c r="I6" s="149"/>
      <c r="K6" s="149"/>
      <c r="M6" s="149"/>
      <c r="N6" s="149"/>
    </row>
    <row r="7" spans="1:17" x14ac:dyDescent="0.2">
      <c r="A7" s="166"/>
      <c r="B7" s="287" t="s">
        <v>734</v>
      </c>
      <c r="C7" s="287"/>
      <c r="D7" s="287"/>
      <c r="E7" s="287"/>
      <c r="F7" s="287"/>
      <c r="G7" s="287"/>
      <c r="H7" s="287"/>
      <c r="I7" s="287"/>
      <c r="J7" s="287"/>
      <c r="K7" s="288"/>
      <c r="L7" s="289"/>
      <c r="M7" s="290"/>
      <c r="N7" s="287"/>
      <c r="O7" s="2"/>
    </row>
    <row r="8" spans="1:17" ht="14.25" customHeight="1" thickBot="1" x14ac:dyDescent="0.25">
      <c r="B8" s="149"/>
      <c r="C8" s="149"/>
      <c r="G8" s="149"/>
      <c r="H8" s="149"/>
      <c r="I8" s="149"/>
      <c r="K8" s="149"/>
      <c r="M8" s="149"/>
      <c r="N8" s="149"/>
    </row>
    <row r="9" spans="1:17" s="4" customFormat="1" ht="29.25" customHeight="1" thickBot="1" x14ac:dyDescent="0.25">
      <c r="A9" s="219" t="s">
        <v>8</v>
      </c>
      <c r="B9" s="150" t="s">
        <v>5</v>
      </c>
      <c r="C9" s="150" t="s">
        <v>17</v>
      </c>
      <c r="D9" s="150" t="s">
        <v>6</v>
      </c>
      <c r="E9" s="150" t="s">
        <v>307</v>
      </c>
      <c r="F9" s="150" t="s">
        <v>18</v>
      </c>
      <c r="G9" s="150" t="s">
        <v>12</v>
      </c>
      <c r="H9" s="150" t="s">
        <v>349</v>
      </c>
      <c r="I9" s="150" t="s">
        <v>350</v>
      </c>
      <c r="J9" s="150" t="s">
        <v>0</v>
      </c>
      <c r="K9" s="150" t="s">
        <v>1</v>
      </c>
      <c r="L9" s="150" t="s">
        <v>2</v>
      </c>
      <c r="M9" s="150" t="s">
        <v>351</v>
      </c>
      <c r="N9" s="150" t="s">
        <v>352</v>
      </c>
      <c r="O9" s="151" t="s">
        <v>10</v>
      </c>
    </row>
    <row r="10" spans="1:17" s="7" customFormat="1" ht="36.75" customHeight="1" x14ac:dyDescent="0.2">
      <c r="A10" s="291" t="s">
        <v>493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</row>
    <row r="11" spans="1:17" s="1" customFormat="1" ht="32.1" customHeight="1" x14ac:dyDescent="0.2">
      <c r="A11" s="152">
        <v>1</v>
      </c>
      <c r="B11" s="116" t="s">
        <v>603</v>
      </c>
      <c r="C11" s="126" t="s">
        <v>314</v>
      </c>
      <c r="D11" s="116" t="s">
        <v>604</v>
      </c>
      <c r="E11" s="154" t="s">
        <v>605</v>
      </c>
      <c r="F11" s="117" t="s">
        <v>309</v>
      </c>
      <c r="G11" s="140">
        <v>153000</v>
      </c>
      <c r="H11" s="140">
        <v>0</v>
      </c>
      <c r="I11" s="140">
        <f t="shared" ref="I11" si="0">SUM(G11:H11)</f>
        <v>153000</v>
      </c>
      <c r="J11" s="140">
        <f>IF(G11&gt;=Datos!$D$14,(Datos!$D$14*Datos!$C$14),IF(G11&lt;=Datos!$D$14,(G11*Datos!$C$14)))</f>
        <v>4391.1000000000004</v>
      </c>
      <c r="K11" s="140">
        <v>24572.29</v>
      </c>
      <c r="L11" s="140">
        <v>4651.2</v>
      </c>
      <c r="M11" s="140">
        <v>25</v>
      </c>
      <c r="N11" s="140">
        <f>+J11+K11+L11+M11</f>
        <v>33639.589999999997</v>
      </c>
      <c r="O11" s="115">
        <f t="shared" ref="O11" si="1">+I11-N11</f>
        <v>119360.41</v>
      </c>
    </row>
    <row r="12" spans="1:17" s="7" customFormat="1" ht="36.75" customHeight="1" x14ac:dyDescent="0.2">
      <c r="A12" s="274" t="s">
        <v>494</v>
      </c>
      <c r="B12" s="275"/>
      <c r="C12" s="118">
        <v>1</v>
      </c>
      <c r="D12" s="156"/>
      <c r="E12" s="157"/>
      <c r="F12" s="158"/>
      <c r="G12" s="159">
        <f t="shared" ref="G12:O12" si="2">SUM(G11:G11)</f>
        <v>153000</v>
      </c>
      <c r="H12" s="159">
        <f t="shared" si="2"/>
        <v>0</v>
      </c>
      <c r="I12" s="159">
        <f t="shared" si="2"/>
        <v>153000</v>
      </c>
      <c r="J12" s="159">
        <f t="shared" si="2"/>
        <v>4391.1000000000004</v>
      </c>
      <c r="K12" s="159">
        <f t="shared" si="2"/>
        <v>24572.29</v>
      </c>
      <c r="L12" s="159">
        <f t="shared" si="2"/>
        <v>4651.2</v>
      </c>
      <c r="M12" s="159">
        <f t="shared" si="2"/>
        <v>25</v>
      </c>
      <c r="N12" s="159">
        <f t="shared" si="2"/>
        <v>33639.589999999997</v>
      </c>
      <c r="O12" s="159">
        <f t="shared" si="2"/>
        <v>119360.41</v>
      </c>
    </row>
    <row r="13" spans="1:17" ht="36.75" customHeight="1" thickBot="1" x14ac:dyDescent="0.25">
      <c r="A13" s="298" t="s">
        <v>306</v>
      </c>
      <c r="B13" s="297"/>
      <c r="C13" s="295"/>
      <c r="D13" s="296"/>
      <c r="E13" s="296"/>
      <c r="F13" s="297"/>
      <c r="G13" s="218">
        <f>+G12</f>
        <v>153000</v>
      </c>
      <c r="H13" s="218">
        <f t="shared" ref="H13:O13" si="3">+H12</f>
        <v>0</v>
      </c>
      <c r="I13" s="218">
        <f t="shared" si="3"/>
        <v>153000</v>
      </c>
      <c r="J13" s="218">
        <f t="shared" si="3"/>
        <v>4391.1000000000004</v>
      </c>
      <c r="K13" s="218">
        <f t="shared" si="3"/>
        <v>24572.29</v>
      </c>
      <c r="L13" s="218">
        <f t="shared" si="3"/>
        <v>4651.2</v>
      </c>
      <c r="M13" s="218">
        <f t="shared" si="3"/>
        <v>25</v>
      </c>
      <c r="N13" s="218">
        <f t="shared" si="3"/>
        <v>33639.589999999997</v>
      </c>
      <c r="O13" s="218">
        <f t="shared" si="3"/>
        <v>119360.41</v>
      </c>
    </row>
    <row r="14" spans="1:17" s="16" customFormat="1" ht="32.1" customHeight="1" x14ac:dyDescent="0.2">
      <c r="A14" s="18"/>
      <c r="B14" s="162"/>
      <c r="C14" s="162"/>
      <c r="D14" s="162"/>
      <c r="E14" s="162"/>
      <c r="F14" s="162"/>
      <c r="G14" s="163"/>
      <c r="H14" s="163"/>
      <c r="I14" s="163"/>
      <c r="J14" s="163"/>
      <c r="K14" s="163"/>
      <c r="L14" s="163"/>
      <c r="M14" s="163"/>
      <c r="N14" s="163"/>
      <c r="O14" s="163"/>
    </row>
    <row r="15" spans="1:17" s="1" customFormat="1" ht="32.1" customHeight="1" x14ac:dyDescent="0.2">
      <c r="A15" s="96"/>
      <c r="B15"/>
      <c r="C15"/>
      <c r="D15"/>
      <c r="E15"/>
      <c r="F15"/>
      <c r="G15" s="164"/>
      <c r="H15"/>
      <c r="I15"/>
      <c r="J15"/>
      <c r="K15"/>
      <c r="L15"/>
      <c r="M15"/>
      <c r="N15"/>
      <c r="O15" s="164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87" t="s">
        <v>22</v>
      </c>
      <c r="G17" s="287"/>
      <c r="L17" s="287" t="s">
        <v>22</v>
      </c>
      <c r="M17" s="287"/>
      <c r="O17" s="2"/>
    </row>
    <row r="18" spans="1:16" s="2" customFormat="1" ht="21.75" customHeight="1" x14ac:dyDescent="0.2">
      <c r="A18" s="96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5"/>
      <c r="F20" s="145"/>
      <c r="G20" s="165"/>
      <c r="H20"/>
      <c r="I20"/>
      <c r="J20"/>
      <c r="K20"/>
      <c r="L20" s="146"/>
      <c r="M20" s="146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94" t="s">
        <v>24</v>
      </c>
      <c r="G21" s="294"/>
      <c r="L21" s="287" t="s">
        <v>23</v>
      </c>
      <c r="M21" s="287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ht="14.25" x14ac:dyDescent="0.2">
      <c r="A48" s="9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s="3" customFormat="1" ht="36" customHeight="1" x14ac:dyDescent="0.2">
      <c r="A49" s="9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s="3" customFormat="1" ht="36" customHeight="1" x14ac:dyDescent="0.2">
      <c r="A50" s="9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s="3" customFormat="1" ht="36" customHeight="1" x14ac:dyDescent="0.2">
      <c r="A51" s="9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5" s="3" customFormat="1" ht="36" customHeight="1" x14ac:dyDescent="0.2">
      <c r="A52" s="9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5" s="3" customFormat="1" ht="36" customHeight="1" x14ac:dyDescent="0.2">
      <c r="A53" s="9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s="3" customFormat="1" ht="36" customHeight="1" x14ac:dyDescent="0.2">
      <c r="A54" s="9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s="3" customFormat="1" ht="36" customHeight="1" x14ac:dyDescent="0.2">
      <c r="A55" s="9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s="3" customFormat="1" ht="36" customHeight="1" x14ac:dyDescent="0.2">
      <c r="A56" s="9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s="3" customFormat="1" ht="36" customHeight="1" x14ac:dyDescent="0.2">
      <c r="A57" s="9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s="3" customFormat="1" ht="36" customHeight="1" x14ac:dyDescent="0.2">
      <c r="A58" s="9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s="3" customFormat="1" ht="36" customHeight="1" x14ac:dyDescent="0.2">
      <c r="A59" s="9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s="3" customFormat="1" ht="36" customHeight="1" x14ac:dyDescent="0.2">
      <c r="A60" s="95"/>
    </row>
    <row r="61" spans="1:15" s="3" customFormat="1" ht="36" customHeight="1" x14ac:dyDescent="0.2">
      <c r="A61" s="96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6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10:O10"/>
    <mergeCell ref="B7:N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2025-05-07T12:34:48Z</cp:lastPrinted>
  <dcterms:created xsi:type="dcterms:W3CDTF">2017-10-11T04:49:31Z</dcterms:created>
  <dcterms:modified xsi:type="dcterms:W3CDTF">2025-05-07T13:03:16Z</dcterms:modified>
</cp:coreProperties>
</file>