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AGOSTO\"/>
    </mc:Choice>
  </mc:AlternateContent>
  <bookViews>
    <workbookView xWindow="0" yWindow="0" windowWidth="28800" windowHeight="11715"/>
  </bookViews>
  <sheets>
    <sheet name="Plantilla Ejecución OAI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OAI'!$A$12:$M$74</definedName>
    <definedName name="_xlnm.Print_Area" localSheetId="0">'Plantilla Ejecución OAI'!$B$4:$M$89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A70" i="1" l="1"/>
  <c r="A69" i="1"/>
  <c r="A68" i="1"/>
  <c r="F68" i="1" s="1"/>
  <c r="A67" i="1"/>
  <c r="C67" i="1" s="1"/>
  <c r="A66" i="1"/>
  <c r="A65" i="1"/>
  <c r="A64" i="1"/>
  <c r="A63" i="1"/>
  <c r="A62" i="1"/>
  <c r="A61" i="1"/>
  <c r="A60" i="1"/>
  <c r="A59" i="1"/>
  <c r="A58" i="1"/>
  <c r="C58" i="1" s="1"/>
  <c r="A57" i="1"/>
  <c r="A56" i="1"/>
  <c r="A55" i="1"/>
  <c r="A54" i="1"/>
  <c r="A53" i="1"/>
  <c r="A52" i="1"/>
  <c r="J52" i="1" s="1"/>
  <c r="A51" i="1"/>
  <c r="I51" i="1" s="1"/>
  <c r="A50" i="1"/>
  <c r="I50" i="1" s="1"/>
  <c r="A49" i="1"/>
  <c r="A48" i="1"/>
  <c r="E48" i="1" s="1"/>
  <c r="A47" i="1"/>
  <c r="C47" i="1" s="1"/>
  <c r="A46" i="1"/>
  <c r="A45" i="1"/>
  <c r="K45" i="1" s="1"/>
  <c r="A44" i="1"/>
  <c r="K44" i="1" s="1"/>
  <c r="A43" i="1"/>
  <c r="I43" i="1" s="1"/>
  <c r="A42" i="1"/>
  <c r="C42" i="1" s="1"/>
  <c r="A41" i="1"/>
  <c r="A40" i="1"/>
  <c r="A39" i="1"/>
  <c r="A38" i="1"/>
  <c r="A37" i="1"/>
  <c r="A36" i="1"/>
  <c r="A35" i="1"/>
  <c r="C35" i="1" s="1"/>
  <c r="C34" i="1"/>
  <c r="A33" i="1"/>
  <c r="A32" i="1"/>
  <c r="A31" i="1"/>
  <c r="A30" i="1"/>
  <c r="A29" i="1"/>
  <c r="A28" i="1"/>
  <c r="C28" i="1" s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J43" i="1" l="1"/>
  <c r="C15" i="1"/>
  <c r="D50" i="1"/>
  <c r="E50" i="1"/>
  <c r="G50" i="1"/>
  <c r="E47" i="1"/>
  <c r="J50" i="1"/>
  <c r="C43" i="1"/>
  <c r="J47" i="1"/>
  <c r="C50" i="1"/>
  <c r="D47" i="1"/>
  <c r="L50" i="1"/>
  <c r="I47" i="1"/>
  <c r="D43" i="1"/>
  <c r="K47" i="1"/>
  <c r="E43" i="1"/>
  <c r="L47" i="1"/>
  <c r="F50" i="1"/>
  <c r="F43" i="1"/>
  <c r="K50" i="1"/>
  <c r="H43" i="1"/>
  <c r="C55" i="1"/>
  <c r="C59" i="1"/>
  <c r="D55" i="1"/>
  <c r="C46" i="1"/>
  <c r="F55" i="1"/>
  <c r="E68" i="1"/>
  <c r="C36" i="1"/>
  <c r="I42" i="1"/>
  <c r="E44" i="1"/>
  <c r="F49" i="1"/>
  <c r="G55" i="1"/>
  <c r="C39" i="1"/>
  <c r="J42" i="1"/>
  <c r="F44" i="1"/>
  <c r="G49" i="1"/>
  <c r="C51" i="1"/>
  <c r="H55" i="1"/>
  <c r="C25" i="1"/>
  <c r="C29" i="1"/>
  <c r="K42" i="1"/>
  <c r="G44" i="1"/>
  <c r="L49" i="1"/>
  <c r="H51" i="1"/>
  <c r="I55" i="1"/>
  <c r="C61" i="1"/>
  <c r="J55" i="1"/>
  <c r="C23" i="1"/>
  <c r="J51" i="1"/>
  <c r="K55" i="1"/>
  <c r="C65" i="1"/>
  <c r="E55" i="1"/>
  <c r="L42" i="1"/>
  <c r="H44" i="1"/>
  <c r="I44" i="1"/>
  <c r="J44" i="1"/>
  <c r="L55" i="1"/>
  <c r="C63" i="1"/>
  <c r="D42" i="1"/>
  <c r="G42" i="1"/>
  <c r="C44" i="1"/>
  <c r="H42" i="1"/>
  <c r="D44" i="1"/>
  <c r="E49" i="1"/>
  <c r="L44" i="1"/>
  <c r="E42" i="1"/>
  <c r="F42" i="1"/>
  <c r="F52" i="1"/>
  <c r="E52" i="1"/>
  <c r="I52" i="1"/>
  <c r="D52" i="1"/>
  <c r="H52" i="1"/>
  <c r="G52" i="1"/>
  <c r="C52" i="1"/>
  <c r="K52" i="1"/>
  <c r="L52" i="1"/>
  <c r="L70" i="1"/>
  <c r="K70" i="1"/>
  <c r="I70" i="1"/>
  <c r="H70" i="1"/>
  <c r="G70" i="1"/>
  <c r="D70" i="1"/>
  <c r="J70" i="1"/>
  <c r="C70" i="1"/>
  <c r="F70" i="1"/>
  <c r="E70" i="1"/>
  <c r="I38" i="1"/>
  <c r="K38" i="1"/>
  <c r="L38" i="1"/>
  <c r="H38" i="1"/>
  <c r="E38" i="1"/>
  <c r="G38" i="1"/>
  <c r="C38" i="1"/>
  <c r="J38" i="1"/>
  <c r="F38" i="1"/>
  <c r="D38" i="1"/>
  <c r="C24" i="1"/>
  <c r="C57" i="1"/>
  <c r="C16" i="1"/>
  <c r="E45" i="1"/>
  <c r="H54" i="1"/>
  <c r="F54" i="1"/>
  <c r="H45" i="1"/>
  <c r="D53" i="1"/>
  <c r="C53" i="1"/>
  <c r="J53" i="1"/>
  <c r="G53" i="1"/>
  <c r="I53" i="1"/>
  <c r="H53" i="1"/>
  <c r="F53" i="1"/>
  <c r="J45" i="1"/>
  <c r="D45" i="1"/>
  <c r="C45" i="1"/>
  <c r="L45" i="1"/>
  <c r="C26" i="1"/>
  <c r="K69" i="1"/>
  <c r="J69" i="1"/>
  <c r="I69" i="1"/>
  <c r="F69" i="1"/>
  <c r="L69" i="1"/>
  <c r="H69" i="1"/>
  <c r="G69" i="1"/>
  <c r="E69" i="1"/>
  <c r="D69" i="1"/>
  <c r="C69" i="1"/>
  <c r="C19" i="1"/>
  <c r="C37" i="1"/>
  <c r="I45" i="1"/>
  <c r="E53" i="1"/>
  <c r="C54" i="1"/>
  <c r="J54" i="1"/>
  <c r="L54" i="1"/>
  <c r="K54" i="1"/>
  <c r="I54" i="1"/>
  <c r="E54" i="1"/>
  <c r="C62" i="1"/>
  <c r="C41" i="1"/>
  <c r="F45" i="1"/>
  <c r="C18" i="1"/>
  <c r="C22" i="1"/>
  <c r="K53" i="1"/>
  <c r="C31" i="1"/>
  <c r="L53" i="1"/>
  <c r="D54" i="1"/>
  <c r="G45" i="1"/>
  <c r="C17" i="1"/>
  <c r="C21" i="1"/>
  <c r="L43" i="1"/>
  <c r="K43" i="1"/>
  <c r="G43" i="1"/>
  <c r="C32" i="1"/>
  <c r="G54" i="1"/>
  <c r="C33" i="1"/>
  <c r="G51" i="1"/>
  <c r="F51" i="1"/>
  <c r="L68" i="1"/>
  <c r="K68" i="1"/>
  <c r="H68" i="1"/>
  <c r="D51" i="1"/>
  <c r="C68" i="1"/>
  <c r="K49" i="1"/>
  <c r="J49" i="1"/>
  <c r="C49" i="1"/>
  <c r="G47" i="1"/>
  <c r="C27" i="1"/>
  <c r="D49" i="1"/>
  <c r="E51" i="1"/>
  <c r="C60" i="1"/>
  <c r="D68" i="1"/>
  <c r="G68" i="1"/>
  <c r="F47" i="1"/>
  <c r="H49" i="1"/>
  <c r="K51" i="1"/>
  <c r="I68" i="1"/>
  <c r="H47" i="1"/>
  <c r="I49" i="1"/>
  <c r="L51" i="1"/>
  <c r="J68" i="1"/>
  <c r="H50" i="1"/>
  <c r="C64" i="1"/>
  <c r="M42" i="1" l="1"/>
  <c r="G48" i="1"/>
  <c r="C14" i="1"/>
  <c r="D48" i="1"/>
  <c r="M44" i="1"/>
  <c r="F48" i="1"/>
  <c r="M55" i="1"/>
  <c r="C66" i="1"/>
  <c r="L48" i="1"/>
  <c r="M50" i="1"/>
  <c r="H48" i="1"/>
  <c r="C40" i="1"/>
  <c r="M70" i="1"/>
  <c r="M49" i="1"/>
  <c r="K48" i="1"/>
  <c r="I48" i="1"/>
  <c r="C20" i="1"/>
  <c r="C56" i="1"/>
  <c r="C48" i="1"/>
  <c r="J48" i="1"/>
  <c r="M47" i="1"/>
  <c r="M52" i="1"/>
  <c r="C30" i="1"/>
  <c r="M69" i="1"/>
  <c r="M68" i="1"/>
  <c r="C71" i="1" l="1"/>
  <c r="M48" i="1"/>
  <c r="I16" i="1" l="1"/>
  <c r="K63" i="1"/>
  <c r="J16" i="1"/>
  <c r="L34" i="1"/>
  <c r="J63" i="1"/>
  <c r="L63" i="1"/>
  <c r="L16" i="1"/>
  <c r="G34" i="1"/>
  <c r="K16" i="1"/>
  <c r="I34" i="1"/>
  <c r="K34" i="1"/>
  <c r="E63" i="1"/>
  <c r="E16" i="1"/>
  <c r="F16" i="1"/>
  <c r="E36" i="1"/>
  <c r="H63" i="1"/>
  <c r="F34" i="1"/>
  <c r="H34" i="1"/>
  <c r="J34" i="1"/>
  <c r="F63" i="1"/>
  <c r="G16" i="1"/>
  <c r="E34" i="1"/>
  <c r="I63" i="1"/>
  <c r="G36" i="1"/>
  <c r="L36" i="1"/>
  <c r="I36" i="1"/>
  <c r="H36" i="1"/>
  <c r="F36" i="1"/>
  <c r="J61" i="1"/>
  <c r="L67" i="1"/>
  <c r="L66" i="1" s="1"/>
  <c r="L27" i="1" l="1"/>
  <c r="K62" i="1"/>
  <c r="K19" i="1"/>
  <c r="F37" i="1"/>
  <c r="G24" i="1"/>
  <c r="J31" i="1"/>
  <c r="J23" i="1"/>
  <c r="E46" i="1"/>
  <c r="I46" i="1"/>
  <c r="I27" i="1"/>
  <c r="H32" i="1"/>
  <c r="I37" i="1"/>
  <c r="K41" i="1"/>
  <c r="L58" i="1"/>
  <c r="J19" i="1"/>
  <c r="F35" i="1"/>
  <c r="I29" i="1"/>
  <c r="L62" i="1"/>
  <c r="E37" i="1"/>
  <c r="J32" i="1"/>
  <c r="E23" i="1"/>
  <c r="J21" i="1"/>
  <c r="G62" i="1"/>
  <c r="H22" i="1"/>
  <c r="K22" i="1"/>
  <c r="G46" i="1"/>
  <c r="E67" i="1"/>
  <c r="H31" i="1"/>
  <c r="G37" i="1"/>
  <c r="K24" i="1"/>
  <c r="L33" i="1"/>
  <c r="L22" i="1"/>
  <c r="G39" i="1"/>
  <c r="K46" i="1"/>
  <c r="I64" i="1"/>
  <c r="J65" i="1"/>
  <c r="H27" i="1"/>
  <c r="L39" i="1"/>
  <c r="K21" i="1"/>
  <c r="L15" i="1"/>
  <c r="E29" i="1"/>
  <c r="K39" i="1"/>
  <c r="F58" i="1"/>
  <c r="E39" i="1"/>
  <c r="K27" i="1"/>
  <c r="J46" i="1"/>
  <c r="F23" i="1"/>
  <c r="K61" i="1"/>
  <c r="F41" i="1"/>
  <c r="J26" i="1"/>
  <c r="H21" i="1"/>
  <c r="I61" i="1"/>
  <c r="G63" i="1"/>
  <c r="M63" i="1" s="1"/>
  <c r="H15" i="1"/>
  <c r="H26" i="1"/>
  <c r="G29" i="1"/>
  <c r="J58" i="1"/>
  <c r="K31" i="1"/>
  <c r="F57" i="1"/>
  <c r="J27" i="1"/>
  <c r="G21" i="1"/>
  <c r="F33" i="1"/>
  <c r="F46" i="1"/>
  <c r="E58" i="1"/>
  <c r="K64" i="1"/>
  <c r="H65" i="1"/>
  <c r="E24" i="1"/>
  <c r="L61" i="1"/>
  <c r="H16" i="1"/>
  <c r="K15" i="1"/>
  <c r="G22" i="1"/>
  <c r="K29" i="1"/>
  <c r="I33" i="1"/>
  <c r="H64" i="1"/>
  <c r="H23" i="1"/>
  <c r="F22" i="1"/>
  <c r="I22" i="1"/>
  <c r="K32" i="1"/>
  <c r="J15" i="1"/>
  <c r="M34" i="1"/>
  <c r="I67" i="1"/>
  <c r="I66" i="1" s="1"/>
  <c r="F62" i="1"/>
  <c r="I62" i="1"/>
  <c r="G33" i="1"/>
  <c r="G23" i="1"/>
  <c r="J41" i="1"/>
  <c r="I15" i="1"/>
  <c r="G27" i="1"/>
  <c r="E62" i="1"/>
  <c r="I35" i="1"/>
  <c r="F15" i="1"/>
  <c r="L21" i="1"/>
  <c r="K36" i="1"/>
  <c r="E33" i="1"/>
  <c r="F24" i="1"/>
  <c r="K26" i="1"/>
  <c r="J29" i="1"/>
  <c r="L32" i="1"/>
  <c r="H37" i="1"/>
  <c r="H46" i="1"/>
  <c r="G19" i="1"/>
  <c r="J35" i="1"/>
  <c r="G65" i="1"/>
  <c r="F29" i="1"/>
  <c r="K33" i="1"/>
  <c r="F19" i="1"/>
  <c r="H35" i="1"/>
  <c r="E61" i="1"/>
  <c r="L24" i="1"/>
  <c r="G32" i="1"/>
  <c r="G41" i="1"/>
  <c r="G40" i="1" s="1"/>
  <c r="G57" i="1"/>
  <c r="K57" i="1"/>
  <c r="E32" i="1"/>
  <c r="G26" i="1"/>
  <c r="H58" i="1"/>
  <c r="L41" i="1"/>
  <c r="L40" i="1" s="1"/>
  <c r="G58" i="1"/>
  <c r="I19" i="1"/>
  <c r="F39" i="1"/>
  <c r="L37" i="1"/>
  <c r="L23" i="1"/>
  <c r="E41" i="1"/>
  <c r="J22" i="1"/>
  <c r="F21" i="1"/>
  <c r="L46" i="1"/>
  <c r="K58" i="1"/>
  <c r="L64" i="1"/>
  <c r="J36" i="1"/>
  <c r="J39" i="1"/>
  <c r="E35" i="1"/>
  <c r="E31" i="1"/>
  <c r="E21" i="1"/>
  <c r="H24" i="1"/>
  <c r="I57" i="1"/>
  <c r="K65" i="1"/>
  <c r="F67" i="1"/>
  <c r="F66" i="1" s="1"/>
  <c r="H33" i="1"/>
  <c r="K67" i="1"/>
  <c r="F31" i="1"/>
  <c r="K35" i="1"/>
  <c r="J62" i="1"/>
  <c r="L65" i="1"/>
  <c r="E22" i="1"/>
  <c r="E64" i="1"/>
  <c r="K23" i="1"/>
  <c r="E26" i="1"/>
  <c r="H19" i="1"/>
  <c r="I24" i="1"/>
  <c r="F27" i="1"/>
  <c r="H67" i="1"/>
  <c r="H57" i="1"/>
  <c r="J64" i="1"/>
  <c r="I32" i="1"/>
  <c r="L35" i="1"/>
  <c r="F32" i="1"/>
  <c r="G67" i="1"/>
  <c r="G66" i="1" s="1"/>
  <c r="I26" i="1"/>
  <c r="J37" i="1"/>
  <c r="F64" i="1"/>
  <c r="E27" i="1"/>
  <c r="G15" i="1"/>
  <c r="I23" i="1"/>
  <c r="F26" i="1"/>
  <c r="I31" i="1"/>
  <c r="J33" i="1"/>
  <c r="E57" i="1"/>
  <c r="H61" i="1"/>
  <c r="G64" i="1"/>
  <c r="K37" i="1"/>
  <c r="L31" i="1"/>
  <c r="L26" i="1"/>
  <c r="J24" i="1"/>
  <c r="G31" i="1"/>
  <c r="H39" i="1"/>
  <c r="L57" i="1"/>
  <c r="F61" i="1"/>
  <c r="I65" i="1"/>
  <c r="H62" i="1"/>
  <c r="J67" i="1"/>
  <c r="J66" i="1" s="1"/>
  <c r="L29" i="1"/>
  <c r="E65" i="1"/>
  <c r="G61" i="1"/>
  <c r="F65" i="1"/>
  <c r="I21" i="1"/>
  <c r="L19" i="1"/>
  <c r="G35" i="1"/>
  <c r="H41" i="1"/>
  <c r="J57" i="1"/>
  <c r="H29" i="1"/>
  <c r="I41" i="1"/>
  <c r="I40" i="1" s="1"/>
  <c r="M36" i="1" l="1"/>
  <c r="F30" i="1"/>
  <c r="M62" i="1"/>
  <c r="M65" i="1"/>
  <c r="K30" i="1"/>
  <c r="K40" i="1"/>
  <c r="E19" i="1"/>
  <c r="M21" i="1"/>
  <c r="K66" i="1"/>
  <c r="M64" i="1"/>
  <c r="E30" i="1"/>
  <c r="M31" i="1"/>
  <c r="M32" i="1"/>
  <c r="F40" i="1"/>
  <c r="M35" i="1"/>
  <c r="M61" i="1"/>
  <c r="M27" i="1"/>
  <c r="G30" i="1"/>
  <c r="M41" i="1"/>
  <c r="M37" i="1"/>
  <c r="M24" i="1"/>
  <c r="M29" i="1"/>
  <c r="E66" i="1"/>
  <c r="M67" i="1"/>
  <c r="H40" i="1"/>
  <c r="M22" i="1"/>
  <c r="E40" i="1"/>
  <c r="M46" i="1"/>
  <c r="M23" i="1"/>
  <c r="J30" i="1"/>
  <c r="M57" i="1"/>
  <c r="H66" i="1"/>
  <c r="H30" i="1"/>
  <c r="M16" i="1"/>
  <c r="M33" i="1"/>
  <c r="J40" i="1"/>
  <c r="E15" i="1"/>
  <c r="M26" i="1"/>
  <c r="L30" i="1"/>
  <c r="M40" i="1" l="1"/>
  <c r="M66" i="1"/>
  <c r="M19" i="1"/>
  <c r="I39" i="1" l="1"/>
  <c r="I58" i="1"/>
  <c r="M58" i="1" l="1"/>
  <c r="I30" i="1"/>
  <c r="M39" i="1"/>
  <c r="M30" i="1" l="1"/>
  <c r="D36" i="1" l="1"/>
  <c r="D58" i="1"/>
  <c r="D35" i="1"/>
  <c r="D31" i="1"/>
  <c r="D22" i="1"/>
  <c r="D24" i="1"/>
  <c r="D26" i="1"/>
  <c r="D23" i="1"/>
  <c r="D62" i="1"/>
  <c r="D29" i="1"/>
  <c r="D61" i="1"/>
  <c r="D34" i="1"/>
  <c r="D27" i="1"/>
  <c r="D59" i="1"/>
  <c r="D33" i="1"/>
  <c r="D39" i="1"/>
  <c r="D32" i="1"/>
  <c r="D57" i="1"/>
  <c r="D21" i="1"/>
  <c r="D37" i="1"/>
  <c r="D17" i="1"/>
  <c r="D30" i="1" l="1"/>
  <c r="D67" i="1"/>
  <c r="D41" i="1"/>
  <c r="D65" i="1"/>
  <c r="D63" i="1"/>
  <c r="D46" i="1"/>
  <c r="D64" i="1"/>
  <c r="D60" i="1"/>
  <c r="D25" i="1"/>
  <c r="D28" i="1"/>
  <c r="D18" i="1"/>
  <c r="D20" i="1" l="1"/>
  <c r="D56" i="1"/>
  <c r="D66" i="1"/>
  <c r="D40" i="1"/>
  <c r="D16" i="1" l="1"/>
  <c r="D19" i="1"/>
  <c r="D15" i="1"/>
  <c r="D14" i="1" l="1"/>
  <c r="D71" i="1" s="1"/>
  <c r="L59" i="1" l="1"/>
  <c r="K59" i="1"/>
  <c r="H59" i="1"/>
  <c r="F59" i="1"/>
  <c r="J60" i="1" l="1"/>
  <c r="F18" i="1"/>
  <c r="G18" i="1"/>
  <c r="H18" i="1"/>
  <c r="I18" i="1"/>
  <c r="F28" i="1"/>
  <c r="J18" i="1"/>
  <c r="G28" i="1"/>
  <c r="K18" i="1"/>
  <c r="H28" i="1"/>
  <c r="L18" i="1"/>
  <c r="I28" i="1"/>
  <c r="K28" i="1"/>
  <c r="L28" i="1"/>
  <c r="F60" i="1"/>
  <c r="F56" i="1" s="1"/>
  <c r="H60" i="1"/>
  <c r="H56" i="1" s="1"/>
  <c r="G60" i="1"/>
  <c r="K60" i="1"/>
  <c r="K56" i="1" s="1"/>
  <c r="L60" i="1"/>
  <c r="L56" i="1" s="1"/>
  <c r="K25" i="1"/>
  <c r="E17" i="1"/>
  <c r="I17" i="1"/>
  <c r="G25" i="1"/>
  <c r="K17" i="1"/>
  <c r="F17" i="1"/>
  <c r="F14" i="1" s="1"/>
  <c r="G59" i="1"/>
  <c r="I25" i="1"/>
  <c r="I20" i="1" s="1"/>
  <c r="I59" i="1"/>
  <c r="J25" i="1"/>
  <c r="J59" i="1"/>
  <c r="J56" i="1" s="1"/>
  <c r="K14" i="1" l="1"/>
  <c r="G56" i="1"/>
  <c r="K20" i="1"/>
  <c r="I60" i="1"/>
  <c r="G20" i="1"/>
  <c r="J28" i="1"/>
  <c r="J20" i="1" s="1"/>
  <c r="J71" i="1" s="1"/>
  <c r="I14" i="1"/>
  <c r="H25" i="1"/>
  <c r="H20" i="1" s="1"/>
  <c r="F25" i="1"/>
  <c r="F20" i="1" s="1"/>
  <c r="F71" i="1" s="1"/>
  <c r="H17" i="1"/>
  <c r="E59" i="1"/>
  <c r="G17" i="1"/>
  <c r="G14" i="1" s="1"/>
  <c r="E60" i="1"/>
  <c r="J17" i="1"/>
  <c r="J14" i="1" s="1"/>
  <c r="L17" i="1"/>
  <c r="E28" i="1"/>
  <c r="G71" i="1" l="1"/>
  <c r="I56" i="1"/>
  <c r="K71" i="1"/>
  <c r="L25" i="1"/>
  <c r="M60" i="1"/>
  <c r="M59" i="1"/>
  <c r="E56" i="1"/>
  <c r="M28" i="1"/>
  <c r="L14" i="1"/>
  <c r="H14" i="1"/>
  <c r="E25" i="1"/>
  <c r="E18" i="1"/>
  <c r="H71" i="1" l="1"/>
  <c r="I71" i="1"/>
  <c r="M18" i="1"/>
  <c r="E14" i="1"/>
  <c r="L20" i="1"/>
  <c r="M56" i="1"/>
  <c r="M17" i="1"/>
  <c r="M25" i="1"/>
  <c r="E20" i="1"/>
  <c r="M14" i="1" l="1"/>
  <c r="E71" i="1"/>
  <c r="M20" i="1"/>
  <c r="L71" i="1"/>
  <c r="M71" i="1" l="1"/>
</calcChain>
</file>

<file path=xl/sharedStrings.xml><?xml version="1.0" encoding="utf-8"?>
<sst xmlns="http://schemas.openxmlformats.org/spreadsheetml/2006/main" count="86" uniqueCount="86">
  <si>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</si>
  <si>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</si>
  <si>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</si>
  <si>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</si>
  <si>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</si>
  <si>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</si>
  <si>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</si>
  <si>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</si>
  <si>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</si>
  <si>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</si>
  <si>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</si>
  <si>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</si>
  <si>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</si>
  <si>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</si>
  <si>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</si>
  <si>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</si>
  <si>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</si>
  <si>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</si>
  <si>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</si>
  <si>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</si>
  <si>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</si>
  <si>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</si>
  <si>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</si>
  <si>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</si>
  <si>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</si>
  <si>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</si>
  <si>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</si>
  <si>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</si>
  <si>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</si>
  <si>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</si>
  <si>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</si>
  <si>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</si>
  <si>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</si>
  <si>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</si>
  <si>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</si>
  <si>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</si>
  <si>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</si>
  <si>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</si>
  <si>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</si>
  <si>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</si>
  <si>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</si>
  <si>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</si>
  <si>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</si>
  <si>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</si>
  <si>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</si>
  <si>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</si>
  <si>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</si>
  <si>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</si>
  <si>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</si>
  <si>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</si>
  <si>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</si>
  <si>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</si>
  <si>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</si>
  <si>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</si>
  <si>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</si>
  <si>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</si>
  <si>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</si>
  <si>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</si>
  <si>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</si>
  <si>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</si>
  <si>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</si>
  <si>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</si>
  <si>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</si>
  <si>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</si>
  <si>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</si>
  <si>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</si>
  <si>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</si>
  <si>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</si>
  <si>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</si>
  <si>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</si>
  <si>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</si>
  <si>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</si>
  <si>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</si>
  <si>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</si>
  <si>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</si>
  <si>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</si>
  <si>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</si>
  <si>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</si>
  <si>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</si>
  <si>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</si>
  <si>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</si>
  <si>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</si>
  <si>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</si>
  <si>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</si>
  <si>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</si>
  <si>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Fecha de Registro: hasta el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</si>
</sst>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3" fontId="2" fillId="0" borderId="0" xfId="1" applyFont="1" applyFill="1" applyBorder="1"/>
    <xf numFmtId="4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750794</xdr:colOff>
      <xdr:row>5</xdr:row>
      <xdr:rowOff>134469</xdr:rowOff>
    </xdr:from>
    <xdr:to>
      <xdr:col>11</xdr:col>
      <xdr:colOff>1131793</xdr:colOff>
      <xdr:row>9</xdr:row>
      <xdr:rowOff>67234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51206" y="1311087"/>
          <a:ext cx="1546411" cy="806823"/>
        </a:xfrm>
        <a:prstGeom prst="rect">
          <a:avLst/>
        </a:prstGeom>
      </xdr:spPr>
    </xdr:pic>
    <xdr:clientData/>
  </xdr:twoCellAnchor>
  <xdr:twoCellAnchor editAs="oneCell">
    <xdr:from>
      <xdr:col>1</xdr:col>
      <xdr:colOff>392206</xdr:colOff>
      <xdr:row>5</xdr:row>
      <xdr:rowOff>11205</xdr:rowOff>
    </xdr:from>
    <xdr:to>
      <xdr:col>1</xdr:col>
      <xdr:colOff>2218765</xdr:colOff>
      <xdr:row>9</xdr:row>
      <xdr:rowOff>44932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92206" y="1187823"/>
          <a:ext cx="1826559" cy="90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FE%2072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/>
      <sheetData sheetId="1"/>
      <sheetData sheetId="2"/>
      <sheetData sheetId="3"/>
      <sheetData sheetId="4"/>
      <sheetData sheetId="5">
        <row r="11">
          <cell r="C11" t="str">
            <v>CUENTA</v>
          </cell>
        </row>
      </sheetData>
      <sheetData sheetId="6">
        <row r="11">
          <cell r="C11" t="str">
            <v>CUENTA</v>
          </cell>
        </row>
      </sheetData>
      <sheetData sheetId="7">
        <row r="11">
          <cell r="C11" t="str">
            <v>CUENTA</v>
          </cell>
        </row>
      </sheetData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/>
          <cell r="D12"/>
          <cell r="E12">
            <v>397218435.00349998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354421683.00349998</v>
          </cell>
        </row>
        <row r="14">
          <cell r="C14" t="str">
            <v>2.1.1</v>
          </cell>
          <cell r="D14" t="str">
            <v>REMUNERACIONES</v>
          </cell>
          <cell r="E14">
            <v>272309821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212943456</v>
          </cell>
        </row>
        <row r="16">
          <cell r="C16" t="str">
            <v>2.1.1.1.01</v>
          </cell>
          <cell r="D16" t="str">
            <v>Sueldos Fijos</v>
          </cell>
          <cell r="E16">
            <v>212943456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34801200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25501200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9300000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588654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588655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38245630.003499992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17797820.3935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17797820.3935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17883575.879999999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17883575.879999999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2564233.73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2564233.73</v>
          </cell>
        </row>
        <row r="63">
          <cell r="C63">
            <v>2.2000000000000002</v>
          </cell>
          <cell r="D63" t="str">
            <v>CONTRATACION DE SERVICIOS</v>
          </cell>
          <cell r="E63">
            <v>32376491</v>
          </cell>
        </row>
        <row r="64">
          <cell r="C64" t="str">
            <v>2.2.1</v>
          </cell>
          <cell r="D64" t="str">
            <v>SERVICIOS BÁSICOS</v>
          </cell>
          <cell r="E64">
            <v>22296543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</row>
        <row r="75">
          <cell r="C75" t="str">
            <v>2.2.1.6</v>
          </cell>
          <cell r="D75" t="str">
            <v>Electricidad</v>
          </cell>
          <cell r="E75">
            <v>11974640</v>
          </cell>
        </row>
        <row r="76">
          <cell r="C76" t="str">
            <v>2.2.1.6.01</v>
          </cell>
          <cell r="D76" t="str">
            <v>Energia Eléctrica</v>
          </cell>
          <cell r="E76">
            <v>11974640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1497818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271999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271999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271999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2240371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1024011</v>
          </cell>
        </row>
        <row r="131">
          <cell r="C131" t="str">
            <v>2.2.6.3.01</v>
          </cell>
          <cell r="D131" t="str">
            <v>Seguros de Personas</v>
          </cell>
          <cell r="E131">
            <v>1024011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216360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216360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3435019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1370000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2065019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333385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848597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867637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1836618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1288618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830818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350000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798123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7014508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198308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300000</v>
          </cell>
        </row>
        <row r="216">
          <cell r="C216" t="str">
            <v>2.3.3.1</v>
          </cell>
          <cell r="D216" t="str">
            <v>Papel de escritorio</v>
          </cell>
          <cell r="E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4177600</v>
          </cell>
        </row>
        <row r="257">
          <cell r="C257" t="str">
            <v>2.3.7.1</v>
          </cell>
          <cell r="D257" t="str">
            <v>Combustibles y Lubricantes</v>
          </cell>
          <cell r="E257">
            <v>4146600</v>
          </cell>
        </row>
        <row r="258">
          <cell r="C258" t="str">
            <v>2.3.7.1.01</v>
          </cell>
          <cell r="D258" t="str">
            <v>Gasolina</v>
          </cell>
          <cell r="E258">
            <v>2585600</v>
          </cell>
        </row>
        <row r="259">
          <cell r="C259" t="str">
            <v>2.3.7.1.02</v>
          </cell>
          <cell r="D259" t="str">
            <v>Gasoil</v>
          </cell>
          <cell r="E259">
            <v>1060000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</row>
        <row r="261">
          <cell r="C261" t="str">
            <v>2.3.7.1.05</v>
          </cell>
          <cell r="D261" t="str">
            <v>Aceites y Grasas</v>
          </cell>
          <cell r="E261">
            <v>1000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31000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6000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0</v>
          </cell>
        </row>
        <row r="269">
          <cell r="C269" t="str">
            <v>2.3.7.2.04</v>
          </cell>
          <cell r="D269" t="str">
            <v>Abonos y fertilizantes</v>
          </cell>
          <cell r="E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25000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0</v>
          </cell>
        </row>
        <row r="274">
          <cell r="C274" t="str">
            <v>2.3.9</v>
          </cell>
          <cell r="D274" t="str">
            <v>PRODUCTOS Y UTILES VARIOS</v>
          </cell>
          <cell r="E274">
            <v>1375000</v>
          </cell>
        </row>
        <row r="275">
          <cell r="C275" t="str">
            <v>2.3.9.1</v>
          </cell>
          <cell r="D275" t="str">
            <v>Material para limpieza e higiene</v>
          </cell>
          <cell r="E275">
            <v>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350000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300000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50000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5000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5000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0</v>
          </cell>
        </row>
        <row r="285">
          <cell r="C285" t="str">
            <v>2.3.9.5</v>
          </cell>
          <cell r="D285" t="str">
            <v>Utiles de cocina y comedor</v>
          </cell>
          <cell r="E285">
            <v>200000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200000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500000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500000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70000</v>
          </cell>
        </row>
        <row r="292">
          <cell r="C292" t="str">
            <v>2.3.9.8.01</v>
          </cell>
          <cell r="D292" t="str">
            <v>Repuestos</v>
          </cell>
          <cell r="E292">
            <v>50000</v>
          </cell>
        </row>
        <row r="293">
          <cell r="C293" t="str">
            <v>2.3.9.8.02</v>
          </cell>
          <cell r="D293" t="str">
            <v>Accesorios</v>
          </cell>
          <cell r="E293">
            <v>20000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220000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70000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150000</v>
          </cell>
        </row>
        <row r="300">
          <cell r="C300">
            <v>2.4</v>
          </cell>
          <cell r="D300" t="str">
            <v>TRANSFERENCIAS CORRIENTES</v>
          </cell>
          <cell r="E300">
            <v>500000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500000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500000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500000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2605753</v>
          </cell>
        </row>
        <row r="325">
          <cell r="C325" t="str">
            <v>2.6.1</v>
          </cell>
          <cell r="D325" t="str">
            <v>MOBILIARIO Y EQUIPO</v>
          </cell>
          <cell r="E325">
            <v>460000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200000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200000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200000</v>
          </cell>
        </row>
        <row r="333">
          <cell r="C333" t="str">
            <v>2.6.1.4.01</v>
          </cell>
          <cell r="D333" t="str">
            <v>Electrodomésticos</v>
          </cell>
          <cell r="E333">
            <v>200000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60000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60000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90000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90000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90000</v>
          </cell>
        </row>
        <row r="348">
          <cell r="C348" t="str">
            <v>2.6.3.2</v>
          </cell>
          <cell r="D348" t="str">
            <v>Instrumental medico y de laboratio</v>
          </cell>
          <cell r="E348"/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859000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9000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9000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250000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250000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500000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500000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80000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80000</v>
          </cell>
        </row>
        <row r="372">
          <cell r="C372" t="str">
            <v>2.6.5.8</v>
          </cell>
          <cell r="D372" t="str">
            <v>Otros equipos</v>
          </cell>
          <cell r="E372">
            <v>20000</v>
          </cell>
        </row>
        <row r="373">
          <cell r="C373" t="str">
            <v>2.6.5.8.01</v>
          </cell>
          <cell r="D373" t="str">
            <v>Otros equipos</v>
          </cell>
          <cell r="E373">
            <v>20000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1196753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</row>
        <row r="377">
          <cell r="C377" t="str">
            <v>2.6.6.2</v>
          </cell>
          <cell r="D377" t="str">
            <v>Equipos de Seguridad</v>
          </cell>
          <cell r="E377">
            <v>450000</v>
          </cell>
        </row>
        <row r="378">
          <cell r="C378" t="str">
            <v>2.6.6.2.01</v>
          </cell>
          <cell r="D378" t="str">
            <v>Equipos de Seguridad</v>
          </cell>
          <cell r="E378">
            <v>450000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300000</v>
          </cell>
        </row>
        <row r="399">
          <cell r="C399" t="str">
            <v>2.7.1</v>
          </cell>
          <cell r="D399" t="str">
            <v>OBRAS EN EDIFICACIONES</v>
          </cell>
          <cell r="E399">
            <v>300000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300000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300000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E12">
            <v>437253402.00350004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29811837.390000001</v>
          </cell>
          <cell r="J12">
            <v>46223876.340000004</v>
          </cell>
          <cell r="K12">
            <v>35441857.300000004</v>
          </cell>
          <cell r="L12">
            <v>46951465.390000001</v>
          </cell>
          <cell r="M12">
            <v>32445450.57</v>
          </cell>
          <cell r="N12">
            <v>28146528.059999999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354421683.00350004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26401038.710000001</v>
          </cell>
          <cell r="J13">
            <v>41093721.340000004</v>
          </cell>
          <cell r="K13">
            <v>26853759.600000001</v>
          </cell>
          <cell r="L13">
            <v>28803611.930000003</v>
          </cell>
          <cell r="M13">
            <v>27654158.5</v>
          </cell>
          <cell r="N13">
            <v>27639058.91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270605217.36000001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22215295.050000001</v>
          </cell>
          <cell r="J14">
            <v>22117699.940000001</v>
          </cell>
          <cell r="K14">
            <v>22849861.460000001</v>
          </cell>
          <cell r="L14">
            <v>23414176.760000002</v>
          </cell>
          <cell r="M14">
            <v>23536413.57</v>
          </cell>
          <cell r="N14">
            <v>23506726.370000001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208562752.74000001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18433067.560000002</v>
          </cell>
          <cell r="J15">
            <v>18345532.440000001</v>
          </cell>
          <cell r="K15">
            <v>18610307.48</v>
          </cell>
          <cell r="L15">
            <v>19007344.98</v>
          </cell>
          <cell r="M15">
            <v>19128446.07</v>
          </cell>
          <cell r="N15">
            <v>18890516.07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208562752.74000001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18433067.560000002</v>
          </cell>
          <cell r="J16">
            <v>18345532.440000001</v>
          </cell>
          <cell r="K16">
            <v>18610307.48</v>
          </cell>
          <cell r="L16">
            <v>19007344.98</v>
          </cell>
          <cell r="M16">
            <v>19128446.07</v>
          </cell>
          <cell r="N16">
            <v>18890516.07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36342855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3619167.5</v>
          </cell>
          <cell r="K17">
            <v>3779967.5</v>
          </cell>
          <cell r="L17">
            <v>3779967.5</v>
          </cell>
          <cell r="M17">
            <v>4254967.5</v>
          </cell>
          <cell r="N17">
            <v>4413717.5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420000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140000</v>
          </cell>
          <cell r="N19">
            <v>70000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25021200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2010100</v>
          </cell>
          <cell r="K22">
            <v>2010100</v>
          </cell>
          <cell r="L22">
            <v>2010100</v>
          </cell>
          <cell r="M22">
            <v>2070100</v>
          </cell>
          <cell r="N22">
            <v>2511766.67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10656655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1609067.5</v>
          </cell>
          <cell r="K23">
            <v>1769867.5</v>
          </cell>
          <cell r="L23">
            <v>1769867.5</v>
          </cell>
          <cell r="M23">
            <v>2044867.5</v>
          </cell>
          <cell r="N23">
            <v>1831950.83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245000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2413449.6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153000</v>
          </cell>
          <cell r="K25">
            <v>235492.8</v>
          </cell>
          <cell r="L25">
            <v>235492.8</v>
          </cell>
          <cell r="M25">
            <v>153000</v>
          </cell>
          <cell r="N25">
            <v>202492.79999999999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2413449.6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153000</v>
          </cell>
          <cell r="K26">
            <v>235492.8</v>
          </cell>
          <cell r="L26">
            <v>235492.8</v>
          </cell>
          <cell r="M26">
            <v>153000</v>
          </cell>
          <cell r="N26">
            <v>202492.79999999999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1734304.02</v>
          </cell>
          <cell r="F29">
            <v>0</v>
          </cell>
          <cell r="G29">
            <v>769423.62</v>
          </cell>
          <cell r="H29">
            <v>31495.15</v>
          </cell>
          <cell r="I29">
            <v>100059.99</v>
          </cell>
          <cell r="J29">
            <v>0</v>
          </cell>
          <cell r="K29">
            <v>224093.68</v>
          </cell>
          <cell r="L29">
            <v>391371.48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1082000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108000</v>
          </cell>
          <cell r="L30">
            <v>306000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652304.02</v>
          </cell>
          <cell r="F31">
            <v>0</v>
          </cell>
          <cell r="G31">
            <v>126423.62</v>
          </cell>
          <cell r="H31">
            <v>31495.15</v>
          </cell>
          <cell r="I31">
            <v>100059.99</v>
          </cell>
          <cell r="J31">
            <v>0</v>
          </cell>
          <cell r="K31">
            <v>116093.68</v>
          </cell>
          <cell r="L31">
            <v>85371.48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42889236.980000004</v>
          </cell>
          <cell r="F32">
            <v>0</v>
          </cell>
          <cell r="G32">
            <v>1095000</v>
          </cell>
          <cell r="H32">
            <v>559500</v>
          </cell>
          <cell r="I32">
            <v>811000</v>
          </cell>
          <cell r="J32">
            <v>15571817.189999999</v>
          </cell>
          <cell r="K32">
            <v>551500</v>
          </cell>
          <cell r="L32">
            <v>1876355.26</v>
          </cell>
          <cell r="M32">
            <v>529500</v>
          </cell>
          <cell r="N32">
            <v>548500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42889236.980000004</v>
          </cell>
          <cell r="F33">
            <v>0</v>
          </cell>
          <cell r="G33">
            <v>1095000</v>
          </cell>
          <cell r="H33">
            <v>559500</v>
          </cell>
          <cell r="I33">
            <v>811000</v>
          </cell>
          <cell r="J33">
            <v>15571817.189999999</v>
          </cell>
          <cell r="K33">
            <v>551500</v>
          </cell>
          <cell r="L33">
            <v>1876355.26</v>
          </cell>
          <cell r="M33">
            <v>529500</v>
          </cell>
          <cell r="N33">
            <v>548500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559500</v>
          </cell>
          <cell r="I37">
            <v>551000</v>
          </cell>
          <cell r="J37">
            <v>572000</v>
          </cell>
          <cell r="K37">
            <v>551500</v>
          </cell>
          <cell r="L37">
            <v>540000</v>
          </cell>
          <cell r="M37">
            <v>529500</v>
          </cell>
          <cell r="N37">
            <v>548500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17194120.98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14999817.189999999</v>
          </cell>
          <cell r="K38">
            <v>0</v>
          </cell>
          <cell r="L38">
            <v>1336355.26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260000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40927228.663500004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3404204.2099999995</v>
          </cell>
          <cell r="K56">
            <v>3452398.1399999997</v>
          </cell>
          <cell r="L56">
            <v>3513079.91</v>
          </cell>
          <cell r="M56">
            <v>3588244.9299999997</v>
          </cell>
          <cell r="N56">
            <v>3583832.54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19033202.7535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1574946.91</v>
          </cell>
          <cell r="K57">
            <v>1597487.55</v>
          </cell>
          <cell r="L57">
            <v>1625637.5099999998</v>
          </cell>
          <cell r="M57">
            <v>1662052.3199999998</v>
          </cell>
          <cell r="N57">
            <v>1659947.5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19033202.7535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1574946.91</v>
          </cell>
          <cell r="K58">
            <v>1597487.55</v>
          </cell>
          <cell r="L58">
            <v>1625637.5099999998</v>
          </cell>
          <cell r="M58">
            <v>1662052.3199999998</v>
          </cell>
          <cell r="N58">
            <v>1659947.5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19120700.669999998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1583857.1099999999</v>
          </cell>
          <cell r="K59">
            <v>1606429.54</v>
          </cell>
          <cell r="L59">
            <v>1634619.2</v>
          </cell>
          <cell r="M59">
            <v>1671085.37</v>
          </cell>
          <cell r="N59">
            <v>1668977.58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19120700.669999998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1583857.1099999999</v>
          </cell>
          <cell r="K60">
            <v>1606429.54</v>
          </cell>
          <cell r="L60">
            <v>1634619.2</v>
          </cell>
          <cell r="M60">
            <v>1671085.37</v>
          </cell>
          <cell r="N60">
            <v>1668977.58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2773325.24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245400.19</v>
          </cell>
          <cell r="K61">
            <v>248481.05</v>
          </cell>
          <cell r="L61">
            <v>252823.2</v>
          </cell>
          <cell r="M61">
            <v>255107.24</v>
          </cell>
          <cell r="N61">
            <v>254907.46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2773325.24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245400.19</v>
          </cell>
          <cell r="K62">
            <v>248481.05</v>
          </cell>
          <cell r="L62">
            <v>252823.2</v>
          </cell>
          <cell r="M62">
            <v>255107.24</v>
          </cell>
          <cell r="N62">
            <v>254907.46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49869516.809999995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2832861.61</v>
          </cell>
          <cell r="J63">
            <v>2559450.7400000002</v>
          </cell>
          <cell r="K63">
            <v>3943305.94</v>
          </cell>
          <cell r="L63">
            <v>2287837.7199999997</v>
          </cell>
          <cell r="M63">
            <v>3178490.96</v>
          </cell>
          <cell r="N63">
            <v>492630.56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23796643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1561067.72</v>
          </cell>
          <cell r="J64">
            <v>2003033.96</v>
          </cell>
          <cell r="K64">
            <v>2001379.2200000002</v>
          </cell>
          <cell r="L64">
            <v>1563392.73</v>
          </cell>
          <cell r="M64">
            <v>1848275.6400000001</v>
          </cell>
          <cell r="N64">
            <v>386906.29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100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100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22002.97</v>
          </cell>
          <cell r="J69">
            <v>111349.98</v>
          </cell>
          <cell r="K69">
            <v>67477.919999999998</v>
          </cell>
          <cell r="L69">
            <v>68804.350000000006</v>
          </cell>
          <cell r="M69">
            <v>66728.81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22002.97</v>
          </cell>
          <cell r="J70">
            <v>111349.98</v>
          </cell>
          <cell r="K70">
            <v>67477.919999999998</v>
          </cell>
          <cell r="L70">
            <v>68804.350000000006</v>
          </cell>
          <cell r="M70">
            <v>66728.81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474175.75</v>
          </cell>
          <cell r="J73">
            <v>793481.8</v>
          </cell>
          <cell r="K73">
            <v>633828.81000000006</v>
          </cell>
          <cell r="L73">
            <v>633828.77</v>
          </cell>
          <cell r="M73">
            <v>633828.75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474175.75</v>
          </cell>
          <cell r="J74">
            <v>793481.8</v>
          </cell>
          <cell r="K74">
            <v>633828.81000000006</v>
          </cell>
          <cell r="L74">
            <v>633828.77</v>
          </cell>
          <cell r="M74">
            <v>633828.75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13474640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1050981</v>
          </cell>
          <cell r="J75">
            <v>1058435.18</v>
          </cell>
          <cell r="K75">
            <v>1278335.49</v>
          </cell>
          <cell r="L75">
            <v>838230.61</v>
          </cell>
          <cell r="M75">
            <v>1124302.08</v>
          </cell>
          <cell r="N75">
            <v>384806.29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13474640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1050981</v>
          </cell>
          <cell r="J76">
            <v>1058435.18</v>
          </cell>
          <cell r="K76">
            <v>1278335.49</v>
          </cell>
          <cell r="L76">
            <v>838230.61</v>
          </cell>
          <cell r="M76">
            <v>1124302.08</v>
          </cell>
          <cell r="N76">
            <v>384806.29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13908</v>
          </cell>
          <cell r="J77">
            <v>17267</v>
          </cell>
          <cell r="K77">
            <v>14237</v>
          </cell>
          <cell r="L77">
            <v>15029</v>
          </cell>
          <cell r="M77">
            <v>15916</v>
          </cell>
          <cell r="N77">
            <v>2100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13908</v>
          </cell>
          <cell r="J78">
            <v>17267</v>
          </cell>
          <cell r="K78">
            <v>14237</v>
          </cell>
          <cell r="L78">
            <v>15029</v>
          </cell>
          <cell r="M78">
            <v>15916</v>
          </cell>
          <cell r="N78">
            <v>2100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22500</v>
          </cell>
          <cell r="K79">
            <v>7500</v>
          </cell>
          <cell r="L79">
            <v>7500</v>
          </cell>
          <cell r="M79">
            <v>7500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22500</v>
          </cell>
          <cell r="K80">
            <v>7500</v>
          </cell>
          <cell r="L80">
            <v>7500</v>
          </cell>
          <cell r="M80">
            <v>7500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2697818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198594</v>
          </cell>
          <cell r="L81">
            <v>0</v>
          </cell>
          <cell r="M81">
            <v>99854.48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99854.48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99854.48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2000000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198594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2000000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198594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550000</v>
          </cell>
          <cell r="F91">
            <v>0</v>
          </cell>
          <cell r="G91">
            <v>0</v>
          </cell>
          <cell r="H91">
            <v>0</v>
          </cell>
          <cell r="I91">
            <v>25000</v>
          </cell>
          <cell r="J91">
            <v>0</v>
          </cell>
          <cell r="K91">
            <v>71328</v>
          </cell>
          <cell r="L91">
            <v>79354.399999999994</v>
          </cell>
          <cell r="M91">
            <v>54354.400000000001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100000</v>
          </cell>
          <cell r="F92">
            <v>0</v>
          </cell>
          <cell r="G92">
            <v>0</v>
          </cell>
          <cell r="H92">
            <v>0</v>
          </cell>
          <cell r="I92">
            <v>25000</v>
          </cell>
          <cell r="J92">
            <v>0</v>
          </cell>
          <cell r="K92">
            <v>14000</v>
          </cell>
          <cell r="L92">
            <v>25000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100000</v>
          </cell>
          <cell r="F93">
            <v>0</v>
          </cell>
          <cell r="G93">
            <v>0</v>
          </cell>
          <cell r="H93">
            <v>0</v>
          </cell>
          <cell r="I93">
            <v>25000</v>
          </cell>
          <cell r="J93">
            <v>0</v>
          </cell>
          <cell r="K93">
            <v>14000</v>
          </cell>
          <cell r="L93">
            <v>25000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450000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57328</v>
          </cell>
          <cell r="L96">
            <v>54354.400000000001</v>
          </cell>
          <cell r="M96">
            <v>54354.400000000001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450000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57328</v>
          </cell>
          <cell r="L97">
            <v>54354.400000000001</v>
          </cell>
          <cell r="M97">
            <v>54354.400000000001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1560864.38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1500000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1500000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60864.380000000005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60864.380000000005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3345371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82222.559999999998</v>
          </cell>
          <cell r="J125">
            <v>79294.880000000005</v>
          </cell>
          <cell r="K125">
            <v>443506.27</v>
          </cell>
          <cell r="L125">
            <v>94911.099999999991</v>
          </cell>
          <cell r="M125">
            <v>88156.32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700000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700000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1205000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360684.51</v>
          </cell>
          <cell r="L128">
            <v>13356.06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1205000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360684.51</v>
          </cell>
          <cell r="L129">
            <v>13356.06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1324011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82222.559999999998</v>
          </cell>
          <cell r="J130">
            <v>79294.880000000005</v>
          </cell>
          <cell r="K130">
            <v>82821.759999999995</v>
          </cell>
          <cell r="L130">
            <v>81555.039999999994</v>
          </cell>
          <cell r="M130">
            <v>88156.32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1324011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82222.559999999998</v>
          </cell>
          <cell r="J131">
            <v>79294.880000000005</v>
          </cell>
          <cell r="K131">
            <v>82821.759999999995</v>
          </cell>
          <cell r="L131">
            <v>81555.039999999994</v>
          </cell>
          <cell r="M131">
            <v>88156.32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116360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116360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10013082.75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369648.14</v>
          </cell>
          <cell r="J138">
            <v>246058.23999999999</v>
          </cell>
          <cell r="K138">
            <v>919212.59000000008</v>
          </cell>
          <cell r="L138">
            <v>319902.5</v>
          </cell>
          <cell r="M138">
            <v>693671.13</v>
          </cell>
          <cell r="N138">
            <v>105724.27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3075000</v>
          </cell>
          <cell r="F139">
            <v>0</v>
          </cell>
          <cell r="G139">
            <v>177959.98</v>
          </cell>
          <cell r="H139">
            <v>177959.98</v>
          </cell>
          <cell r="I139">
            <v>177959.97</v>
          </cell>
          <cell r="J139">
            <v>0</v>
          </cell>
          <cell r="K139">
            <v>146910</v>
          </cell>
          <cell r="L139">
            <v>146910</v>
          </cell>
          <cell r="M139">
            <v>146910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2200000</v>
          </cell>
          <cell r="F141">
            <v>0</v>
          </cell>
          <cell r="G141">
            <v>177959.98</v>
          </cell>
          <cell r="H141">
            <v>177959.98</v>
          </cell>
          <cell r="I141">
            <v>177959.97</v>
          </cell>
          <cell r="J141">
            <v>0</v>
          </cell>
          <cell r="K141">
            <v>146910</v>
          </cell>
          <cell r="L141">
            <v>146910</v>
          </cell>
          <cell r="M141">
            <v>146910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6938082.75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191688.17</v>
          </cell>
          <cell r="J148">
            <v>246058.23999999999</v>
          </cell>
          <cell r="K148">
            <v>772302.59000000008</v>
          </cell>
          <cell r="L148">
            <v>172992.5</v>
          </cell>
          <cell r="M148">
            <v>546761.13</v>
          </cell>
          <cell r="N148">
            <v>105724.27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496044.24000000011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515400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1738385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8732</v>
          </cell>
          <cell r="J154">
            <v>129179.24</v>
          </cell>
          <cell r="K154">
            <v>133280.25</v>
          </cell>
          <cell r="L154">
            <v>13102.5</v>
          </cell>
          <cell r="M154">
            <v>293662.93</v>
          </cell>
          <cell r="N154">
            <v>105724.27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1900000</v>
          </cell>
          <cell r="F155">
            <v>0</v>
          </cell>
          <cell r="G155">
            <v>171808</v>
          </cell>
          <cell r="H155">
            <v>171750</v>
          </cell>
          <cell r="I155">
            <v>38350</v>
          </cell>
          <cell r="J155">
            <v>116879</v>
          </cell>
          <cell r="K155">
            <v>349810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2288253.5099999998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144606.17000000001</v>
          </cell>
          <cell r="J156">
            <v>0</v>
          </cell>
          <cell r="K156">
            <v>289212.34000000003</v>
          </cell>
          <cell r="L156">
            <v>159890</v>
          </cell>
          <cell r="M156">
            <v>253098.2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5572817.1799999997</v>
          </cell>
          <cell r="F160">
            <v>61360</v>
          </cell>
          <cell r="G160">
            <v>246016.46</v>
          </cell>
          <cell r="H160">
            <v>245223.66</v>
          </cell>
          <cell r="I160">
            <v>650255.18999999994</v>
          </cell>
          <cell r="J160">
            <v>231063.66</v>
          </cell>
          <cell r="K160">
            <v>309285.86</v>
          </cell>
          <cell r="L160">
            <v>230276.99</v>
          </cell>
          <cell r="M160">
            <v>295176.99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4039817.1799999997</v>
          </cell>
          <cell r="F169">
            <v>0</v>
          </cell>
          <cell r="G169">
            <v>231063.66</v>
          </cell>
          <cell r="H169">
            <v>231063.66</v>
          </cell>
          <cell r="I169">
            <v>342280.5</v>
          </cell>
          <cell r="J169">
            <v>231063.66</v>
          </cell>
          <cell r="K169">
            <v>231063.66</v>
          </cell>
          <cell r="L169">
            <v>230276.99</v>
          </cell>
          <cell r="M169">
            <v>230276.99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1250000</v>
          </cell>
          <cell r="F170">
            <v>0</v>
          </cell>
          <cell r="G170">
            <v>64900</v>
          </cell>
          <cell r="H170">
            <v>64900</v>
          </cell>
          <cell r="I170">
            <v>64900</v>
          </cell>
          <cell r="J170">
            <v>64900</v>
          </cell>
          <cell r="K170">
            <v>64900</v>
          </cell>
          <cell r="L170">
            <v>64113.33</v>
          </cell>
          <cell r="M170">
            <v>64113.33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5800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2784017.1799999997</v>
          </cell>
          <cell r="F172">
            <v>0</v>
          </cell>
          <cell r="G172">
            <v>166163.66</v>
          </cell>
          <cell r="H172">
            <v>166163.66</v>
          </cell>
          <cell r="I172">
            <v>277380.5</v>
          </cell>
          <cell r="J172">
            <v>166163.66</v>
          </cell>
          <cell r="K172">
            <v>166163.66</v>
          </cell>
          <cell r="L172">
            <v>166163.66</v>
          </cell>
          <cell r="M172">
            <v>166163.66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1358000</v>
          </cell>
          <cell r="F178">
            <v>61360</v>
          </cell>
          <cell r="G178">
            <v>14952.8</v>
          </cell>
          <cell r="H178">
            <v>14160</v>
          </cell>
          <cell r="I178">
            <v>307974.69</v>
          </cell>
          <cell r="J178">
            <v>0</v>
          </cell>
          <cell r="K178">
            <v>78222.2</v>
          </cell>
          <cell r="L178">
            <v>0</v>
          </cell>
          <cell r="M178">
            <v>64900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550000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45430</v>
          </cell>
          <cell r="L180">
            <v>0</v>
          </cell>
          <cell r="M180">
            <v>64900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400000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308000</v>
          </cell>
          <cell r="F183">
            <v>0</v>
          </cell>
          <cell r="G183">
            <v>0</v>
          </cell>
          <cell r="H183">
            <v>0</v>
          </cell>
          <cell r="I183">
            <v>307974.69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32792.199999999997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2332920.5</v>
          </cell>
          <cell r="F191">
            <v>0</v>
          </cell>
          <cell r="G191">
            <v>383672</v>
          </cell>
          <cell r="H191">
            <v>215467.99</v>
          </cell>
          <cell r="I191">
            <v>144668</v>
          </cell>
          <cell r="J191">
            <v>0</v>
          </cell>
          <cell r="K191">
            <v>0</v>
          </cell>
          <cell r="L191">
            <v>0</v>
          </cell>
          <cell r="M191">
            <v>99002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275000</v>
          </cell>
          <cell r="F192">
            <v>0</v>
          </cell>
          <cell r="G192">
            <v>0</v>
          </cell>
          <cell r="H192">
            <v>0</v>
          </cell>
          <cell r="I192">
            <v>144668</v>
          </cell>
          <cell r="J192">
            <v>0</v>
          </cell>
          <cell r="K192">
            <v>0</v>
          </cell>
          <cell r="L192">
            <v>0</v>
          </cell>
          <cell r="M192">
            <v>99002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275000</v>
          </cell>
          <cell r="F193">
            <v>0</v>
          </cell>
          <cell r="G193">
            <v>0</v>
          </cell>
          <cell r="H193">
            <v>0</v>
          </cell>
          <cell r="I193">
            <v>144668</v>
          </cell>
          <cell r="J193">
            <v>0</v>
          </cell>
          <cell r="K193">
            <v>0</v>
          </cell>
          <cell r="L193">
            <v>0</v>
          </cell>
          <cell r="M193">
            <v>99002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2057920.5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2057920.5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28513612.75</v>
          </cell>
          <cell r="F199">
            <v>8460</v>
          </cell>
          <cell r="G199">
            <v>178691.96</v>
          </cell>
          <cell r="H199">
            <v>2046198.68</v>
          </cell>
          <cell r="I199">
            <v>577937.06999999995</v>
          </cell>
          <cell r="J199">
            <v>1123013.92</v>
          </cell>
          <cell r="K199">
            <v>1168775.8999999999</v>
          </cell>
          <cell r="L199">
            <v>1876762.3</v>
          </cell>
          <cell r="M199">
            <v>1571760.71</v>
          </cell>
          <cell r="N199">
            <v>14838.59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2122876.38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26281.98</v>
          </cell>
          <cell r="K200">
            <v>8335</v>
          </cell>
          <cell r="L200">
            <v>32382.62</v>
          </cell>
          <cell r="M200">
            <v>154777.60000000001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2109276.38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26281.98</v>
          </cell>
          <cell r="K201">
            <v>8335</v>
          </cell>
          <cell r="L201">
            <v>32382.62</v>
          </cell>
          <cell r="M201">
            <v>154777.60000000001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2109276.38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26281.98</v>
          </cell>
          <cell r="K202">
            <v>8335</v>
          </cell>
          <cell r="L202">
            <v>32382.62</v>
          </cell>
          <cell r="M202">
            <v>154777.60000000001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13600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13600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1861208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5320</v>
          </cell>
          <cell r="L206">
            <v>9844.0300000000007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156000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5320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156000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5320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1665508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1665508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14700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9844.0300000000007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14700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9844.0300000000007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2239471</v>
          </cell>
          <cell r="F215">
            <v>0</v>
          </cell>
          <cell r="G215">
            <v>0</v>
          </cell>
          <cell r="H215">
            <v>642665.72</v>
          </cell>
          <cell r="I215">
            <v>421930.5</v>
          </cell>
          <cell r="J215">
            <v>95849.66</v>
          </cell>
          <cell r="K215">
            <v>76761.399999999994</v>
          </cell>
          <cell r="L215">
            <v>0</v>
          </cell>
          <cell r="M215">
            <v>833709.11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859471</v>
          </cell>
          <cell r="F218">
            <v>0</v>
          </cell>
          <cell r="G218">
            <v>0</v>
          </cell>
          <cell r="H218">
            <v>235844.18</v>
          </cell>
          <cell r="I218">
            <v>59539.5</v>
          </cell>
          <cell r="J218">
            <v>69489.37</v>
          </cell>
          <cell r="K218">
            <v>76761.399999999994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859471</v>
          </cell>
          <cell r="F219">
            <v>0</v>
          </cell>
          <cell r="G219">
            <v>0</v>
          </cell>
          <cell r="H219">
            <v>235844.18</v>
          </cell>
          <cell r="I219">
            <v>59539.5</v>
          </cell>
          <cell r="J219">
            <v>69489.37</v>
          </cell>
          <cell r="K219">
            <v>76761.399999999994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1363000</v>
          </cell>
          <cell r="F222">
            <v>0</v>
          </cell>
          <cell r="G222">
            <v>0</v>
          </cell>
          <cell r="H222">
            <v>401453.72</v>
          </cell>
          <cell r="I222">
            <v>0</v>
          </cell>
          <cell r="J222">
            <v>26360.29</v>
          </cell>
          <cell r="K222">
            <v>0</v>
          </cell>
          <cell r="L222">
            <v>0</v>
          </cell>
          <cell r="M222">
            <v>833709.11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1363000</v>
          </cell>
          <cell r="F223">
            <v>0</v>
          </cell>
          <cell r="G223">
            <v>0</v>
          </cell>
          <cell r="H223">
            <v>401453.72</v>
          </cell>
          <cell r="I223">
            <v>0</v>
          </cell>
          <cell r="J223">
            <v>26360.29</v>
          </cell>
          <cell r="K223">
            <v>0</v>
          </cell>
          <cell r="L223">
            <v>0</v>
          </cell>
          <cell r="M223">
            <v>833709.11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227354.99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18970.740000000002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227354.99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18970.740000000002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227354.99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18970.740000000002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6000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2510.09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6000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2510.09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6000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2510.09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490605.5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16000</v>
          </cell>
          <cell r="L240">
            <v>117745.20999999999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7600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1113.5899999999999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7000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1113.5899999999999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483005.5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116631.62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192750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109364.5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290255.5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7267.12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6314822.7999999998</v>
          </cell>
          <cell r="F256">
            <v>0</v>
          </cell>
          <cell r="G256">
            <v>0</v>
          </cell>
          <cell r="H256">
            <v>35202.44</v>
          </cell>
          <cell r="I256">
            <v>34666.589999999997</v>
          </cell>
          <cell r="J256">
            <v>796654.84</v>
          </cell>
          <cell r="K256">
            <v>244318.82</v>
          </cell>
          <cell r="L256">
            <v>1077758.08</v>
          </cell>
          <cell r="M256">
            <v>0</v>
          </cell>
          <cell r="N256">
            <v>14838.59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</v>
          </cell>
          <cell r="D257" t="str">
            <v>Combustibles y Lubricantes</v>
          </cell>
          <cell r="E257">
            <v>4155100</v>
          </cell>
          <cell r="F257">
            <v>0</v>
          </cell>
          <cell r="G257">
            <v>0</v>
          </cell>
          <cell r="H257">
            <v>34482.400000000001</v>
          </cell>
          <cell r="I257">
            <v>20664</v>
          </cell>
          <cell r="J257">
            <v>11070</v>
          </cell>
          <cell r="K257">
            <v>0</v>
          </cell>
          <cell r="L257">
            <v>1059837</v>
          </cell>
          <cell r="M257">
            <v>0</v>
          </cell>
          <cell r="N257">
            <v>14838.59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2.3.7.1.01</v>
          </cell>
          <cell r="D258" t="str">
            <v>Gasolina</v>
          </cell>
          <cell r="E258">
            <v>2585600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2.3.7.1.02</v>
          </cell>
          <cell r="D259" t="str">
            <v>Gasoil</v>
          </cell>
          <cell r="E259">
            <v>1060000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1059837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  <cell r="F260">
            <v>0</v>
          </cell>
          <cell r="G260">
            <v>0</v>
          </cell>
          <cell r="H260">
            <v>30258</v>
          </cell>
          <cell r="I260">
            <v>20664</v>
          </cell>
          <cell r="J260">
            <v>11070</v>
          </cell>
          <cell r="K260">
            <v>0</v>
          </cell>
          <cell r="L260">
            <v>0</v>
          </cell>
          <cell r="M260">
            <v>0</v>
          </cell>
          <cell r="N260">
            <v>14838.59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2.3.7.1.05</v>
          </cell>
          <cell r="D261" t="str">
            <v>Aceites y Grasas</v>
          </cell>
          <cell r="E261">
            <v>9500</v>
          </cell>
          <cell r="F261">
            <v>0</v>
          </cell>
          <cell r="G261">
            <v>0</v>
          </cell>
          <cell r="H261">
            <v>4224.3999999999996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2159722.7999999998</v>
          </cell>
          <cell r="F265">
            <v>0</v>
          </cell>
          <cell r="G265">
            <v>0</v>
          </cell>
          <cell r="H265">
            <v>720.04</v>
          </cell>
          <cell r="I265">
            <v>14002.59</v>
          </cell>
          <cell r="J265">
            <v>785584.84</v>
          </cell>
          <cell r="K265">
            <v>244318.82</v>
          </cell>
          <cell r="L265">
            <v>17921.080000000002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64801.8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171921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11814.75</v>
          </cell>
          <cell r="K268">
            <v>14100.82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2.3.7.2.04</v>
          </cell>
          <cell r="D269" t="str">
            <v>Abonos y fertilizantes</v>
          </cell>
          <cell r="E269">
            <v>10000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35000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4095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1818000</v>
          </cell>
          <cell r="F271">
            <v>0</v>
          </cell>
          <cell r="G271">
            <v>0</v>
          </cell>
          <cell r="H271">
            <v>0</v>
          </cell>
          <cell r="I271">
            <v>1577.19</v>
          </cell>
          <cell r="J271">
            <v>772546.1</v>
          </cell>
          <cell r="K271">
            <v>219066.6</v>
          </cell>
          <cell r="L271">
            <v>8142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60000</v>
          </cell>
          <cell r="F273">
            <v>0</v>
          </cell>
          <cell r="G273">
            <v>0</v>
          </cell>
          <cell r="H273">
            <v>720.04</v>
          </cell>
          <cell r="I273">
            <v>12425.4</v>
          </cell>
          <cell r="J273">
            <v>1223.99</v>
          </cell>
          <cell r="K273">
            <v>7056.4</v>
          </cell>
          <cell r="L273">
            <v>9779.08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</v>
          </cell>
          <cell r="D274" t="str">
            <v>PRODUCTOS Y UTILES VARIOS</v>
          </cell>
          <cell r="E274">
            <v>15251274.080000002</v>
          </cell>
          <cell r="F274">
            <v>0</v>
          </cell>
          <cell r="G274">
            <v>0</v>
          </cell>
          <cell r="H274">
            <v>1099229.42</v>
          </cell>
          <cell r="I274">
            <v>121339.98</v>
          </cell>
          <cell r="J274">
            <v>204227.44</v>
          </cell>
          <cell r="K274">
            <v>799069.94</v>
          </cell>
          <cell r="L274">
            <v>636522.27</v>
          </cell>
          <cell r="M274">
            <v>583274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</v>
          </cell>
          <cell r="D275" t="str">
            <v xml:space="preserve">Material para limpieza </v>
          </cell>
          <cell r="E275">
            <v>2661764.3400000003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63269.83</v>
          </cell>
          <cell r="K275">
            <v>278408.02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2559864.3400000003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26842.400000000001</v>
          </cell>
          <cell r="K276">
            <v>275374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101900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36427.43</v>
          </cell>
          <cell r="K277">
            <v>3034.02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5489767.2999999998</v>
          </cell>
          <cell r="F278">
            <v>0</v>
          </cell>
          <cell r="G278">
            <v>0</v>
          </cell>
          <cell r="H278">
            <v>171895.03</v>
          </cell>
          <cell r="I278">
            <v>26054.98</v>
          </cell>
          <cell r="J278">
            <v>5664</v>
          </cell>
          <cell r="K278">
            <v>137390.38</v>
          </cell>
          <cell r="L278">
            <v>28360.99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5429371.5</v>
          </cell>
          <cell r="F279">
            <v>0</v>
          </cell>
          <cell r="G279">
            <v>0</v>
          </cell>
          <cell r="H279">
            <v>170833.03</v>
          </cell>
          <cell r="I279">
            <v>26054.98</v>
          </cell>
          <cell r="J279">
            <v>5664</v>
          </cell>
          <cell r="K279">
            <v>137390.38</v>
          </cell>
          <cell r="L279">
            <v>28360.99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60395.8</v>
          </cell>
          <cell r="F280">
            <v>0</v>
          </cell>
          <cell r="G280">
            <v>0</v>
          </cell>
          <cell r="H280">
            <v>1062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1433832.2400000002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1486.8</v>
          </cell>
          <cell r="K281">
            <v>34255.300000000003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1433832.2400000002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1486.8</v>
          </cell>
          <cell r="K282">
            <v>34255.300000000003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91695</v>
          </cell>
          <cell r="F283">
            <v>0</v>
          </cell>
          <cell r="G283">
            <v>0</v>
          </cell>
          <cell r="H283">
            <v>1180</v>
          </cell>
          <cell r="I283">
            <v>2655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91695</v>
          </cell>
          <cell r="F284">
            <v>0</v>
          </cell>
          <cell r="G284">
            <v>0</v>
          </cell>
          <cell r="H284">
            <v>1180</v>
          </cell>
          <cell r="I284">
            <v>2655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2.3.9.5</v>
          </cell>
          <cell r="D285" t="str">
            <v>Utiles de cocina y comedor</v>
          </cell>
          <cell r="E285">
            <v>500000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97807.13</v>
          </cell>
          <cell r="K285">
            <v>286045.75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500000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97807.13</v>
          </cell>
          <cell r="K286">
            <v>286045.75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2649673.2000000002</v>
          </cell>
          <cell r="F287">
            <v>0</v>
          </cell>
          <cell r="G287">
            <v>0</v>
          </cell>
          <cell r="H287">
            <v>891136</v>
          </cell>
          <cell r="I287">
            <v>0</v>
          </cell>
          <cell r="J287">
            <v>0</v>
          </cell>
          <cell r="K287">
            <v>3944.64</v>
          </cell>
          <cell r="L287">
            <v>303594.46999999997</v>
          </cell>
          <cell r="M287">
            <v>583274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2649673.2000000002</v>
          </cell>
          <cell r="F288">
            <v>0</v>
          </cell>
          <cell r="G288">
            <v>0</v>
          </cell>
          <cell r="H288">
            <v>891136</v>
          </cell>
          <cell r="I288">
            <v>0</v>
          </cell>
          <cell r="J288">
            <v>0</v>
          </cell>
          <cell r="K288">
            <v>3944.64</v>
          </cell>
          <cell r="L288">
            <v>303594.46999999997</v>
          </cell>
          <cell r="M288">
            <v>583274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944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944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524880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51718.11</v>
          </cell>
          <cell r="L291">
            <v>190734.12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2.3.9.8.01</v>
          </cell>
          <cell r="D292" t="str">
            <v>Repuestos</v>
          </cell>
          <cell r="E292">
            <v>304880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11845.74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2.3.9.8.02</v>
          </cell>
          <cell r="D293" t="str">
            <v>Accesorios</v>
          </cell>
          <cell r="E293">
            <v>220000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51718.11</v>
          </cell>
          <cell r="L293">
            <v>178888.38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1869662</v>
          </cell>
          <cell r="F294">
            <v>0</v>
          </cell>
          <cell r="G294">
            <v>0</v>
          </cell>
          <cell r="H294">
            <v>35018.39</v>
          </cell>
          <cell r="I294">
            <v>92630</v>
          </cell>
          <cell r="J294">
            <v>35999.68</v>
          </cell>
          <cell r="K294">
            <v>6363.74</v>
          </cell>
          <cell r="L294">
            <v>113832.69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25000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26398.25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330350</v>
          </cell>
          <cell r="F298">
            <v>0</v>
          </cell>
          <cell r="G298">
            <v>0</v>
          </cell>
          <cell r="H298">
            <v>23418.99</v>
          </cell>
          <cell r="I298">
            <v>89090</v>
          </cell>
          <cell r="J298">
            <v>0</v>
          </cell>
          <cell r="K298">
            <v>0</v>
          </cell>
          <cell r="L298">
            <v>60934.92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1514312</v>
          </cell>
          <cell r="F299">
            <v>0</v>
          </cell>
          <cell r="G299">
            <v>0</v>
          </cell>
          <cell r="H299">
            <v>11599.4</v>
          </cell>
          <cell r="I299">
            <v>3540</v>
          </cell>
          <cell r="J299">
            <v>35999.68</v>
          </cell>
          <cell r="K299">
            <v>6363.74</v>
          </cell>
          <cell r="L299">
            <v>26499.52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>
            <v>2.4</v>
          </cell>
          <cell r="D300" t="str">
            <v>TRANSFERENCIAS CORRIENTES</v>
          </cell>
          <cell r="E300">
            <v>0</v>
          </cell>
          <cell r="F300">
            <v>0</v>
          </cell>
          <cell r="G300">
            <v>408911.74</v>
          </cell>
          <cell r="H300">
            <v>-408911.74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0</v>
          </cell>
          <cell r="F319">
            <v>0</v>
          </cell>
          <cell r="G319">
            <v>408911.74</v>
          </cell>
          <cell r="H319">
            <v>-408911.74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0</v>
          </cell>
          <cell r="F322">
            <v>0</v>
          </cell>
          <cell r="G322">
            <v>408911.74</v>
          </cell>
          <cell r="H322">
            <v>-408911.74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0</v>
          </cell>
          <cell r="F323">
            <v>0</v>
          </cell>
          <cell r="G323">
            <v>408911.74</v>
          </cell>
          <cell r="H323">
            <v>-408911.74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4448589.4399999995</v>
          </cell>
          <cell r="F324">
            <v>0</v>
          </cell>
          <cell r="G324">
            <v>0</v>
          </cell>
          <cell r="H324">
            <v>42500.04</v>
          </cell>
          <cell r="I324">
            <v>0</v>
          </cell>
          <cell r="J324">
            <v>1447690.3399999999</v>
          </cell>
          <cell r="K324">
            <v>3476015.8600000003</v>
          </cell>
          <cell r="L324">
            <v>13983253.439999999</v>
          </cell>
          <cell r="M324">
            <v>41040.400000000001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</v>
          </cell>
          <cell r="D325" t="str">
            <v>MOBILIARIO Y EQUIPO</v>
          </cell>
          <cell r="E325">
            <v>552096.04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405319.99</v>
          </cell>
          <cell r="K325">
            <v>2990492.6500000004</v>
          </cell>
          <cell r="L325">
            <v>12477188.560000001</v>
          </cell>
          <cell r="M325">
            <v>41040.400000000001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77800.040000000008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41040.400000000001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77800.040000000008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41040.400000000001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10000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405319.99</v>
          </cell>
          <cell r="K330">
            <v>2691253.18</v>
          </cell>
          <cell r="L330">
            <v>12477188.560000001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10000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405319.99</v>
          </cell>
          <cell r="K331">
            <v>2691253.18</v>
          </cell>
          <cell r="L331">
            <v>12477188.560000001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411900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299239.46999999997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2.6.1.4.01</v>
          </cell>
          <cell r="D333" t="str">
            <v>Electrodomésticos</v>
          </cell>
          <cell r="E333">
            <v>411900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299239.46999999997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52396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52396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81985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96023.92</v>
          </cell>
          <cell r="K336">
            <v>0</v>
          </cell>
          <cell r="L336">
            <v>1366273.62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41985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64773.98</v>
          </cell>
          <cell r="K337">
            <v>0</v>
          </cell>
          <cell r="L337">
            <v>1366273.62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41985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64773.98</v>
          </cell>
          <cell r="K338">
            <v>0</v>
          </cell>
          <cell r="L338">
            <v>1366273.62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31249.94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31249.94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40000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40000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420624.4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420624.4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420624.4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2.6.3.2</v>
          </cell>
          <cell r="D348" t="str">
            <v>Instrumental medico y de laboratio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2576131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946346.42999999993</v>
          </cell>
          <cell r="K355">
            <v>485523.21</v>
          </cell>
          <cell r="L355">
            <v>139791.26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24000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4956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24000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4956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50000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34022.94</v>
          </cell>
          <cell r="L358">
            <v>63424.3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50000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34022.94</v>
          </cell>
          <cell r="L359">
            <v>63424.3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1084567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453297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30000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1054567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453297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448404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493049.43</v>
          </cell>
          <cell r="K366">
            <v>308674.02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448404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493049.43</v>
          </cell>
          <cell r="K367">
            <v>308674.02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119160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71410.960000000006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119160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71410.960000000006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2.6.5.8</v>
          </cell>
          <cell r="D372" t="str">
            <v>Otros equipos</v>
          </cell>
          <cell r="E372">
            <v>850000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142826.25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2.6.5.8.01</v>
          </cell>
          <cell r="D373" t="str">
            <v>Otros equipos</v>
          </cell>
          <cell r="E373">
            <v>850000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142826.25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817753</v>
          </cell>
          <cell r="F374">
            <v>0</v>
          </cell>
          <cell r="G374">
            <v>0</v>
          </cell>
          <cell r="H374">
            <v>42500.04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2.6.6.2</v>
          </cell>
          <cell r="D377" t="str">
            <v>Equipos de Seguridad</v>
          </cell>
          <cell r="E377">
            <v>71000</v>
          </cell>
          <cell r="F377">
            <v>0</v>
          </cell>
          <cell r="G377">
            <v>0</v>
          </cell>
          <cell r="H377">
            <v>42500.04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2.6.6.2.01</v>
          </cell>
          <cell r="D378" t="str">
            <v>Equipos de Seguridad</v>
          </cell>
          <cell r="E378">
            <v>71000</v>
          </cell>
          <cell r="F378">
            <v>0</v>
          </cell>
          <cell r="G378">
            <v>0</v>
          </cell>
          <cell r="H378">
            <v>42500.04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</v>
          </cell>
          <cell r="D399" t="str">
            <v>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>
        <row r="10">
          <cell r="R10">
            <v>18996064.399999999</v>
          </cell>
        </row>
      </sheetData>
      <sheetData sheetId="6"/>
      <sheetData sheetId="7"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7000000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2">
          <cell r="E32">
            <v>90462.739999999991</v>
          </cell>
        </row>
        <row r="33">
          <cell r="E33">
            <v>3195466.37</v>
          </cell>
        </row>
        <row r="34">
          <cell r="E34">
            <v>187000</v>
          </cell>
        </row>
        <row r="35">
          <cell r="E35">
            <v>0</v>
          </cell>
        </row>
        <row r="36">
          <cell r="E36">
            <v>65000</v>
          </cell>
        </row>
        <row r="37">
          <cell r="E37">
            <v>195000</v>
          </cell>
        </row>
        <row r="38">
          <cell r="E38">
            <v>0</v>
          </cell>
        </row>
        <row r="39">
          <cell r="E39">
            <v>12440394.02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7">
          <cell r="E57">
            <v>38568652.530000001</v>
          </cell>
        </row>
        <row r="58">
          <cell r="E58">
            <v>8007134.1299999999</v>
          </cell>
        </row>
        <row r="59">
          <cell r="E59">
            <v>222544</v>
          </cell>
        </row>
        <row r="60">
          <cell r="E60">
            <v>5140</v>
          </cell>
        </row>
        <row r="61">
          <cell r="E61">
            <v>1401723.45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6"/>
  <sheetViews>
    <sheetView showGridLines="0" tabSelected="1" zoomScale="85" zoomScaleNormal="85" workbookViewId="0">
      <pane xSplit="2" ySplit="14" topLeftCell="C51" activePane="bottomRight" state="frozen"/>
      <selection pane="topRight" activeCell="D1" sqref="D1"/>
      <selection pane="bottomLeft" activeCell="A15" sqref="A15"/>
      <selection pane="bottomRight" activeCell="G77" sqref="G77"/>
    </sheetView>
  </sheetViews>
  <sheetFormatPr baseColWidth="10" defaultColWidth="9.140625" defaultRowHeight="15" outlineLevelCol="1" x14ac:dyDescent="0.25"/>
  <cols>
    <col min="1" max="1" width="5.85546875" style="1" hidden="1" customWidth="1" outlineLevel="1"/>
    <col min="2" max="2" width="49" style="1" customWidth="1" collapsed="1"/>
    <col min="3" max="3" width="21.42578125" style="1" customWidth="1"/>
    <col min="4" max="4" width="22.28515625" style="1" customWidth="1"/>
    <col min="5" max="5" width="14.85546875" style="1" customWidth="1"/>
    <col min="6" max="6" width="16.28515625" style="1" customWidth="1"/>
    <col min="7" max="7" width="17.140625" style="1" customWidth="1"/>
    <col min="8" max="8" width="17.28515625" style="1" customWidth="1"/>
    <col min="9" max="9" width="16.42578125" style="1" customWidth="1"/>
    <col min="10" max="12" width="17.42578125" style="1" customWidth="1"/>
    <col min="13" max="13" width="24.140625" style="1" customWidth="1"/>
    <col min="14" max="18" width="6" style="1" bestFit="1" customWidth="1"/>
    <col min="19" max="20" width="7" style="1" bestFit="1" customWidth="1"/>
    <col min="21" max="250" width="9.140625" style="1"/>
    <col min="251" max="251" width="49.28515625" style="1" bestFit="1" customWidth="1"/>
    <col min="252" max="252" width="25" style="1" customWidth="1"/>
    <col min="253" max="253" width="21.28515625" style="1" customWidth="1"/>
    <col min="254" max="254" width="16.28515625" style="1" bestFit="1" customWidth="1"/>
    <col min="255" max="255" width="17.85546875" style="1" bestFit="1" customWidth="1"/>
    <col min="256" max="256" width="18.5703125" style="1" bestFit="1" customWidth="1"/>
    <col min="257" max="260" width="17.42578125" style="1" bestFit="1" customWidth="1"/>
    <col min="261" max="261" width="17.42578125" style="1" customWidth="1"/>
    <col min="262" max="262" width="19.28515625" style="1" customWidth="1"/>
    <col min="263" max="263" width="17.5703125" style="1" bestFit="1" customWidth="1"/>
    <col min="264" max="264" width="18.28515625" style="1" customWidth="1"/>
    <col min="265" max="265" width="30.140625" style="1" customWidth="1"/>
    <col min="266" max="266" width="19" style="1" customWidth="1"/>
    <col min="267" max="267" width="20" style="1" customWidth="1"/>
    <col min="268" max="268" width="16.5703125" style="1" customWidth="1"/>
    <col min="269" max="269" width="16.42578125" style="1" customWidth="1"/>
    <col min="270" max="274" width="6" style="1" bestFit="1" customWidth="1"/>
    <col min="275" max="276" width="7" style="1" bestFit="1" customWidth="1"/>
    <col min="277" max="506" width="9.140625" style="1"/>
    <col min="507" max="507" width="49.28515625" style="1" bestFit="1" customWidth="1"/>
    <col min="508" max="508" width="25" style="1" customWidth="1"/>
    <col min="509" max="509" width="21.28515625" style="1" customWidth="1"/>
    <col min="510" max="510" width="16.28515625" style="1" bestFit="1" customWidth="1"/>
    <col min="511" max="511" width="17.85546875" style="1" bestFit="1" customWidth="1"/>
    <col min="512" max="512" width="18.5703125" style="1" bestFit="1" customWidth="1"/>
    <col min="513" max="516" width="17.42578125" style="1" bestFit="1" customWidth="1"/>
    <col min="517" max="517" width="17.42578125" style="1" customWidth="1"/>
    <col min="518" max="518" width="19.28515625" style="1" customWidth="1"/>
    <col min="519" max="519" width="17.5703125" style="1" bestFit="1" customWidth="1"/>
    <col min="520" max="520" width="18.28515625" style="1" customWidth="1"/>
    <col min="521" max="521" width="30.140625" style="1" customWidth="1"/>
    <col min="522" max="522" width="19" style="1" customWidth="1"/>
    <col min="523" max="523" width="20" style="1" customWidth="1"/>
    <col min="524" max="524" width="16.5703125" style="1" customWidth="1"/>
    <col min="525" max="525" width="16.42578125" style="1" customWidth="1"/>
    <col min="526" max="530" width="6" style="1" bestFit="1" customWidth="1"/>
    <col min="531" max="532" width="7" style="1" bestFit="1" customWidth="1"/>
    <col min="533" max="762" width="9.140625" style="1"/>
    <col min="763" max="763" width="49.28515625" style="1" bestFit="1" customWidth="1"/>
    <col min="764" max="764" width="25" style="1" customWidth="1"/>
    <col min="765" max="765" width="21.28515625" style="1" customWidth="1"/>
    <col min="766" max="766" width="16.28515625" style="1" bestFit="1" customWidth="1"/>
    <col min="767" max="767" width="17.85546875" style="1" bestFit="1" customWidth="1"/>
    <col min="768" max="768" width="18.5703125" style="1" bestFit="1" customWidth="1"/>
    <col min="769" max="772" width="17.42578125" style="1" bestFit="1" customWidth="1"/>
    <col min="773" max="773" width="17.42578125" style="1" customWidth="1"/>
    <col min="774" max="774" width="19.28515625" style="1" customWidth="1"/>
    <col min="775" max="775" width="17.5703125" style="1" bestFit="1" customWidth="1"/>
    <col min="776" max="776" width="18.28515625" style="1" customWidth="1"/>
    <col min="777" max="777" width="30.140625" style="1" customWidth="1"/>
    <col min="778" max="778" width="19" style="1" customWidth="1"/>
    <col min="779" max="779" width="20" style="1" customWidth="1"/>
    <col min="780" max="780" width="16.5703125" style="1" customWidth="1"/>
    <col min="781" max="781" width="16.42578125" style="1" customWidth="1"/>
    <col min="782" max="786" width="6" style="1" bestFit="1" customWidth="1"/>
    <col min="787" max="788" width="7" style="1" bestFit="1" customWidth="1"/>
    <col min="789" max="1018" width="9.140625" style="1"/>
    <col min="1019" max="1019" width="49.28515625" style="1" bestFit="1" customWidth="1"/>
    <col min="1020" max="1020" width="25" style="1" customWidth="1"/>
    <col min="1021" max="1021" width="21.28515625" style="1" customWidth="1"/>
    <col min="1022" max="1022" width="16.28515625" style="1" bestFit="1" customWidth="1"/>
    <col min="1023" max="1023" width="17.85546875" style="1" bestFit="1" customWidth="1"/>
    <col min="1024" max="1024" width="18.5703125" style="1" bestFit="1" customWidth="1"/>
    <col min="1025" max="1028" width="17.42578125" style="1" bestFit="1" customWidth="1"/>
    <col min="1029" max="1029" width="17.42578125" style="1" customWidth="1"/>
    <col min="1030" max="1030" width="19.28515625" style="1" customWidth="1"/>
    <col min="1031" max="1031" width="17.5703125" style="1" bestFit="1" customWidth="1"/>
    <col min="1032" max="1032" width="18.28515625" style="1" customWidth="1"/>
    <col min="1033" max="1033" width="30.140625" style="1" customWidth="1"/>
    <col min="1034" max="1034" width="19" style="1" customWidth="1"/>
    <col min="1035" max="1035" width="20" style="1" customWidth="1"/>
    <col min="1036" max="1036" width="16.5703125" style="1" customWidth="1"/>
    <col min="1037" max="1037" width="16.42578125" style="1" customWidth="1"/>
    <col min="1038" max="1042" width="6" style="1" bestFit="1" customWidth="1"/>
    <col min="1043" max="1044" width="7" style="1" bestFit="1" customWidth="1"/>
    <col min="1045" max="1274" width="9.140625" style="1"/>
    <col min="1275" max="1275" width="49.28515625" style="1" bestFit="1" customWidth="1"/>
    <col min="1276" max="1276" width="25" style="1" customWidth="1"/>
    <col min="1277" max="1277" width="21.28515625" style="1" customWidth="1"/>
    <col min="1278" max="1278" width="16.28515625" style="1" bestFit="1" customWidth="1"/>
    <col min="1279" max="1279" width="17.85546875" style="1" bestFit="1" customWidth="1"/>
    <col min="1280" max="1280" width="18.5703125" style="1" bestFit="1" customWidth="1"/>
    <col min="1281" max="1284" width="17.42578125" style="1" bestFit="1" customWidth="1"/>
    <col min="1285" max="1285" width="17.42578125" style="1" customWidth="1"/>
    <col min="1286" max="1286" width="19.28515625" style="1" customWidth="1"/>
    <col min="1287" max="1287" width="17.5703125" style="1" bestFit="1" customWidth="1"/>
    <col min="1288" max="1288" width="18.28515625" style="1" customWidth="1"/>
    <col min="1289" max="1289" width="30.140625" style="1" customWidth="1"/>
    <col min="1290" max="1290" width="19" style="1" customWidth="1"/>
    <col min="1291" max="1291" width="20" style="1" customWidth="1"/>
    <col min="1292" max="1292" width="16.5703125" style="1" customWidth="1"/>
    <col min="1293" max="1293" width="16.42578125" style="1" customWidth="1"/>
    <col min="1294" max="1298" width="6" style="1" bestFit="1" customWidth="1"/>
    <col min="1299" max="1300" width="7" style="1" bestFit="1" customWidth="1"/>
    <col min="1301" max="1530" width="9.140625" style="1"/>
    <col min="1531" max="1531" width="49.28515625" style="1" bestFit="1" customWidth="1"/>
    <col min="1532" max="1532" width="25" style="1" customWidth="1"/>
    <col min="1533" max="1533" width="21.28515625" style="1" customWidth="1"/>
    <col min="1534" max="1534" width="16.28515625" style="1" bestFit="1" customWidth="1"/>
    <col min="1535" max="1535" width="17.85546875" style="1" bestFit="1" customWidth="1"/>
    <col min="1536" max="1536" width="18.5703125" style="1" bestFit="1" customWidth="1"/>
    <col min="1537" max="1540" width="17.42578125" style="1" bestFit="1" customWidth="1"/>
    <col min="1541" max="1541" width="17.42578125" style="1" customWidth="1"/>
    <col min="1542" max="1542" width="19.28515625" style="1" customWidth="1"/>
    <col min="1543" max="1543" width="17.5703125" style="1" bestFit="1" customWidth="1"/>
    <col min="1544" max="1544" width="18.28515625" style="1" customWidth="1"/>
    <col min="1545" max="1545" width="30.140625" style="1" customWidth="1"/>
    <col min="1546" max="1546" width="19" style="1" customWidth="1"/>
    <col min="1547" max="1547" width="20" style="1" customWidth="1"/>
    <col min="1548" max="1548" width="16.5703125" style="1" customWidth="1"/>
    <col min="1549" max="1549" width="16.42578125" style="1" customWidth="1"/>
    <col min="1550" max="1554" width="6" style="1" bestFit="1" customWidth="1"/>
    <col min="1555" max="1556" width="7" style="1" bestFit="1" customWidth="1"/>
    <col min="1557" max="1786" width="9.140625" style="1"/>
    <col min="1787" max="1787" width="49.28515625" style="1" bestFit="1" customWidth="1"/>
    <col min="1788" max="1788" width="25" style="1" customWidth="1"/>
    <col min="1789" max="1789" width="21.28515625" style="1" customWidth="1"/>
    <col min="1790" max="1790" width="16.28515625" style="1" bestFit="1" customWidth="1"/>
    <col min="1791" max="1791" width="17.85546875" style="1" bestFit="1" customWidth="1"/>
    <col min="1792" max="1792" width="18.5703125" style="1" bestFit="1" customWidth="1"/>
    <col min="1793" max="1796" width="17.42578125" style="1" bestFit="1" customWidth="1"/>
    <col min="1797" max="1797" width="17.42578125" style="1" customWidth="1"/>
    <col min="1798" max="1798" width="19.28515625" style="1" customWidth="1"/>
    <col min="1799" max="1799" width="17.5703125" style="1" bestFit="1" customWidth="1"/>
    <col min="1800" max="1800" width="18.28515625" style="1" customWidth="1"/>
    <col min="1801" max="1801" width="30.140625" style="1" customWidth="1"/>
    <col min="1802" max="1802" width="19" style="1" customWidth="1"/>
    <col min="1803" max="1803" width="20" style="1" customWidth="1"/>
    <col min="1804" max="1804" width="16.5703125" style="1" customWidth="1"/>
    <col min="1805" max="1805" width="16.42578125" style="1" customWidth="1"/>
    <col min="1806" max="1810" width="6" style="1" bestFit="1" customWidth="1"/>
    <col min="1811" max="1812" width="7" style="1" bestFit="1" customWidth="1"/>
    <col min="1813" max="2042" width="9.140625" style="1"/>
    <col min="2043" max="2043" width="49.28515625" style="1" bestFit="1" customWidth="1"/>
    <col min="2044" max="2044" width="25" style="1" customWidth="1"/>
    <col min="2045" max="2045" width="21.28515625" style="1" customWidth="1"/>
    <col min="2046" max="2046" width="16.28515625" style="1" bestFit="1" customWidth="1"/>
    <col min="2047" max="2047" width="17.85546875" style="1" bestFit="1" customWidth="1"/>
    <col min="2048" max="2048" width="18.5703125" style="1" bestFit="1" customWidth="1"/>
    <col min="2049" max="2052" width="17.42578125" style="1" bestFit="1" customWidth="1"/>
    <col min="2053" max="2053" width="17.42578125" style="1" customWidth="1"/>
    <col min="2054" max="2054" width="19.28515625" style="1" customWidth="1"/>
    <col min="2055" max="2055" width="17.5703125" style="1" bestFit="1" customWidth="1"/>
    <col min="2056" max="2056" width="18.28515625" style="1" customWidth="1"/>
    <col min="2057" max="2057" width="30.140625" style="1" customWidth="1"/>
    <col min="2058" max="2058" width="19" style="1" customWidth="1"/>
    <col min="2059" max="2059" width="20" style="1" customWidth="1"/>
    <col min="2060" max="2060" width="16.5703125" style="1" customWidth="1"/>
    <col min="2061" max="2061" width="16.42578125" style="1" customWidth="1"/>
    <col min="2062" max="2066" width="6" style="1" bestFit="1" customWidth="1"/>
    <col min="2067" max="2068" width="7" style="1" bestFit="1" customWidth="1"/>
    <col min="2069" max="2298" width="9.140625" style="1"/>
    <col min="2299" max="2299" width="49.28515625" style="1" bestFit="1" customWidth="1"/>
    <col min="2300" max="2300" width="25" style="1" customWidth="1"/>
    <col min="2301" max="2301" width="21.28515625" style="1" customWidth="1"/>
    <col min="2302" max="2302" width="16.28515625" style="1" bestFit="1" customWidth="1"/>
    <col min="2303" max="2303" width="17.85546875" style="1" bestFit="1" customWidth="1"/>
    <col min="2304" max="2304" width="18.5703125" style="1" bestFit="1" customWidth="1"/>
    <col min="2305" max="2308" width="17.42578125" style="1" bestFit="1" customWidth="1"/>
    <col min="2309" max="2309" width="17.42578125" style="1" customWidth="1"/>
    <col min="2310" max="2310" width="19.28515625" style="1" customWidth="1"/>
    <col min="2311" max="2311" width="17.5703125" style="1" bestFit="1" customWidth="1"/>
    <col min="2312" max="2312" width="18.28515625" style="1" customWidth="1"/>
    <col min="2313" max="2313" width="30.140625" style="1" customWidth="1"/>
    <col min="2314" max="2314" width="19" style="1" customWidth="1"/>
    <col min="2315" max="2315" width="20" style="1" customWidth="1"/>
    <col min="2316" max="2316" width="16.5703125" style="1" customWidth="1"/>
    <col min="2317" max="2317" width="16.42578125" style="1" customWidth="1"/>
    <col min="2318" max="2322" width="6" style="1" bestFit="1" customWidth="1"/>
    <col min="2323" max="2324" width="7" style="1" bestFit="1" customWidth="1"/>
    <col min="2325" max="2554" width="9.140625" style="1"/>
    <col min="2555" max="2555" width="49.28515625" style="1" bestFit="1" customWidth="1"/>
    <col min="2556" max="2556" width="25" style="1" customWidth="1"/>
    <col min="2557" max="2557" width="21.28515625" style="1" customWidth="1"/>
    <col min="2558" max="2558" width="16.28515625" style="1" bestFit="1" customWidth="1"/>
    <col min="2559" max="2559" width="17.85546875" style="1" bestFit="1" customWidth="1"/>
    <col min="2560" max="2560" width="18.5703125" style="1" bestFit="1" customWidth="1"/>
    <col min="2561" max="2564" width="17.42578125" style="1" bestFit="1" customWidth="1"/>
    <col min="2565" max="2565" width="17.42578125" style="1" customWidth="1"/>
    <col min="2566" max="2566" width="19.28515625" style="1" customWidth="1"/>
    <col min="2567" max="2567" width="17.5703125" style="1" bestFit="1" customWidth="1"/>
    <col min="2568" max="2568" width="18.28515625" style="1" customWidth="1"/>
    <col min="2569" max="2569" width="30.140625" style="1" customWidth="1"/>
    <col min="2570" max="2570" width="19" style="1" customWidth="1"/>
    <col min="2571" max="2571" width="20" style="1" customWidth="1"/>
    <col min="2572" max="2572" width="16.5703125" style="1" customWidth="1"/>
    <col min="2573" max="2573" width="16.42578125" style="1" customWidth="1"/>
    <col min="2574" max="2578" width="6" style="1" bestFit="1" customWidth="1"/>
    <col min="2579" max="2580" width="7" style="1" bestFit="1" customWidth="1"/>
    <col min="2581" max="2810" width="9.140625" style="1"/>
    <col min="2811" max="2811" width="49.28515625" style="1" bestFit="1" customWidth="1"/>
    <col min="2812" max="2812" width="25" style="1" customWidth="1"/>
    <col min="2813" max="2813" width="21.28515625" style="1" customWidth="1"/>
    <col min="2814" max="2814" width="16.28515625" style="1" bestFit="1" customWidth="1"/>
    <col min="2815" max="2815" width="17.85546875" style="1" bestFit="1" customWidth="1"/>
    <col min="2816" max="2816" width="18.5703125" style="1" bestFit="1" customWidth="1"/>
    <col min="2817" max="2820" width="17.42578125" style="1" bestFit="1" customWidth="1"/>
    <col min="2821" max="2821" width="17.42578125" style="1" customWidth="1"/>
    <col min="2822" max="2822" width="19.28515625" style="1" customWidth="1"/>
    <col min="2823" max="2823" width="17.5703125" style="1" bestFit="1" customWidth="1"/>
    <col min="2824" max="2824" width="18.28515625" style="1" customWidth="1"/>
    <col min="2825" max="2825" width="30.140625" style="1" customWidth="1"/>
    <col min="2826" max="2826" width="19" style="1" customWidth="1"/>
    <col min="2827" max="2827" width="20" style="1" customWidth="1"/>
    <col min="2828" max="2828" width="16.5703125" style="1" customWidth="1"/>
    <col min="2829" max="2829" width="16.42578125" style="1" customWidth="1"/>
    <col min="2830" max="2834" width="6" style="1" bestFit="1" customWidth="1"/>
    <col min="2835" max="2836" width="7" style="1" bestFit="1" customWidth="1"/>
    <col min="2837" max="3066" width="9.140625" style="1"/>
    <col min="3067" max="3067" width="49.28515625" style="1" bestFit="1" customWidth="1"/>
    <col min="3068" max="3068" width="25" style="1" customWidth="1"/>
    <col min="3069" max="3069" width="21.28515625" style="1" customWidth="1"/>
    <col min="3070" max="3070" width="16.28515625" style="1" bestFit="1" customWidth="1"/>
    <col min="3071" max="3071" width="17.85546875" style="1" bestFit="1" customWidth="1"/>
    <col min="3072" max="3072" width="18.5703125" style="1" bestFit="1" customWidth="1"/>
    <col min="3073" max="3076" width="17.42578125" style="1" bestFit="1" customWidth="1"/>
    <col min="3077" max="3077" width="17.42578125" style="1" customWidth="1"/>
    <col min="3078" max="3078" width="19.28515625" style="1" customWidth="1"/>
    <col min="3079" max="3079" width="17.5703125" style="1" bestFit="1" customWidth="1"/>
    <col min="3080" max="3080" width="18.28515625" style="1" customWidth="1"/>
    <col min="3081" max="3081" width="30.140625" style="1" customWidth="1"/>
    <col min="3082" max="3082" width="19" style="1" customWidth="1"/>
    <col min="3083" max="3083" width="20" style="1" customWidth="1"/>
    <col min="3084" max="3084" width="16.5703125" style="1" customWidth="1"/>
    <col min="3085" max="3085" width="16.42578125" style="1" customWidth="1"/>
    <col min="3086" max="3090" width="6" style="1" bestFit="1" customWidth="1"/>
    <col min="3091" max="3092" width="7" style="1" bestFit="1" customWidth="1"/>
    <col min="3093" max="3322" width="9.140625" style="1"/>
    <col min="3323" max="3323" width="49.28515625" style="1" bestFit="1" customWidth="1"/>
    <col min="3324" max="3324" width="25" style="1" customWidth="1"/>
    <col min="3325" max="3325" width="21.28515625" style="1" customWidth="1"/>
    <col min="3326" max="3326" width="16.28515625" style="1" bestFit="1" customWidth="1"/>
    <col min="3327" max="3327" width="17.85546875" style="1" bestFit="1" customWidth="1"/>
    <col min="3328" max="3328" width="18.5703125" style="1" bestFit="1" customWidth="1"/>
    <col min="3329" max="3332" width="17.42578125" style="1" bestFit="1" customWidth="1"/>
    <col min="3333" max="3333" width="17.42578125" style="1" customWidth="1"/>
    <col min="3334" max="3334" width="19.28515625" style="1" customWidth="1"/>
    <col min="3335" max="3335" width="17.5703125" style="1" bestFit="1" customWidth="1"/>
    <col min="3336" max="3336" width="18.28515625" style="1" customWidth="1"/>
    <col min="3337" max="3337" width="30.140625" style="1" customWidth="1"/>
    <col min="3338" max="3338" width="19" style="1" customWidth="1"/>
    <col min="3339" max="3339" width="20" style="1" customWidth="1"/>
    <col min="3340" max="3340" width="16.5703125" style="1" customWidth="1"/>
    <col min="3341" max="3341" width="16.42578125" style="1" customWidth="1"/>
    <col min="3342" max="3346" width="6" style="1" bestFit="1" customWidth="1"/>
    <col min="3347" max="3348" width="7" style="1" bestFit="1" customWidth="1"/>
    <col min="3349" max="3578" width="9.140625" style="1"/>
    <col min="3579" max="3579" width="49.28515625" style="1" bestFit="1" customWidth="1"/>
    <col min="3580" max="3580" width="25" style="1" customWidth="1"/>
    <col min="3581" max="3581" width="21.28515625" style="1" customWidth="1"/>
    <col min="3582" max="3582" width="16.28515625" style="1" bestFit="1" customWidth="1"/>
    <col min="3583" max="3583" width="17.85546875" style="1" bestFit="1" customWidth="1"/>
    <col min="3584" max="3584" width="18.5703125" style="1" bestFit="1" customWidth="1"/>
    <col min="3585" max="3588" width="17.42578125" style="1" bestFit="1" customWidth="1"/>
    <col min="3589" max="3589" width="17.42578125" style="1" customWidth="1"/>
    <col min="3590" max="3590" width="19.28515625" style="1" customWidth="1"/>
    <col min="3591" max="3591" width="17.5703125" style="1" bestFit="1" customWidth="1"/>
    <col min="3592" max="3592" width="18.28515625" style="1" customWidth="1"/>
    <col min="3593" max="3593" width="30.140625" style="1" customWidth="1"/>
    <col min="3594" max="3594" width="19" style="1" customWidth="1"/>
    <col min="3595" max="3595" width="20" style="1" customWidth="1"/>
    <col min="3596" max="3596" width="16.5703125" style="1" customWidth="1"/>
    <col min="3597" max="3597" width="16.42578125" style="1" customWidth="1"/>
    <col min="3598" max="3602" width="6" style="1" bestFit="1" customWidth="1"/>
    <col min="3603" max="3604" width="7" style="1" bestFit="1" customWidth="1"/>
    <col min="3605" max="3834" width="9.140625" style="1"/>
    <col min="3835" max="3835" width="49.28515625" style="1" bestFit="1" customWidth="1"/>
    <col min="3836" max="3836" width="25" style="1" customWidth="1"/>
    <col min="3837" max="3837" width="21.28515625" style="1" customWidth="1"/>
    <col min="3838" max="3838" width="16.28515625" style="1" bestFit="1" customWidth="1"/>
    <col min="3839" max="3839" width="17.85546875" style="1" bestFit="1" customWidth="1"/>
    <col min="3840" max="3840" width="18.5703125" style="1" bestFit="1" customWidth="1"/>
    <col min="3841" max="3844" width="17.42578125" style="1" bestFit="1" customWidth="1"/>
    <col min="3845" max="3845" width="17.42578125" style="1" customWidth="1"/>
    <col min="3846" max="3846" width="19.28515625" style="1" customWidth="1"/>
    <col min="3847" max="3847" width="17.5703125" style="1" bestFit="1" customWidth="1"/>
    <col min="3848" max="3848" width="18.28515625" style="1" customWidth="1"/>
    <col min="3849" max="3849" width="30.140625" style="1" customWidth="1"/>
    <col min="3850" max="3850" width="19" style="1" customWidth="1"/>
    <col min="3851" max="3851" width="20" style="1" customWidth="1"/>
    <col min="3852" max="3852" width="16.5703125" style="1" customWidth="1"/>
    <col min="3853" max="3853" width="16.42578125" style="1" customWidth="1"/>
    <col min="3854" max="3858" width="6" style="1" bestFit="1" customWidth="1"/>
    <col min="3859" max="3860" width="7" style="1" bestFit="1" customWidth="1"/>
    <col min="3861" max="4090" width="9.140625" style="1"/>
    <col min="4091" max="4091" width="49.28515625" style="1" bestFit="1" customWidth="1"/>
    <col min="4092" max="4092" width="25" style="1" customWidth="1"/>
    <col min="4093" max="4093" width="21.28515625" style="1" customWidth="1"/>
    <col min="4094" max="4094" width="16.28515625" style="1" bestFit="1" customWidth="1"/>
    <col min="4095" max="4095" width="17.85546875" style="1" bestFit="1" customWidth="1"/>
    <col min="4096" max="4096" width="18.5703125" style="1" bestFit="1" customWidth="1"/>
    <col min="4097" max="4100" width="17.42578125" style="1" bestFit="1" customWidth="1"/>
    <col min="4101" max="4101" width="17.42578125" style="1" customWidth="1"/>
    <col min="4102" max="4102" width="19.28515625" style="1" customWidth="1"/>
    <col min="4103" max="4103" width="17.5703125" style="1" bestFit="1" customWidth="1"/>
    <col min="4104" max="4104" width="18.28515625" style="1" customWidth="1"/>
    <col min="4105" max="4105" width="30.140625" style="1" customWidth="1"/>
    <col min="4106" max="4106" width="19" style="1" customWidth="1"/>
    <col min="4107" max="4107" width="20" style="1" customWidth="1"/>
    <col min="4108" max="4108" width="16.5703125" style="1" customWidth="1"/>
    <col min="4109" max="4109" width="16.42578125" style="1" customWidth="1"/>
    <col min="4110" max="4114" width="6" style="1" bestFit="1" customWidth="1"/>
    <col min="4115" max="4116" width="7" style="1" bestFit="1" customWidth="1"/>
    <col min="4117" max="4346" width="9.140625" style="1"/>
    <col min="4347" max="4347" width="49.28515625" style="1" bestFit="1" customWidth="1"/>
    <col min="4348" max="4348" width="25" style="1" customWidth="1"/>
    <col min="4349" max="4349" width="21.28515625" style="1" customWidth="1"/>
    <col min="4350" max="4350" width="16.28515625" style="1" bestFit="1" customWidth="1"/>
    <col min="4351" max="4351" width="17.85546875" style="1" bestFit="1" customWidth="1"/>
    <col min="4352" max="4352" width="18.5703125" style="1" bestFit="1" customWidth="1"/>
    <col min="4353" max="4356" width="17.42578125" style="1" bestFit="1" customWidth="1"/>
    <col min="4357" max="4357" width="17.42578125" style="1" customWidth="1"/>
    <col min="4358" max="4358" width="19.28515625" style="1" customWidth="1"/>
    <col min="4359" max="4359" width="17.5703125" style="1" bestFit="1" customWidth="1"/>
    <col min="4360" max="4360" width="18.28515625" style="1" customWidth="1"/>
    <col min="4361" max="4361" width="30.140625" style="1" customWidth="1"/>
    <col min="4362" max="4362" width="19" style="1" customWidth="1"/>
    <col min="4363" max="4363" width="20" style="1" customWidth="1"/>
    <col min="4364" max="4364" width="16.5703125" style="1" customWidth="1"/>
    <col min="4365" max="4365" width="16.42578125" style="1" customWidth="1"/>
    <col min="4366" max="4370" width="6" style="1" bestFit="1" customWidth="1"/>
    <col min="4371" max="4372" width="7" style="1" bestFit="1" customWidth="1"/>
    <col min="4373" max="4602" width="9.140625" style="1"/>
    <col min="4603" max="4603" width="49.28515625" style="1" bestFit="1" customWidth="1"/>
    <col min="4604" max="4604" width="25" style="1" customWidth="1"/>
    <col min="4605" max="4605" width="21.28515625" style="1" customWidth="1"/>
    <col min="4606" max="4606" width="16.28515625" style="1" bestFit="1" customWidth="1"/>
    <col min="4607" max="4607" width="17.85546875" style="1" bestFit="1" customWidth="1"/>
    <col min="4608" max="4608" width="18.5703125" style="1" bestFit="1" customWidth="1"/>
    <col min="4609" max="4612" width="17.42578125" style="1" bestFit="1" customWidth="1"/>
    <col min="4613" max="4613" width="17.42578125" style="1" customWidth="1"/>
    <col min="4614" max="4614" width="19.28515625" style="1" customWidth="1"/>
    <col min="4615" max="4615" width="17.5703125" style="1" bestFit="1" customWidth="1"/>
    <col min="4616" max="4616" width="18.28515625" style="1" customWidth="1"/>
    <col min="4617" max="4617" width="30.140625" style="1" customWidth="1"/>
    <col min="4618" max="4618" width="19" style="1" customWidth="1"/>
    <col min="4619" max="4619" width="20" style="1" customWidth="1"/>
    <col min="4620" max="4620" width="16.5703125" style="1" customWidth="1"/>
    <col min="4621" max="4621" width="16.42578125" style="1" customWidth="1"/>
    <col min="4622" max="4626" width="6" style="1" bestFit="1" customWidth="1"/>
    <col min="4627" max="4628" width="7" style="1" bestFit="1" customWidth="1"/>
    <col min="4629" max="4858" width="9.140625" style="1"/>
    <col min="4859" max="4859" width="49.28515625" style="1" bestFit="1" customWidth="1"/>
    <col min="4860" max="4860" width="25" style="1" customWidth="1"/>
    <col min="4861" max="4861" width="21.28515625" style="1" customWidth="1"/>
    <col min="4862" max="4862" width="16.28515625" style="1" bestFit="1" customWidth="1"/>
    <col min="4863" max="4863" width="17.85546875" style="1" bestFit="1" customWidth="1"/>
    <col min="4864" max="4864" width="18.5703125" style="1" bestFit="1" customWidth="1"/>
    <col min="4865" max="4868" width="17.42578125" style="1" bestFit="1" customWidth="1"/>
    <col min="4869" max="4869" width="17.42578125" style="1" customWidth="1"/>
    <col min="4870" max="4870" width="19.28515625" style="1" customWidth="1"/>
    <col min="4871" max="4871" width="17.5703125" style="1" bestFit="1" customWidth="1"/>
    <col min="4872" max="4872" width="18.28515625" style="1" customWidth="1"/>
    <col min="4873" max="4873" width="30.140625" style="1" customWidth="1"/>
    <col min="4874" max="4874" width="19" style="1" customWidth="1"/>
    <col min="4875" max="4875" width="20" style="1" customWidth="1"/>
    <col min="4876" max="4876" width="16.5703125" style="1" customWidth="1"/>
    <col min="4877" max="4877" width="16.42578125" style="1" customWidth="1"/>
    <col min="4878" max="4882" width="6" style="1" bestFit="1" customWidth="1"/>
    <col min="4883" max="4884" width="7" style="1" bestFit="1" customWidth="1"/>
    <col min="4885" max="5114" width="9.140625" style="1"/>
    <col min="5115" max="5115" width="49.28515625" style="1" bestFit="1" customWidth="1"/>
    <col min="5116" max="5116" width="25" style="1" customWidth="1"/>
    <col min="5117" max="5117" width="21.28515625" style="1" customWidth="1"/>
    <col min="5118" max="5118" width="16.28515625" style="1" bestFit="1" customWidth="1"/>
    <col min="5119" max="5119" width="17.85546875" style="1" bestFit="1" customWidth="1"/>
    <col min="5120" max="5120" width="18.5703125" style="1" bestFit="1" customWidth="1"/>
    <col min="5121" max="5124" width="17.42578125" style="1" bestFit="1" customWidth="1"/>
    <col min="5125" max="5125" width="17.42578125" style="1" customWidth="1"/>
    <col min="5126" max="5126" width="19.28515625" style="1" customWidth="1"/>
    <col min="5127" max="5127" width="17.5703125" style="1" bestFit="1" customWidth="1"/>
    <col min="5128" max="5128" width="18.28515625" style="1" customWidth="1"/>
    <col min="5129" max="5129" width="30.140625" style="1" customWidth="1"/>
    <col min="5130" max="5130" width="19" style="1" customWidth="1"/>
    <col min="5131" max="5131" width="20" style="1" customWidth="1"/>
    <col min="5132" max="5132" width="16.5703125" style="1" customWidth="1"/>
    <col min="5133" max="5133" width="16.42578125" style="1" customWidth="1"/>
    <col min="5134" max="5138" width="6" style="1" bestFit="1" customWidth="1"/>
    <col min="5139" max="5140" width="7" style="1" bestFit="1" customWidth="1"/>
    <col min="5141" max="5370" width="9.140625" style="1"/>
    <col min="5371" max="5371" width="49.28515625" style="1" bestFit="1" customWidth="1"/>
    <col min="5372" max="5372" width="25" style="1" customWidth="1"/>
    <col min="5373" max="5373" width="21.28515625" style="1" customWidth="1"/>
    <col min="5374" max="5374" width="16.28515625" style="1" bestFit="1" customWidth="1"/>
    <col min="5375" max="5375" width="17.85546875" style="1" bestFit="1" customWidth="1"/>
    <col min="5376" max="5376" width="18.5703125" style="1" bestFit="1" customWidth="1"/>
    <col min="5377" max="5380" width="17.42578125" style="1" bestFit="1" customWidth="1"/>
    <col min="5381" max="5381" width="17.42578125" style="1" customWidth="1"/>
    <col min="5382" max="5382" width="19.28515625" style="1" customWidth="1"/>
    <col min="5383" max="5383" width="17.5703125" style="1" bestFit="1" customWidth="1"/>
    <col min="5384" max="5384" width="18.28515625" style="1" customWidth="1"/>
    <col min="5385" max="5385" width="30.140625" style="1" customWidth="1"/>
    <col min="5386" max="5386" width="19" style="1" customWidth="1"/>
    <col min="5387" max="5387" width="20" style="1" customWidth="1"/>
    <col min="5388" max="5388" width="16.5703125" style="1" customWidth="1"/>
    <col min="5389" max="5389" width="16.42578125" style="1" customWidth="1"/>
    <col min="5390" max="5394" width="6" style="1" bestFit="1" customWidth="1"/>
    <col min="5395" max="5396" width="7" style="1" bestFit="1" customWidth="1"/>
    <col min="5397" max="5626" width="9.140625" style="1"/>
    <col min="5627" max="5627" width="49.28515625" style="1" bestFit="1" customWidth="1"/>
    <col min="5628" max="5628" width="25" style="1" customWidth="1"/>
    <col min="5629" max="5629" width="21.28515625" style="1" customWidth="1"/>
    <col min="5630" max="5630" width="16.28515625" style="1" bestFit="1" customWidth="1"/>
    <col min="5631" max="5631" width="17.85546875" style="1" bestFit="1" customWidth="1"/>
    <col min="5632" max="5632" width="18.5703125" style="1" bestFit="1" customWidth="1"/>
    <col min="5633" max="5636" width="17.42578125" style="1" bestFit="1" customWidth="1"/>
    <col min="5637" max="5637" width="17.42578125" style="1" customWidth="1"/>
    <col min="5638" max="5638" width="19.28515625" style="1" customWidth="1"/>
    <col min="5639" max="5639" width="17.5703125" style="1" bestFit="1" customWidth="1"/>
    <col min="5640" max="5640" width="18.28515625" style="1" customWidth="1"/>
    <col min="5641" max="5641" width="30.140625" style="1" customWidth="1"/>
    <col min="5642" max="5642" width="19" style="1" customWidth="1"/>
    <col min="5643" max="5643" width="20" style="1" customWidth="1"/>
    <col min="5644" max="5644" width="16.5703125" style="1" customWidth="1"/>
    <col min="5645" max="5645" width="16.42578125" style="1" customWidth="1"/>
    <col min="5646" max="5650" width="6" style="1" bestFit="1" customWidth="1"/>
    <col min="5651" max="5652" width="7" style="1" bestFit="1" customWidth="1"/>
    <col min="5653" max="5882" width="9.140625" style="1"/>
    <col min="5883" max="5883" width="49.28515625" style="1" bestFit="1" customWidth="1"/>
    <col min="5884" max="5884" width="25" style="1" customWidth="1"/>
    <col min="5885" max="5885" width="21.28515625" style="1" customWidth="1"/>
    <col min="5886" max="5886" width="16.28515625" style="1" bestFit="1" customWidth="1"/>
    <col min="5887" max="5887" width="17.85546875" style="1" bestFit="1" customWidth="1"/>
    <col min="5888" max="5888" width="18.5703125" style="1" bestFit="1" customWidth="1"/>
    <col min="5889" max="5892" width="17.42578125" style="1" bestFit="1" customWidth="1"/>
    <col min="5893" max="5893" width="17.42578125" style="1" customWidth="1"/>
    <col min="5894" max="5894" width="19.28515625" style="1" customWidth="1"/>
    <col min="5895" max="5895" width="17.5703125" style="1" bestFit="1" customWidth="1"/>
    <col min="5896" max="5896" width="18.28515625" style="1" customWidth="1"/>
    <col min="5897" max="5897" width="30.140625" style="1" customWidth="1"/>
    <col min="5898" max="5898" width="19" style="1" customWidth="1"/>
    <col min="5899" max="5899" width="20" style="1" customWidth="1"/>
    <col min="5900" max="5900" width="16.5703125" style="1" customWidth="1"/>
    <col min="5901" max="5901" width="16.42578125" style="1" customWidth="1"/>
    <col min="5902" max="5906" width="6" style="1" bestFit="1" customWidth="1"/>
    <col min="5907" max="5908" width="7" style="1" bestFit="1" customWidth="1"/>
    <col min="5909" max="6138" width="9.140625" style="1"/>
    <col min="6139" max="6139" width="49.28515625" style="1" bestFit="1" customWidth="1"/>
    <col min="6140" max="6140" width="25" style="1" customWidth="1"/>
    <col min="6141" max="6141" width="21.28515625" style="1" customWidth="1"/>
    <col min="6142" max="6142" width="16.28515625" style="1" bestFit="1" customWidth="1"/>
    <col min="6143" max="6143" width="17.85546875" style="1" bestFit="1" customWidth="1"/>
    <col min="6144" max="6144" width="18.5703125" style="1" bestFit="1" customWidth="1"/>
    <col min="6145" max="6148" width="17.42578125" style="1" bestFit="1" customWidth="1"/>
    <col min="6149" max="6149" width="17.42578125" style="1" customWidth="1"/>
    <col min="6150" max="6150" width="19.28515625" style="1" customWidth="1"/>
    <col min="6151" max="6151" width="17.5703125" style="1" bestFit="1" customWidth="1"/>
    <col min="6152" max="6152" width="18.28515625" style="1" customWidth="1"/>
    <col min="6153" max="6153" width="30.140625" style="1" customWidth="1"/>
    <col min="6154" max="6154" width="19" style="1" customWidth="1"/>
    <col min="6155" max="6155" width="20" style="1" customWidth="1"/>
    <col min="6156" max="6156" width="16.5703125" style="1" customWidth="1"/>
    <col min="6157" max="6157" width="16.42578125" style="1" customWidth="1"/>
    <col min="6158" max="6162" width="6" style="1" bestFit="1" customWidth="1"/>
    <col min="6163" max="6164" width="7" style="1" bestFit="1" customWidth="1"/>
    <col min="6165" max="6394" width="9.140625" style="1"/>
    <col min="6395" max="6395" width="49.28515625" style="1" bestFit="1" customWidth="1"/>
    <col min="6396" max="6396" width="25" style="1" customWidth="1"/>
    <col min="6397" max="6397" width="21.28515625" style="1" customWidth="1"/>
    <col min="6398" max="6398" width="16.28515625" style="1" bestFit="1" customWidth="1"/>
    <col min="6399" max="6399" width="17.85546875" style="1" bestFit="1" customWidth="1"/>
    <col min="6400" max="6400" width="18.5703125" style="1" bestFit="1" customWidth="1"/>
    <col min="6401" max="6404" width="17.42578125" style="1" bestFit="1" customWidth="1"/>
    <col min="6405" max="6405" width="17.42578125" style="1" customWidth="1"/>
    <col min="6406" max="6406" width="19.28515625" style="1" customWidth="1"/>
    <col min="6407" max="6407" width="17.5703125" style="1" bestFit="1" customWidth="1"/>
    <col min="6408" max="6408" width="18.28515625" style="1" customWidth="1"/>
    <col min="6409" max="6409" width="30.140625" style="1" customWidth="1"/>
    <col min="6410" max="6410" width="19" style="1" customWidth="1"/>
    <col min="6411" max="6411" width="20" style="1" customWidth="1"/>
    <col min="6412" max="6412" width="16.5703125" style="1" customWidth="1"/>
    <col min="6413" max="6413" width="16.42578125" style="1" customWidth="1"/>
    <col min="6414" max="6418" width="6" style="1" bestFit="1" customWidth="1"/>
    <col min="6419" max="6420" width="7" style="1" bestFit="1" customWidth="1"/>
    <col min="6421" max="6650" width="9.140625" style="1"/>
    <col min="6651" max="6651" width="49.28515625" style="1" bestFit="1" customWidth="1"/>
    <col min="6652" max="6652" width="25" style="1" customWidth="1"/>
    <col min="6653" max="6653" width="21.28515625" style="1" customWidth="1"/>
    <col min="6654" max="6654" width="16.28515625" style="1" bestFit="1" customWidth="1"/>
    <col min="6655" max="6655" width="17.85546875" style="1" bestFit="1" customWidth="1"/>
    <col min="6656" max="6656" width="18.5703125" style="1" bestFit="1" customWidth="1"/>
    <col min="6657" max="6660" width="17.42578125" style="1" bestFit="1" customWidth="1"/>
    <col min="6661" max="6661" width="17.42578125" style="1" customWidth="1"/>
    <col min="6662" max="6662" width="19.28515625" style="1" customWidth="1"/>
    <col min="6663" max="6663" width="17.5703125" style="1" bestFit="1" customWidth="1"/>
    <col min="6664" max="6664" width="18.28515625" style="1" customWidth="1"/>
    <col min="6665" max="6665" width="30.140625" style="1" customWidth="1"/>
    <col min="6666" max="6666" width="19" style="1" customWidth="1"/>
    <col min="6667" max="6667" width="20" style="1" customWidth="1"/>
    <col min="6668" max="6668" width="16.5703125" style="1" customWidth="1"/>
    <col min="6669" max="6669" width="16.42578125" style="1" customWidth="1"/>
    <col min="6670" max="6674" width="6" style="1" bestFit="1" customWidth="1"/>
    <col min="6675" max="6676" width="7" style="1" bestFit="1" customWidth="1"/>
    <col min="6677" max="6906" width="9.140625" style="1"/>
    <col min="6907" max="6907" width="49.28515625" style="1" bestFit="1" customWidth="1"/>
    <col min="6908" max="6908" width="25" style="1" customWidth="1"/>
    <col min="6909" max="6909" width="21.28515625" style="1" customWidth="1"/>
    <col min="6910" max="6910" width="16.28515625" style="1" bestFit="1" customWidth="1"/>
    <col min="6911" max="6911" width="17.85546875" style="1" bestFit="1" customWidth="1"/>
    <col min="6912" max="6912" width="18.5703125" style="1" bestFit="1" customWidth="1"/>
    <col min="6913" max="6916" width="17.42578125" style="1" bestFit="1" customWidth="1"/>
    <col min="6917" max="6917" width="17.42578125" style="1" customWidth="1"/>
    <col min="6918" max="6918" width="19.28515625" style="1" customWidth="1"/>
    <col min="6919" max="6919" width="17.5703125" style="1" bestFit="1" customWidth="1"/>
    <col min="6920" max="6920" width="18.28515625" style="1" customWidth="1"/>
    <col min="6921" max="6921" width="30.140625" style="1" customWidth="1"/>
    <col min="6922" max="6922" width="19" style="1" customWidth="1"/>
    <col min="6923" max="6923" width="20" style="1" customWidth="1"/>
    <col min="6924" max="6924" width="16.5703125" style="1" customWidth="1"/>
    <col min="6925" max="6925" width="16.42578125" style="1" customWidth="1"/>
    <col min="6926" max="6930" width="6" style="1" bestFit="1" customWidth="1"/>
    <col min="6931" max="6932" width="7" style="1" bestFit="1" customWidth="1"/>
    <col min="6933" max="7162" width="9.140625" style="1"/>
    <col min="7163" max="7163" width="49.28515625" style="1" bestFit="1" customWidth="1"/>
    <col min="7164" max="7164" width="25" style="1" customWidth="1"/>
    <col min="7165" max="7165" width="21.28515625" style="1" customWidth="1"/>
    <col min="7166" max="7166" width="16.28515625" style="1" bestFit="1" customWidth="1"/>
    <col min="7167" max="7167" width="17.85546875" style="1" bestFit="1" customWidth="1"/>
    <col min="7168" max="7168" width="18.5703125" style="1" bestFit="1" customWidth="1"/>
    <col min="7169" max="7172" width="17.42578125" style="1" bestFit="1" customWidth="1"/>
    <col min="7173" max="7173" width="17.42578125" style="1" customWidth="1"/>
    <col min="7174" max="7174" width="19.28515625" style="1" customWidth="1"/>
    <col min="7175" max="7175" width="17.5703125" style="1" bestFit="1" customWidth="1"/>
    <col min="7176" max="7176" width="18.28515625" style="1" customWidth="1"/>
    <col min="7177" max="7177" width="30.140625" style="1" customWidth="1"/>
    <col min="7178" max="7178" width="19" style="1" customWidth="1"/>
    <col min="7179" max="7179" width="20" style="1" customWidth="1"/>
    <col min="7180" max="7180" width="16.5703125" style="1" customWidth="1"/>
    <col min="7181" max="7181" width="16.42578125" style="1" customWidth="1"/>
    <col min="7182" max="7186" width="6" style="1" bestFit="1" customWidth="1"/>
    <col min="7187" max="7188" width="7" style="1" bestFit="1" customWidth="1"/>
    <col min="7189" max="7418" width="9.140625" style="1"/>
    <col min="7419" max="7419" width="49.28515625" style="1" bestFit="1" customWidth="1"/>
    <col min="7420" max="7420" width="25" style="1" customWidth="1"/>
    <col min="7421" max="7421" width="21.28515625" style="1" customWidth="1"/>
    <col min="7422" max="7422" width="16.28515625" style="1" bestFit="1" customWidth="1"/>
    <col min="7423" max="7423" width="17.85546875" style="1" bestFit="1" customWidth="1"/>
    <col min="7424" max="7424" width="18.5703125" style="1" bestFit="1" customWidth="1"/>
    <col min="7425" max="7428" width="17.42578125" style="1" bestFit="1" customWidth="1"/>
    <col min="7429" max="7429" width="17.42578125" style="1" customWidth="1"/>
    <col min="7430" max="7430" width="19.28515625" style="1" customWidth="1"/>
    <col min="7431" max="7431" width="17.5703125" style="1" bestFit="1" customWidth="1"/>
    <col min="7432" max="7432" width="18.28515625" style="1" customWidth="1"/>
    <col min="7433" max="7433" width="30.140625" style="1" customWidth="1"/>
    <col min="7434" max="7434" width="19" style="1" customWidth="1"/>
    <col min="7435" max="7435" width="20" style="1" customWidth="1"/>
    <col min="7436" max="7436" width="16.5703125" style="1" customWidth="1"/>
    <col min="7437" max="7437" width="16.42578125" style="1" customWidth="1"/>
    <col min="7438" max="7442" width="6" style="1" bestFit="1" customWidth="1"/>
    <col min="7443" max="7444" width="7" style="1" bestFit="1" customWidth="1"/>
    <col min="7445" max="7674" width="9.140625" style="1"/>
    <col min="7675" max="7675" width="49.28515625" style="1" bestFit="1" customWidth="1"/>
    <col min="7676" max="7676" width="25" style="1" customWidth="1"/>
    <col min="7677" max="7677" width="21.28515625" style="1" customWidth="1"/>
    <col min="7678" max="7678" width="16.28515625" style="1" bestFit="1" customWidth="1"/>
    <col min="7679" max="7679" width="17.85546875" style="1" bestFit="1" customWidth="1"/>
    <col min="7680" max="7680" width="18.5703125" style="1" bestFit="1" customWidth="1"/>
    <col min="7681" max="7684" width="17.42578125" style="1" bestFit="1" customWidth="1"/>
    <col min="7685" max="7685" width="17.42578125" style="1" customWidth="1"/>
    <col min="7686" max="7686" width="19.28515625" style="1" customWidth="1"/>
    <col min="7687" max="7687" width="17.5703125" style="1" bestFit="1" customWidth="1"/>
    <col min="7688" max="7688" width="18.28515625" style="1" customWidth="1"/>
    <col min="7689" max="7689" width="30.140625" style="1" customWidth="1"/>
    <col min="7690" max="7690" width="19" style="1" customWidth="1"/>
    <col min="7691" max="7691" width="20" style="1" customWidth="1"/>
    <col min="7692" max="7692" width="16.5703125" style="1" customWidth="1"/>
    <col min="7693" max="7693" width="16.42578125" style="1" customWidth="1"/>
    <col min="7694" max="7698" width="6" style="1" bestFit="1" customWidth="1"/>
    <col min="7699" max="7700" width="7" style="1" bestFit="1" customWidth="1"/>
    <col min="7701" max="7930" width="9.140625" style="1"/>
    <col min="7931" max="7931" width="49.28515625" style="1" bestFit="1" customWidth="1"/>
    <col min="7932" max="7932" width="25" style="1" customWidth="1"/>
    <col min="7933" max="7933" width="21.28515625" style="1" customWidth="1"/>
    <col min="7934" max="7934" width="16.28515625" style="1" bestFit="1" customWidth="1"/>
    <col min="7935" max="7935" width="17.85546875" style="1" bestFit="1" customWidth="1"/>
    <col min="7936" max="7936" width="18.5703125" style="1" bestFit="1" customWidth="1"/>
    <col min="7937" max="7940" width="17.42578125" style="1" bestFit="1" customWidth="1"/>
    <col min="7941" max="7941" width="17.42578125" style="1" customWidth="1"/>
    <col min="7942" max="7942" width="19.28515625" style="1" customWidth="1"/>
    <col min="7943" max="7943" width="17.5703125" style="1" bestFit="1" customWidth="1"/>
    <col min="7944" max="7944" width="18.28515625" style="1" customWidth="1"/>
    <col min="7945" max="7945" width="30.140625" style="1" customWidth="1"/>
    <col min="7946" max="7946" width="19" style="1" customWidth="1"/>
    <col min="7947" max="7947" width="20" style="1" customWidth="1"/>
    <col min="7948" max="7948" width="16.5703125" style="1" customWidth="1"/>
    <col min="7949" max="7949" width="16.42578125" style="1" customWidth="1"/>
    <col min="7950" max="7954" width="6" style="1" bestFit="1" customWidth="1"/>
    <col min="7955" max="7956" width="7" style="1" bestFit="1" customWidth="1"/>
    <col min="7957" max="8186" width="9.140625" style="1"/>
    <col min="8187" max="8187" width="49.28515625" style="1" bestFit="1" customWidth="1"/>
    <col min="8188" max="8188" width="25" style="1" customWidth="1"/>
    <col min="8189" max="8189" width="21.28515625" style="1" customWidth="1"/>
    <col min="8190" max="8190" width="16.28515625" style="1" bestFit="1" customWidth="1"/>
    <col min="8191" max="8191" width="17.85546875" style="1" bestFit="1" customWidth="1"/>
    <col min="8192" max="8192" width="18.5703125" style="1" bestFit="1" customWidth="1"/>
    <col min="8193" max="8196" width="17.42578125" style="1" bestFit="1" customWidth="1"/>
    <col min="8197" max="8197" width="17.42578125" style="1" customWidth="1"/>
    <col min="8198" max="8198" width="19.28515625" style="1" customWidth="1"/>
    <col min="8199" max="8199" width="17.5703125" style="1" bestFit="1" customWidth="1"/>
    <col min="8200" max="8200" width="18.28515625" style="1" customWidth="1"/>
    <col min="8201" max="8201" width="30.140625" style="1" customWidth="1"/>
    <col min="8202" max="8202" width="19" style="1" customWidth="1"/>
    <col min="8203" max="8203" width="20" style="1" customWidth="1"/>
    <col min="8204" max="8204" width="16.5703125" style="1" customWidth="1"/>
    <col min="8205" max="8205" width="16.42578125" style="1" customWidth="1"/>
    <col min="8206" max="8210" width="6" style="1" bestFit="1" customWidth="1"/>
    <col min="8211" max="8212" width="7" style="1" bestFit="1" customWidth="1"/>
    <col min="8213" max="8442" width="9.140625" style="1"/>
    <col min="8443" max="8443" width="49.28515625" style="1" bestFit="1" customWidth="1"/>
    <col min="8444" max="8444" width="25" style="1" customWidth="1"/>
    <col min="8445" max="8445" width="21.28515625" style="1" customWidth="1"/>
    <col min="8446" max="8446" width="16.28515625" style="1" bestFit="1" customWidth="1"/>
    <col min="8447" max="8447" width="17.85546875" style="1" bestFit="1" customWidth="1"/>
    <col min="8448" max="8448" width="18.5703125" style="1" bestFit="1" customWidth="1"/>
    <col min="8449" max="8452" width="17.42578125" style="1" bestFit="1" customWidth="1"/>
    <col min="8453" max="8453" width="17.42578125" style="1" customWidth="1"/>
    <col min="8454" max="8454" width="19.28515625" style="1" customWidth="1"/>
    <col min="8455" max="8455" width="17.5703125" style="1" bestFit="1" customWidth="1"/>
    <col min="8456" max="8456" width="18.28515625" style="1" customWidth="1"/>
    <col min="8457" max="8457" width="30.140625" style="1" customWidth="1"/>
    <col min="8458" max="8458" width="19" style="1" customWidth="1"/>
    <col min="8459" max="8459" width="20" style="1" customWidth="1"/>
    <col min="8460" max="8460" width="16.5703125" style="1" customWidth="1"/>
    <col min="8461" max="8461" width="16.42578125" style="1" customWidth="1"/>
    <col min="8462" max="8466" width="6" style="1" bestFit="1" customWidth="1"/>
    <col min="8467" max="8468" width="7" style="1" bestFit="1" customWidth="1"/>
    <col min="8469" max="8698" width="9.140625" style="1"/>
    <col min="8699" max="8699" width="49.28515625" style="1" bestFit="1" customWidth="1"/>
    <col min="8700" max="8700" width="25" style="1" customWidth="1"/>
    <col min="8701" max="8701" width="21.28515625" style="1" customWidth="1"/>
    <col min="8702" max="8702" width="16.28515625" style="1" bestFit="1" customWidth="1"/>
    <col min="8703" max="8703" width="17.85546875" style="1" bestFit="1" customWidth="1"/>
    <col min="8704" max="8704" width="18.5703125" style="1" bestFit="1" customWidth="1"/>
    <col min="8705" max="8708" width="17.42578125" style="1" bestFit="1" customWidth="1"/>
    <col min="8709" max="8709" width="17.42578125" style="1" customWidth="1"/>
    <col min="8710" max="8710" width="19.28515625" style="1" customWidth="1"/>
    <col min="8711" max="8711" width="17.5703125" style="1" bestFit="1" customWidth="1"/>
    <col min="8712" max="8712" width="18.28515625" style="1" customWidth="1"/>
    <col min="8713" max="8713" width="30.140625" style="1" customWidth="1"/>
    <col min="8714" max="8714" width="19" style="1" customWidth="1"/>
    <col min="8715" max="8715" width="20" style="1" customWidth="1"/>
    <col min="8716" max="8716" width="16.5703125" style="1" customWidth="1"/>
    <col min="8717" max="8717" width="16.42578125" style="1" customWidth="1"/>
    <col min="8718" max="8722" width="6" style="1" bestFit="1" customWidth="1"/>
    <col min="8723" max="8724" width="7" style="1" bestFit="1" customWidth="1"/>
    <col min="8725" max="8954" width="9.140625" style="1"/>
    <col min="8955" max="8955" width="49.28515625" style="1" bestFit="1" customWidth="1"/>
    <col min="8956" max="8956" width="25" style="1" customWidth="1"/>
    <col min="8957" max="8957" width="21.28515625" style="1" customWidth="1"/>
    <col min="8958" max="8958" width="16.28515625" style="1" bestFit="1" customWidth="1"/>
    <col min="8959" max="8959" width="17.85546875" style="1" bestFit="1" customWidth="1"/>
    <col min="8960" max="8960" width="18.5703125" style="1" bestFit="1" customWidth="1"/>
    <col min="8961" max="8964" width="17.42578125" style="1" bestFit="1" customWidth="1"/>
    <col min="8965" max="8965" width="17.42578125" style="1" customWidth="1"/>
    <col min="8966" max="8966" width="19.28515625" style="1" customWidth="1"/>
    <col min="8967" max="8967" width="17.5703125" style="1" bestFit="1" customWidth="1"/>
    <col min="8968" max="8968" width="18.28515625" style="1" customWidth="1"/>
    <col min="8969" max="8969" width="30.140625" style="1" customWidth="1"/>
    <col min="8970" max="8970" width="19" style="1" customWidth="1"/>
    <col min="8971" max="8971" width="20" style="1" customWidth="1"/>
    <col min="8972" max="8972" width="16.5703125" style="1" customWidth="1"/>
    <col min="8973" max="8973" width="16.42578125" style="1" customWidth="1"/>
    <col min="8974" max="8978" width="6" style="1" bestFit="1" customWidth="1"/>
    <col min="8979" max="8980" width="7" style="1" bestFit="1" customWidth="1"/>
    <col min="8981" max="9210" width="9.140625" style="1"/>
    <col min="9211" max="9211" width="49.28515625" style="1" bestFit="1" customWidth="1"/>
    <col min="9212" max="9212" width="25" style="1" customWidth="1"/>
    <col min="9213" max="9213" width="21.28515625" style="1" customWidth="1"/>
    <col min="9214" max="9214" width="16.28515625" style="1" bestFit="1" customWidth="1"/>
    <col min="9215" max="9215" width="17.85546875" style="1" bestFit="1" customWidth="1"/>
    <col min="9216" max="9216" width="18.5703125" style="1" bestFit="1" customWidth="1"/>
    <col min="9217" max="9220" width="17.42578125" style="1" bestFit="1" customWidth="1"/>
    <col min="9221" max="9221" width="17.42578125" style="1" customWidth="1"/>
    <col min="9222" max="9222" width="19.28515625" style="1" customWidth="1"/>
    <col min="9223" max="9223" width="17.5703125" style="1" bestFit="1" customWidth="1"/>
    <col min="9224" max="9224" width="18.28515625" style="1" customWidth="1"/>
    <col min="9225" max="9225" width="30.140625" style="1" customWidth="1"/>
    <col min="9226" max="9226" width="19" style="1" customWidth="1"/>
    <col min="9227" max="9227" width="20" style="1" customWidth="1"/>
    <col min="9228" max="9228" width="16.5703125" style="1" customWidth="1"/>
    <col min="9229" max="9229" width="16.42578125" style="1" customWidth="1"/>
    <col min="9230" max="9234" width="6" style="1" bestFit="1" customWidth="1"/>
    <col min="9235" max="9236" width="7" style="1" bestFit="1" customWidth="1"/>
    <col min="9237" max="9466" width="9.140625" style="1"/>
    <col min="9467" max="9467" width="49.28515625" style="1" bestFit="1" customWidth="1"/>
    <col min="9468" max="9468" width="25" style="1" customWidth="1"/>
    <col min="9469" max="9469" width="21.28515625" style="1" customWidth="1"/>
    <col min="9470" max="9470" width="16.28515625" style="1" bestFit="1" customWidth="1"/>
    <col min="9471" max="9471" width="17.85546875" style="1" bestFit="1" customWidth="1"/>
    <col min="9472" max="9472" width="18.5703125" style="1" bestFit="1" customWidth="1"/>
    <col min="9473" max="9476" width="17.42578125" style="1" bestFit="1" customWidth="1"/>
    <col min="9477" max="9477" width="17.42578125" style="1" customWidth="1"/>
    <col min="9478" max="9478" width="19.28515625" style="1" customWidth="1"/>
    <col min="9479" max="9479" width="17.5703125" style="1" bestFit="1" customWidth="1"/>
    <col min="9480" max="9480" width="18.28515625" style="1" customWidth="1"/>
    <col min="9481" max="9481" width="30.140625" style="1" customWidth="1"/>
    <col min="9482" max="9482" width="19" style="1" customWidth="1"/>
    <col min="9483" max="9483" width="20" style="1" customWidth="1"/>
    <col min="9484" max="9484" width="16.5703125" style="1" customWidth="1"/>
    <col min="9485" max="9485" width="16.42578125" style="1" customWidth="1"/>
    <col min="9486" max="9490" width="6" style="1" bestFit="1" customWidth="1"/>
    <col min="9491" max="9492" width="7" style="1" bestFit="1" customWidth="1"/>
    <col min="9493" max="9722" width="9.140625" style="1"/>
    <col min="9723" max="9723" width="49.28515625" style="1" bestFit="1" customWidth="1"/>
    <col min="9724" max="9724" width="25" style="1" customWidth="1"/>
    <col min="9725" max="9725" width="21.28515625" style="1" customWidth="1"/>
    <col min="9726" max="9726" width="16.28515625" style="1" bestFit="1" customWidth="1"/>
    <col min="9727" max="9727" width="17.85546875" style="1" bestFit="1" customWidth="1"/>
    <col min="9728" max="9728" width="18.5703125" style="1" bestFit="1" customWidth="1"/>
    <col min="9729" max="9732" width="17.42578125" style="1" bestFit="1" customWidth="1"/>
    <col min="9733" max="9733" width="17.42578125" style="1" customWidth="1"/>
    <col min="9734" max="9734" width="19.28515625" style="1" customWidth="1"/>
    <col min="9735" max="9735" width="17.5703125" style="1" bestFit="1" customWidth="1"/>
    <col min="9736" max="9736" width="18.28515625" style="1" customWidth="1"/>
    <col min="9737" max="9737" width="30.140625" style="1" customWidth="1"/>
    <col min="9738" max="9738" width="19" style="1" customWidth="1"/>
    <col min="9739" max="9739" width="20" style="1" customWidth="1"/>
    <col min="9740" max="9740" width="16.5703125" style="1" customWidth="1"/>
    <col min="9741" max="9741" width="16.42578125" style="1" customWidth="1"/>
    <col min="9742" max="9746" width="6" style="1" bestFit="1" customWidth="1"/>
    <col min="9747" max="9748" width="7" style="1" bestFit="1" customWidth="1"/>
    <col min="9749" max="9978" width="9.140625" style="1"/>
    <col min="9979" max="9979" width="49.28515625" style="1" bestFit="1" customWidth="1"/>
    <col min="9980" max="9980" width="25" style="1" customWidth="1"/>
    <col min="9981" max="9981" width="21.28515625" style="1" customWidth="1"/>
    <col min="9982" max="9982" width="16.28515625" style="1" bestFit="1" customWidth="1"/>
    <col min="9983" max="9983" width="17.85546875" style="1" bestFit="1" customWidth="1"/>
    <col min="9984" max="9984" width="18.5703125" style="1" bestFit="1" customWidth="1"/>
    <col min="9985" max="9988" width="17.42578125" style="1" bestFit="1" customWidth="1"/>
    <col min="9989" max="9989" width="17.42578125" style="1" customWidth="1"/>
    <col min="9990" max="9990" width="19.28515625" style="1" customWidth="1"/>
    <col min="9991" max="9991" width="17.5703125" style="1" bestFit="1" customWidth="1"/>
    <col min="9992" max="9992" width="18.28515625" style="1" customWidth="1"/>
    <col min="9993" max="9993" width="30.140625" style="1" customWidth="1"/>
    <col min="9994" max="9994" width="19" style="1" customWidth="1"/>
    <col min="9995" max="9995" width="20" style="1" customWidth="1"/>
    <col min="9996" max="9996" width="16.5703125" style="1" customWidth="1"/>
    <col min="9997" max="9997" width="16.42578125" style="1" customWidth="1"/>
    <col min="9998" max="10002" width="6" style="1" bestFit="1" customWidth="1"/>
    <col min="10003" max="10004" width="7" style="1" bestFit="1" customWidth="1"/>
    <col min="10005" max="10234" width="9.140625" style="1"/>
    <col min="10235" max="10235" width="49.28515625" style="1" bestFit="1" customWidth="1"/>
    <col min="10236" max="10236" width="25" style="1" customWidth="1"/>
    <col min="10237" max="10237" width="21.28515625" style="1" customWidth="1"/>
    <col min="10238" max="10238" width="16.28515625" style="1" bestFit="1" customWidth="1"/>
    <col min="10239" max="10239" width="17.85546875" style="1" bestFit="1" customWidth="1"/>
    <col min="10240" max="10240" width="18.5703125" style="1" bestFit="1" customWidth="1"/>
    <col min="10241" max="10244" width="17.42578125" style="1" bestFit="1" customWidth="1"/>
    <col min="10245" max="10245" width="17.42578125" style="1" customWidth="1"/>
    <col min="10246" max="10246" width="19.28515625" style="1" customWidth="1"/>
    <col min="10247" max="10247" width="17.5703125" style="1" bestFit="1" customWidth="1"/>
    <col min="10248" max="10248" width="18.28515625" style="1" customWidth="1"/>
    <col min="10249" max="10249" width="30.140625" style="1" customWidth="1"/>
    <col min="10250" max="10250" width="19" style="1" customWidth="1"/>
    <col min="10251" max="10251" width="20" style="1" customWidth="1"/>
    <col min="10252" max="10252" width="16.5703125" style="1" customWidth="1"/>
    <col min="10253" max="10253" width="16.42578125" style="1" customWidth="1"/>
    <col min="10254" max="10258" width="6" style="1" bestFit="1" customWidth="1"/>
    <col min="10259" max="10260" width="7" style="1" bestFit="1" customWidth="1"/>
    <col min="10261" max="10490" width="9.140625" style="1"/>
    <col min="10491" max="10491" width="49.28515625" style="1" bestFit="1" customWidth="1"/>
    <col min="10492" max="10492" width="25" style="1" customWidth="1"/>
    <col min="10493" max="10493" width="21.28515625" style="1" customWidth="1"/>
    <col min="10494" max="10494" width="16.28515625" style="1" bestFit="1" customWidth="1"/>
    <col min="10495" max="10495" width="17.85546875" style="1" bestFit="1" customWidth="1"/>
    <col min="10496" max="10496" width="18.5703125" style="1" bestFit="1" customWidth="1"/>
    <col min="10497" max="10500" width="17.42578125" style="1" bestFit="1" customWidth="1"/>
    <col min="10501" max="10501" width="17.42578125" style="1" customWidth="1"/>
    <col min="10502" max="10502" width="19.28515625" style="1" customWidth="1"/>
    <col min="10503" max="10503" width="17.5703125" style="1" bestFit="1" customWidth="1"/>
    <col min="10504" max="10504" width="18.28515625" style="1" customWidth="1"/>
    <col min="10505" max="10505" width="30.140625" style="1" customWidth="1"/>
    <col min="10506" max="10506" width="19" style="1" customWidth="1"/>
    <col min="10507" max="10507" width="20" style="1" customWidth="1"/>
    <col min="10508" max="10508" width="16.5703125" style="1" customWidth="1"/>
    <col min="10509" max="10509" width="16.42578125" style="1" customWidth="1"/>
    <col min="10510" max="10514" width="6" style="1" bestFit="1" customWidth="1"/>
    <col min="10515" max="10516" width="7" style="1" bestFit="1" customWidth="1"/>
    <col min="10517" max="10746" width="9.140625" style="1"/>
    <col min="10747" max="10747" width="49.28515625" style="1" bestFit="1" customWidth="1"/>
    <col min="10748" max="10748" width="25" style="1" customWidth="1"/>
    <col min="10749" max="10749" width="21.28515625" style="1" customWidth="1"/>
    <col min="10750" max="10750" width="16.28515625" style="1" bestFit="1" customWidth="1"/>
    <col min="10751" max="10751" width="17.85546875" style="1" bestFit="1" customWidth="1"/>
    <col min="10752" max="10752" width="18.5703125" style="1" bestFit="1" customWidth="1"/>
    <col min="10753" max="10756" width="17.42578125" style="1" bestFit="1" customWidth="1"/>
    <col min="10757" max="10757" width="17.42578125" style="1" customWidth="1"/>
    <col min="10758" max="10758" width="19.28515625" style="1" customWidth="1"/>
    <col min="10759" max="10759" width="17.5703125" style="1" bestFit="1" customWidth="1"/>
    <col min="10760" max="10760" width="18.28515625" style="1" customWidth="1"/>
    <col min="10761" max="10761" width="30.140625" style="1" customWidth="1"/>
    <col min="10762" max="10762" width="19" style="1" customWidth="1"/>
    <col min="10763" max="10763" width="20" style="1" customWidth="1"/>
    <col min="10764" max="10764" width="16.5703125" style="1" customWidth="1"/>
    <col min="10765" max="10765" width="16.42578125" style="1" customWidth="1"/>
    <col min="10766" max="10770" width="6" style="1" bestFit="1" customWidth="1"/>
    <col min="10771" max="10772" width="7" style="1" bestFit="1" customWidth="1"/>
    <col min="10773" max="11002" width="9.140625" style="1"/>
    <col min="11003" max="11003" width="49.28515625" style="1" bestFit="1" customWidth="1"/>
    <col min="11004" max="11004" width="25" style="1" customWidth="1"/>
    <col min="11005" max="11005" width="21.28515625" style="1" customWidth="1"/>
    <col min="11006" max="11006" width="16.28515625" style="1" bestFit="1" customWidth="1"/>
    <col min="11007" max="11007" width="17.85546875" style="1" bestFit="1" customWidth="1"/>
    <col min="11008" max="11008" width="18.5703125" style="1" bestFit="1" customWidth="1"/>
    <col min="11009" max="11012" width="17.42578125" style="1" bestFit="1" customWidth="1"/>
    <col min="11013" max="11013" width="17.42578125" style="1" customWidth="1"/>
    <col min="11014" max="11014" width="19.28515625" style="1" customWidth="1"/>
    <col min="11015" max="11015" width="17.5703125" style="1" bestFit="1" customWidth="1"/>
    <col min="11016" max="11016" width="18.28515625" style="1" customWidth="1"/>
    <col min="11017" max="11017" width="30.140625" style="1" customWidth="1"/>
    <col min="11018" max="11018" width="19" style="1" customWidth="1"/>
    <col min="11019" max="11019" width="20" style="1" customWidth="1"/>
    <col min="11020" max="11020" width="16.5703125" style="1" customWidth="1"/>
    <col min="11021" max="11021" width="16.42578125" style="1" customWidth="1"/>
    <col min="11022" max="11026" width="6" style="1" bestFit="1" customWidth="1"/>
    <col min="11027" max="11028" width="7" style="1" bestFit="1" customWidth="1"/>
    <col min="11029" max="11258" width="9.140625" style="1"/>
    <col min="11259" max="11259" width="49.28515625" style="1" bestFit="1" customWidth="1"/>
    <col min="11260" max="11260" width="25" style="1" customWidth="1"/>
    <col min="11261" max="11261" width="21.28515625" style="1" customWidth="1"/>
    <col min="11262" max="11262" width="16.28515625" style="1" bestFit="1" customWidth="1"/>
    <col min="11263" max="11263" width="17.85546875" style="1" bestFit="1" customWidth="1"/>
    <col min="11264" max="11264" width="18.5703125" style="1" bestFit="1" customWidth="1"/>
    <col min="11265" max="11268" width="17.42578125" style="1" bestFit="1" customWidth="1"/>
    <col min="11269" max="11269" width="17.42578125" style="1" customWidth="1"/>
    <col min="11270" max="11270" width="19.28515625" style="1" customWidth="1"/>
    <col min="11271" max="11271" width="17.5703125" style="1" bestFit="1" customWidth="1"/>
    <col min="11272" max="11272" width="18.28515625" style="1" customWidth="1"/>
    <col min="11273" max="11273" width="30.140625" style="1" customWidth="1"/>
    <col min="11274" max="11274" width="19" style="1" customWidth="1"/>
    <col min="11275" max="11275" width="20" style="1" customWidth="1"/>
    <col min="11276" max="11276" width="16.5703125" style="1" customWidth="1"/>
    <col min="11277" max="11277" width="16.42578125" style="1" customWidth="1"/>
    <col min="11278" max="11282" width="6" style="1" bestFit="1" customWidth="1"/>
    <col min="11283" max="11284" width="7" style="1" bestFit="1" customWidth="1"/>
    <col min="11285" max="11514" width="9.140625" style="1"/>
    <col min="11515" max="11515" width="49.28515625" style="1" bestFit="1" customWidth="1"/>
    <col min="11516" max="11516" width="25" style="1" customWidth="1"/>
    <col min="11517" max="11517" width="21.28515625" style="1" customWidth="1"/>
    <col min="11518" max="11518" width="16.28515625" style="1" bestFit="1" customWidth="1"/>
    <col min="11519" max="11519" width="17.85546875" style="1" bestFit="1" customWidth="1"/>
    <col min="11520" max="11520" width="18.5703125" style="1" bestFit="1" customWidth="1"/>
    <col min="11521" max="11524" width="17.42578125" style="1" bestFit="1" customWidth="1"/>
    <col min="11525" max="11525" width="17.42578125" style="1" customWidth="1"/>
    <col min="11526" max="11526" width="19.28515625" style="1" customWidth="1"/>
    <col min="11527" max="11527" width="17.5703125" style="1" bestFit="1" customWidth="1"/>
    <col min="11528" max="11528" width="18.28515625" style="1" customWidth="1"/>
    <col min="11529" max="11529" width="30.140625" style="1" customWidth="1"/>
    <col min="11530" max="11530" width="19" style="1" customWidth="1"/>
    <col min="11531" max="11531" width="20" style="1" customWidth="1"/>
    <col min="11532" max="11532" width="16.5703125" style="1" customWidth="1"/>
    <col min="11533" max="11533" width="16.42578125" style="1" customWidth="1"/>
    <col min="11534" max="11538" width="6" style="1" bestFit="1" customWidth="1"/>
    <col min="11539" max="11540" width="7" style="1" bestFit="1" customWidth="1"/>
    <col min="11541" max="11770" width="9.140625" style="1"/>
    <col min="11771" max="11771" width="49.28515625" style="1" bestFit="1" customWidth="1"/>
    <col min="11772" max="11772" width="25" style="1" customWidth="1"/>
    <col min="11773" max="11773" width="21.28515625" style="1" customWidth="1"/>
    <col min="11774" max="11774" width="16.28515625" style="1" bestFit="1" customWidth="1"/>
    <col min="11775" max="11775" width="17.85546875" style="1" bestFit="1" customWidth="1"/>
    <col min="11776" max="11776" width="18.5703125" style="1" bestFit="1" customWidth="1"/>
    <col min="11777" max="11780" width="17.42578125" style="1" bestFit="1" customWidth="1"/>
    <col min="11781" max="11781" width="17.42578125" style="1" customWidth="1"/>
    <col min="11782" max="11782" width="19.28515625" style="1" customWidth="1"/>
    <col min="11783" max="11783" width="17.5703125" style="1" bestFit="1" customWidth="1"/>
    <col min="11784" max="11784" width="18.28515625" style="1" customWidth="1"/>
    <col min="11785" max="11785" width="30.140625" style="1" customWidth="1"/>
    <col min="11786" max="11786" width="19" style="1" customWidth="1"/>
    <col min="11787" max="11787" width="20" style="1" customWidth="1"/>
    <col min="11788" max="11788" width="16.5703125" style="1" customWidth="1"/>
    <col min="11789" max="11789" width="16.42578125" style="1" customWidth="1"/>
    <col min="11790" max="11794" width="6" style="1" bestFit="1" customWidth="1"/>
    <col min="11795" max="11796" width="7" style="1" bestFit="1" customWidth="1"/>
    <col min="11797" max="12026" width="9.140625" style="1"/>
    <col min="12027" max="12027" width="49.28515625" style="1" bestFit="1" customWidth="1"/>
    <col min="12028" max="12028" width="25" style="1" customWidth="1"/>
    <col min="12029" max="12029" width="21.28515625" style="1" customWidth="1"/>
    <col min="12030" max="12030" width="16.28515625" style="1" bestFit="1" customWidth="1"/>
    <col min="12031" max="12031" width="17.85546875" style="1" bestFit="1" customWidth="1"/>
    <col min="12032" max="12032" width="18.5703125" style="1" bestFit="1" customWidth="1"/>
    <col min="12033" max="12036" width="17.42578125" style="1" bestFit="1" customWidth="1"/>
    <col min="12037" max="12037" width="17.42578125" style="1" customWidth="1"/>
    <col min="12038" max="12038" width="19.28515625" style="1" customWidth="1"/>
    <col min="12039" max="12039" width="17.5703125" style="1" bestFit="1" customWidth="1"/>
    <col min="12040" max="12040" width="18.28515625" style="1" customWidth="1"/>
    <col min="12041" max="12041" width="30.140625" style="1" customWidth="1"/>
    <col min="12042" max="12042" width="19" style="1" customWidth="1"/>
    <col min="12043" max="12043" width="20" style="1" customWidth="1"/>
    <col min="12044" max="12044" width="16.5703125" style="1" customWidth="1"/>
    <col min="12045" max="12045" width="16.42578125" style="1" customWidth="1"/>
    <col min="12046" max="12050" width="6" style="1" bestFit="1" customWidth="1"/>
    <col min="12051" max="12052" width="7" style="1" bestFit="1" customWidth="1"/>
    <col min="12053" max="12282" width="9.140625" style="1"/>
    <col min="12283" max="12283" width="49.28515625" style="1" bestFit="1" customWidth="1"/>
    <col min="12284" max="12284" width="25" style="1" customWidth="1"/>
    <col min="12285" max="12285" width="21.28515625" style="1" customWidth="1"/>
    <col min="12286" max="12286" width="16.28515625" style="1" bestFit="1" customWidth="1"/>
    <col min="12287" max="12287" width="17.85546875" style="1" bestFit="1" customWidth="1"/>
    <col min="12288" max="12288" width="18.5703125" style="1" bestFit="1" customWidth="1"/>
    <col min="12289" max="12292" width="17.42578125" style="1" bestFit="1" customWidth="1"/>
    <col min="12293" max="12293" width="17.42578125" style="1" customWidth="1"/>
    <col min="12294" max="12294" width="19.28515625" style="1" customWidth="1"/>
    <col min="12295" max="12295" width="17.5703125" style="1" bestFit="1" customWidth="1"/>
    <col min="12296" max="12296" width="18.28515625" style="1" customWidth="1"/>
    <col min="12297" max="12297" width="30.140625" style="1" customWidth="1"/>
    <col min="12298" max="12298" width="19" style="1" customWidth="1"/>
    <col min="12299" max="12299" width="20" style="1" customWidth="1"/>
    <col min="12300" max="12300" width="16.5703125" style="1" customWidth="1"/>
    <col min="12301" max="12301" width="16.42578125" style="1" customWidth="1"/>
    <col min="12302" max="12306" width="6" style="1" bestFit="1" customWidth="1"/>
    <col min="12307" max="12308" width="7" style="1" bestFit="1" customWidth="1"/>
    <col min="12309" max="12538" width="9.140625" style="1"/>
    <col min="12539" max="12539" width="49.28515625" style="1" bestFit="1" customWidth="1"/>
    <col min="12540" max="12540" width="25" style="1" customWidth="1"/>
    <col min="12541" max="12541" width="21.28515625" style="1" customWidth="1"/>
    <col min="12542" max="12542" width="16.28515625" style="1" bestFit="1" customWidth="1"/>
    <col min="12543" max="12543" width="17.85546875" style="1" bestFit="1" customWidth="1"/>
    <col min="12544" max="12544" width="18.5703125" style="1" bestFit="1" customWidth="1"/>
    <col min="12545" max="12548" width="17.42578125" style="1" bestFit="1" customWidth="1"/>
    <col min="12549" max="12549" width="17.42578125" style="1" customWidth="1"/>
    <col min="12550" max="12550" width="19.28515625" style="1" customWidth="1"/>
    <col min="12551" max="12551" width="17.5703125" style="1" bestFit="1" customWidth="1"/>
    <col min="12552" max="12552" width="18.28515625" style="1" customWidth="1"/>
    <col min="12553" max="12553" width="30.140625" style="1" customWidth="1"/>
    <col min="12554" max="12554" width="19" style="1" customWidth="1"/>
    <col min="12555" max="12555" width="20" style="1" customWidth="1"/>
    <col min="12556" max="12556" width="16.5703125" style="1" customWidth="1"/>
    <col min="12557" max="12557" width="16.42578125" style="1" customWidth="1"/>
    <col min="12558" max="12562" width="6" style="1" bestFit="1" customWidth="1"/>
    <col min="12563" max="12564" width="7" style="1" bestFit="1" customWidth="1"/>
    <col min="12565" max="12794" width="9.140625" style="1"/>
    <col min="12795" max="12795" width="49.28515625" style="1" bestFit="1" customWidth="1"/>
    <col min="12796" max="12796" width="25" style="1" customWidth="1"/>
    <col min="12797" max="12797" width="21.28515625" style="1" customWidth="1"/>
    <col min="12798" max="12798" width="16.28515625" style="1" bestFit="1" customWidth="1"/>
    <col min="12799" max="12799" width="17.85546875" style="1" bestFit="1" customWidth="1"/>
    <col min="12800" max="12800" width="18.5703125" style="1" bestFit="1" customWidth="1"/>
    <col min="12801" max="12804" width="17.42578125" style="1" bestFit="1" customWidth="1"/>
    <col min="12805" max="12805" width="17.42578125" style="1" customWidth="1"/>
    <col min="12806" max="12806" width="19.28515625" style="1" customWidth="1"/>
    <col min="12807" max="12807" width="17.5703125" style="1" bestFit="1" customWidth="1"/>
    <col min="12808" max="12808" width="18.28515625" style="1" customWidth="1"/>
    <col min="12809" max="12809" width="30.140625" style="1" customWidth="1"/>
    <col min="12810" max="12810" width="19" style="1" customWidth="1"/>
    <col min="12811" max="12811" width="20" style="1" customWidth="1"/>
    <col min="12812" max="12812" width="16.5703125" style="1" customWidth="1"/>
    <col min="12813" max="12813" width="16.42578125" style="1" customWidth="1"/>
    <col min="12814" max="12818" width="6" style="1" bestFit="1" customWidth="1"/>
    <col min="12819" max="12820" width="7" style="1" bestFit="1" customWidth="1"/>
    <col min="12821" max="13050" width="9.140625" style="1"/>
    <col min="13051" max="13051" width="49.28515625" style="1" bestFit="1" customWidth="1"/>
    <col min="13052" max="13052" width="25" style="1" customWidth="1"/>
    <col min="13053" max="13053" width="21.28515625" style="1" customWidth="1"/>
    <col min="13054" max="13054" width="16.28515625" style="1" bestFit="1" customWidth="1"/>
    <col min="13055" max="13055" width="17.85546875" style="1" bestFit="1" customWidth="1"/>
    <col min="13056" max="13056" width="18.5703125" style="1" bestFit="1" customWidth="1"/>
    <col min="13057" max="13060" width="17.42578125" style="1" bestFit="1" customWidth="1"/>
    <col min="13061" max="13061" width="17.42578125" style="1" customWidth="1"/>
    <col min="13062" max="13062" width="19.28515625" style="1" customWidth="1"/>
    <col min="13063" max="13063" width="17.5703125" style="1" bestFit="1" customWidth="1"/>
    <col min="13064" max="13064" width="18.28515625" style="1" customWidth="1"/>
    <col min="13065" max="13065" width="30.140625" style="1" customWidth="1"/>
    <col min="13066" max="13066" width="19" style="1" customWidth="1"/>
    <col min="13067" max="13067" width="20" style="1" customWidth="1"/>
    <col min="13068" max="13068" width="16.5703125" style="1" customWidth="1"/>
    <col min="13069" max="13069" width="16.42578125" style="1" customWidth="1"/>
    <col min="13070" max="13074" width="6" style="1" bestFit="1" customWidth="1"/>
    <col min="13075" max="13076" width="7" style="1" bestFit="1" customWidth="1"/>
    <col min="13077" max="13306" width="9.140625" style="1"/>
    <col min="13307" max="13307" width="49.28515625" style="1" bestFit="1" customWidth="1"/>
    <col min="13308" max="13308" width="25" style="1" customWidth="1"/>
    <col min="13309" max="13309" width="21.28515625" style="1" customWidth="1"/>
    <col min="13310" max="13310" width="16.28515625" style="1" bestFit="1" customWidth="1"/>
    <col min="13311" max="13311" width="17.85546875" style="1" bestFit="1" customWidth="1"/>
    <col min="13312" max="13312" width="18.5703125" style="1" bestFit="1" customWidth="1"/>
    <col min="13313" max="13316" width="17.42578125" style="1" bestFit="1" customWidth="1"/>
    <col min="13317" max="13317" width="17.42578125" style="1" customWidth="1"/>
    <col min="13318" max="13318" width="19.28515625" style="1" customWidth="1"/>
    <col min="13319" max="13319" width="17.5703125" style="1" bestFit="1" customWidth="1"/>
    <col min="13320" max="13320" width="18.28515625" style="1" customWidth="1"/>
    <col min="13321" max="13321" width="30.140625" style="1" customWidth="1"/>
    <col min="13322" max="13322" width="19" style="1" customWidth="1"/>
    <col min="13323" max="13323" width="20" style="1" customWidth="1"/>
    <col min="13324" max="13324" width="16.5703125" style="1" customWidth="1"/>
    <col min="13325" max="13325" width="16.42578125" style="1" customWidth="1"/>
    <col min="13326" max="13330" width="6" style="1" bestFit="1" customWidth="1"/>
    <col min="13331" max="13332" width="7" style="1" bestFit="1" customWidth="1"/>
    <col min="13333" max="13562" width="9.140625" style="1"/>
    <col min="13563" max="13563" width="49.28515625" style="1" bestFit="1" customWidth="1"/>
    <col min="13564" max="13564" width="25" style="1" customWidth="1"/>
    <col min="13565" max="13565" width="21.28515625" style="1" customWidth="1"/>
    <col min="13566" max="13566" width="16.28515625" style="1" bestFit="1" customWidth="1"/>
    <col min="13567" max="13567" width="17.85546875" style="1" bestFit="1" customWidth="1"/>
    <col min="13568" max="13568" width="18.5703125" style="1" bestFit="1" customWidth="1"/>
    <col min="13569" max="13572" width="17.42578125" style="1" bestFit="1" customWidth="1"/>
    <col min="13573" max="13573" width="17.42578125" style="1" customWidth="1"/>
    <col min="13574" max="13574" width="19.28515625" style="1" customWidth="1"/>
    <col min="13575" max="13575" width="17.5703125" style="1" bestFit="1" customWidth="1"/>
    <col min="13576" max="13576" width="18.28515625" style="1" customWidth="1"/>
    <col min="13577" max="13577" width="30.140625" style="1" customWidth="1"/>
    <col min="13578" max="13578" width="19" style="1" customWidth="1"/>
    <col min="13579" max="13579" width="20" style="1" customWidth="1"/>
    <col min="13580" max="13580" width="16.5703125" style="1" customWidth="1"/>
    <col min="13581" max="13581" width="16.42578125" style="1" customWidth="1"/>
    <col min="13582" max="13586" width="6" style="1" bestFit="1" customWidth="1"/>
    <col min="13587" max="13588" width="7" style="1" bestFit="1" customWidth="1"/>
    <col min="13589" max="13818" width="9.140625" style="1"/>
    <col min="13819" max="13819" width="49.28515625" style="1" bestFit="1" customWidth="1"/>
    <col min="13820" max="13820" width="25" style="1" customWidth="1"/>
    <col min="13821" max="13821" width="21.28515625" style="1" customWidth="1"/>
    <col min="13822" max="13822" width="16.28515625" style="1" bestFit="1" customWidth="1"/>
    <col min="13823" max="13823" width="17.85546875" style="1" bestFit="1" customWidth="1"/>
    <col min="13824" max="13824" width="18.5703125" style="1" bestFit="1" customWidth="1"/>
    <col min="13825" max="13828" width="17.42578125" style="1" bestFit="1" customWidth="1"/>
    <col min="13829" max="13829" width="17.42578125" style="1" customWidth="1"/>
    <col min="13830" max="13830" width="19.28515625" style="1" customWidth="1"/>
    <col min="13831" max="13831" width="17.5703125" style="1" bestFit="1" customWidth="1"/>
    <col min="13832" max="13832" width="18.28515625" style="1" customWidth="1"/>
    <col min="13833" max="13833" width="30.140625" style="1" customWidth="1"/>
    <col min="13834" max="13834" width="19" style="1" customWidth="1"/>
    <col min="13835" max="13835" width="20" style="1" customWidth="1"/>
    <col min="13836" max="13836" width="16.5703125" style="1" customWidth="1"/>
    <col min="13837" max="13837" width="16.42578125" style="1" customWidth="1"/>
    <col min="13838" max="13842" width="6" style="1" bestFit="1" customWidth="1"/>
    <col min="13843" max="13844" width="7" style="1" bestFit="1" customWidth="1"/>
    <col min="13845" max="14074" width="9.140625" style="1"/>
    <col min="14075" max="14075" width="49.28515625" style="1" bestFit="1" customWidth="1"/>
    <col min="14076" max="14076" width="25" style="1" customWidth="1"/>
    <col min="14077" max="14077" width="21.28515625" style="1" customWidth="1"/>
    <col min="14078" max="14078" width="16.28515625" style="1" bestFit="1" customWidth="1"/>
    <col min="14079" max="14079" width="17.85546875" style="1" bestFit="1" customWidth="1"/>
    <col min="14080" max="14080" width="18.5703125" style="1" bestFit="1" customWidth="1"/>
    <col min="14081" max="14084" width="17.42578125" style="1" bestFit="1" customWidth="1"/>
    <col min="14085" max="14085" width="17.42578125" style="1" customWidth="1"/>
    <col min="14086" max="14086" width="19.28515625" style="1" customWidth="1"/>
    <col min="14087" max="14087" width="17.5703125" style="1" bestFit="1" customWidth="1"/>
    <col min="14088" max="14088" width="18.28515625" style="1" customWidth="1"/>
    <col min="14089" max="14089" width="30.140625" style="1" customWidth="1"/>
    <col min="14090" max="14090" width="19" style="1" customWidth="1"/>
    <col min="14091" max="14091" width="20" style="1" customWidth="1"/>
    <col min="14092" max="14092" width="16.5703125" style="1" customWidth="1"/>
    <col min="14093" max="14093" width="16.42578125" style="1" customWidth="1"/>
    <col min="14094" max="14098" width="6" style="1" bestFit="1" customWidth="1"/>
    <col min="14099" max="14100" width="7" style="1" bestFit="1" customWidth="1"/>
    <col min="14101" max="14330" width="9.140625" style="1"/>
    <col min="14331" max="14331" width="49.28515625" style="1" bestFit="1" customWidth="1"/>
    <col min="14332" max="14332" width="25" style="1" customWidth="1"/>
    <col min="14333" max="14333" width="21.28515625" style="1" customWidth="1"/>
    <col min="14334" max="14334" width="16.28515625" style="1" bestFit="1" customWidth="1"/>
    <col min="14335" max="14335" width="17.85546875" style="1" bestFit="1" customWidth="1"/>
    <col min="14336" max="14336" width="18.5703125" style="1" bestFit="1" customWidth="1"/>
    <col min="14337" max="14340" width="17.42578125" style="1" bestFit="1" customWidth="1"/>
    <col min="14341" max="14341" width="17.42578125" style="1" customWidth="1"/>
    <col min="14342" max="14342" width="19.28515625" style="1" customWidth="1"/>
    <col min="14343" max="14343" width="17.5703125" style="1" bestFit="1" customWidth="1"/>
    <col min="14344" max="14344" width="18.28515625" style="1" customWidth="1"/>
    <col min="14345" max="14345" width="30.140625" style="1" customWidth="1"/>
    <col min="14346" max="14346" width="19" style="1" customWidth="1"/>
    <col min="14347" max="14347" width="20" style="1" customWidth="1"/>
    <col min="14348" max="14348" width="16.5703125" style="1" customWidth="1"/>
    <col min="14349" max="14349" width="16.42578125" style="1" customWidth="1"/>
    <col min="14350" max="14354" width="6" style="1" bestFit="1" customWidth="1"/>
    <col min="14355" max="14356" width="7" style="1" bestFit="1" customWidth="1"/>
    <col min="14357" max="14586" width="9.140625" style="1"/>
    <col min="14587" max="14587" width="49.28515625" style="1" bestFit="1" customWidth="1"/>
    <col min="14588" max="14588" width="25" style="1" customWidth="1"/>
    <col min="14589" max="14589" width="21.28515625" style="1" customWidth="1"/>
    <col min="14590" max="14590" width="16.28515625" style="1" bestFit="1" customWidth="1"/>
    <col min="14591" max="14591" width="17.85546875" style="1" bestFit="1" customWidth="1"/>
    <col min="14592" max="14592" width="18.5703125" style="1" bestFit="1" customWidth="1"/>
    <col min="14593" max="14596" width="17.42578125" style="1" bestFit="1" customWidth="1"/>
    <col min="14597" max="14597" width="17.42578125" style="1" customWidth="1"/>
    <col min="14598" max="14598" width="19.28515625" style="1" customWidth="1"/>
    <col min="14599" max="14599" width="17.5703125" style="1" bestFit="1" customWidth="1"/>
    <col min="14600" max="14600" width="18.28515625" style="1" customWidth="1"/>
    <col min="14601" max="14601" width="30.140625" style="1" customWidth="1"/>
    <col min="14602" max="14602" width="19" style="1" customWidth="1"/>
    <col min="14603" max="14603" width="20" style="1" customWidth="1"/>
    <col min="14604" max="14604" width="16.5703125" style="1" customWidth="1"/>
    <col min="14605" max="14605" width="16.42578125" style="1" customWidth="1"/>
    <col min="14606" max="14610" width="6" style="1" bestFit="1" customWidth="1"/>
    <col min="14611" max="14612" width="7" style="1" bestFit="1" customWidth="1"/>
    <col min="14613" max="14842" width="9.140625" style="1"/>
    <col min="14843" max="14843" width="49.28515625" style="1" bestFit="1" customWidth="1"/>
    <col min="14844" max="14844" width="25" style="1" customWidth="1"/>
    <col min="14845" max="14845" width="21.28515625" style="1" customWidth="1"/>
    <col min="14846" max="14846" width="16.28515625" style="1" bestFit="1" customWidth="1"/>
    <col min="14847" max="14847" width="17.85546875" style="1" bestFit="1" customWidth="1"/>
    <col min="14848" max="14848" width="18.5703125" style="1" bestFit="1" customWidth="1"/>
    <col min="14849" max="14852" width="17.42578125" style="1" bestFit="1" customWidth="1"/>
    <col min="14853" max="14853" width="17.42578125" style="1" customWidth="1"/>
    <col min="14854" max="14854" width="19.28515625" style="1" customWidth="1"/>
    <col min="14855" max="14855" width="17.5703125" style="1" bestFit="1" customWidth="1"/>
    <col min="14856" max="14856" width="18.28515625" style="1" customWidth="1"/>
    <col min="14857" max="14857" width="30.140625" style="1" customWidth="1"/>
    <col min="14858" max="14858" width="19" style="1" customWidth="1"/>
    <col min="14859" max="14859" width="20" style="1" customWidth="1"/>
    <col min="14860" max="14860" width="16.5703125" style="1" customWidth="1"/>
    <col min="14861" max="14861" width="16.42578125" style="1" customWidth="1"/>
    <col min="14862" max="14866" width="6" style="1" bestFit="1" customWidth="1"/>
    <col min="14867" max="14868" width="7" style="1" bestFit="1" customWidth="1"/>
    <col min="14869" max="15098" width="9.140625" style="1"/>
    <col min="15099" max="15099" width="49.28515625" style="1" bestFit="1" customWidth="1"/>
    <col min="15100" max="15100" width="25" style="1" customWidth="1"/>
    <col min="15101" max="15101" width="21.28515625" style="1" customWidth="1"/>
    <col min="15102" max="15102" width="16.28515625" style="1" bestFit="1" customWidth="1"/>
    <col min="15103" max="15103" width="17.85546875" style="1" bestFit="1" customWidth="1"/>
    <col min="15104" max="15104" width="18.5703125" style="1" bestFit="1" customWidth="1"/>
    <col min="15105" max="15108" width="17.42578125" style="1" bestFit="1" customWidth="1"/>
    <col min="15109" max="15109" width="17.42578125" style="1" customWidth="1"/>
    <col min="15110" max="15110" width="19.28515625" style="1" customWidth="1"/>
    <col min="15111" max="15111" width="17.5703125" style="1" bestFit="1" customWidth="1"/>
    <col min="15112" max="15112" width="18.28515625" style="1" customWidth="1"/>
    <col min="15113" max="15113" width="30.140625" style="1" customWidth="1"/>
    <col min="15114" max="15114" width="19" style="1" customWidth="1"/>
    <col min="15115" max="15115" width="20" style="1" customWidth="1"/>
    <col min="15116" max="15116" width="16.5703125" style="1" customWidth="1"/>
    <col min="15117" max="15117" width="16.42578125" style="1" customWidth="1"/>
    <col min="15118" max="15122" width="6" style="1" bestFit="1" customWidth="1"/>
    <col min="15123" max="15124" width="7" style="1" bestFit="1" customWidth="1"/>
    <col min="15125" max="15354" width="9.140625" style="1"/>
    <col min="15355" max="15355" width="49.28515625" style="1" bestFit="1" customWidth="1"/>
    <col min="15356" max="15356" width="25" style="1" customWidth="1"/>
    <col min="15357" max="15357" width="21.28515625" style="1" customWidth="1"/>
    <col min="15358" max="15358" width="16.28515625" style="1" bestFit="1" customWidth="1"/>
    <col min="15359" max="15359" width="17.85546875" style="1" bestFit="1" customWidth="1"/>
    <col min="15360" max="15360" width="18.5703125" style="1" bestFit="1" customWidth="1"/>
    <col min="15361" max="15364" width="17.42578125" style="1" bestFit="1" customWidth="1"/>
    <col min="15365" max="15365" width="17.42578125" style="1" customWidth="1"/>
    <col min="15366" max="15366" width="19.28515625" style="1" customWidth="1"/>
    <col min="15367" max="15367" width="17.5703125" style="1" bestFit="1" customWidth="1"/>
    <col min="15368" max="15368" width="18.28515625" style="1" customWidth="1"/>
    <col min="15369" max="15369" width="30.140625" style="1" customWidth="1"/>
    <col min="15370" max="15370" width="19" style="1" customWidth="1"/>
    <col min="15371" max="15371" width="20" style="1" customWidth="1"/>
    <col min="15372" max="15372" width="16.5703125" style="1" customWidth="1"/>
    <col min="15373" max="15373" width="16.42578125" style="1" customWidth="1"/>
    <col min="15374" max="15378" width="6" style="1" bestFit="1" customWidth="1"/>
    <col min="15379" max="15380" width="7" style="1" bestFit="1" customWidth="1"/>
    <col min="15381" max="15610" width="9.140625" style="1"/>
    <col min="15611" max="15611" width="49.28515625" style="1" bestFit="1" customWidth="1"/>
    <col min="15612" max="15612" width="25" style="1" customWidth="1"/>
    <col min="15613" max="15613" width="21.28515625" style="1" customWidth="1"/>
    <col min="15614" max="15614" width="16.28515625" style="1" bestFit="1" customWidth="1"/>
    <col min="15615" max="15615" width="17.85546875" style="1" bestFit="1" customWidth="1"/>
    <col min="15616" max="15616" width="18.5703125" style="1" bestFit="1" customWidth="1"/>
    <col min="15617" max="15620" width="17.42578125" style="1" bestFit="1" customWidth="1"/>
    <col min="15621" max="15621" width="17.42578125" style="1" customWidth="1"/>
    <col min="15622" max="15622" width="19.28515625" style="1" customWidth="1"/>
    <col min="15623" max="15623" width="17.5703125" style="1" bestFit="1" customWidth="1"/>
    <col min="15624" max="15624" width="18.28515625" style="1" customWidth="1"/>
    <col min="15625" max="15625" width="30.140625" style="1" customWidth="1"/>
    <col min="15626" max="15626" width="19" style="1" customWidth="1"/>
    <col min="15627" max="15627" width="20" style="1" customWidth="1"/>
    <col min="15628" max="15628" width="16.5703125" style="1" customWidth="1"/>
    <col min="15629" max="15629" width="16.42578125" style="1" customWidth="1"/>
    <col min="15630" max="15634" width="6" style="1" bestFit="1" customWidth="1"/>
    <col min="15635" max="15636" width="7" style="1" bestFit="1" customWidth="1"/>
    <col min="15637" max="15866" width="9.140625" style="1"/>
    <col min="15867" max="15867" width="49.28515625" style="1" bestFit="1" customWidth="1"/>
    <col min="15868" max="15868" width="25" style="1" customWidth="1"/>
    <col min="15869" max="15869" width="21.28515625" style="1" customWidth="1"/>
    <col min="15870" max="15870" width="16.28515625" style="1" bestFit="1" customWidth="1"/>
    <col min="15871" max="15871" width="17.85546875" style="1" bestFit="1" customWidth="1"/>
    <col min="15872" max="15872" width="18.5703125" style="1" bestFit="1" customWidth="1"/>
    <col min="15873" max="15876" width="17.42578125" style="1" bestFit="1" customWidth="1"/>
    <col min="15877" max="15877" width="17.42578125" style="1" customWidth="1"/>
    <col min="15878" max="15878" width="19.28515625" style="1" customWidth="1"/>
    <col min="15879" max="15879" width="17.5703125" style="1" bestFit="1" customWidth="1"/>
    <col min="15880" max="15880" width="18.28515625" style="1" customWidth="1"/>
    <col min="15881" max="15881" width="30.140625" style="1" customWidth="1"/>
    <col min="15882" max="15882" width="19" style="1" customWidth="1"/>
    <col min="15883" max="15883" width="20" style="1" customWidth="1"/>
    <col min="15884" max="15884" width="16.5703125" style="1" customWidth="1"/>
    <col min="15885" max="15885" width="16.42578125" style="1" customWidth="1"/>
    <col min="15886" max="15890" width="6" style="1" bestFit="1" customWidth="1"/>
    <col min="15891" max="15892" width="7" style="1" bestFit="1" customWidth="1"/>
    <col min="15893" max="16122" width="9.140625" style="1"/>
    <col min="16123" max="16123" width="49.28515625" style="1" bestFit="1" customWidth="1"/>
    <col min="16124" max="16124" width="25" style="1" customWidth="1"/>
    <col min="16125" max="16125" width="21.28515625" style="1" customWidth="1"/>
    <col min="16126" max="16126" width="16.28515625" style="1" bestFit="1" customWidth="1"/>
    <col min="16127" max="16127" width="17.85546875" style="1" bestFit="1" customWidth="1"/>
    <col min="16128" max="16128" width="18.5703125" style="1" bestFit="1" customWidth="1"/>
    <col min="16129" max="16132" width="17.42578125" style="1" bestFit="1" customWidth="1"/>
    <col min="16133" max="16133" width="17.42578125" style="1" customWidth="1"/>
    <col min="16134" max="16134" width="19.28515625" style="1" customWidth="1"/>
    <col min="16135" max="16135" width="17.5703125" style="1" bestFit="1" customWidth="1"/>
    <col min="16136" max="16136" width="18.28515625" style="1" customWidth="1"/>
    <col min="16137" max="16137" width="30.140625" style="1" customWidth="1"/>
    <col min="16138" max="16138" width="19" style="1" customWidth="1"/>
    <col min="16139" max="16139" width="20" style="1" customWidth="1"/>
    <col min="16140" max="16140" width="16.5703125" style="1" customWidth="1"/>
    <col min="16141" max="16141" width="16.42578125" style="1" customWidth="1"/>
    <col min="16142" max="16146" width="6" style="1" bestFit="1" customWidth="1"/>
    <col min="16147" max="16148" width="7" style="1" bestFit="1" customWidth="1"/>
    <col min="16149" max="16384" width="9.140625" style="1"/>
  </cols>
  <sheetData>
    <row r="1" spans="1:20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0" ht="18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20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20" ht="18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20" ht="18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20" ht="18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20" ht="18.75" x14ac:dyDescent="0.25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20" ht="15.75" x14ac:dyDescent="0.25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0" ht="15.75" x14ac:dyDescent="0.25">
      <c r="B9" s="6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20" x14ac:dyDescent="0.25">
      <c r="B10" s="7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20" x14ac:dyDescent="0.25">
      <c r="E11" s="8"/>
      <c r="F11" s="9"/>
      <c r="G11" s="10"/>
      <c r="M11" s="11"/>
    </row>
    <row r="12" spans="1:20" ht="31.5" x14ac:dyDescent="0.25">
      <c r="B12" s="12"/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13" t="s">
        <v>12</v>
      </c>
      <c r="K12" s="13" t="s">
        <v>13</v>
      </c>
      <c r="L12" s="13" t="s">
        <v>14</v>
      </c>
      <c r="M12" s="13" t="s">
        <v>4</v>
      </c>
      <c r="S12" s="9"/>
      <c r="T12" s="9"/>
    </row>
    <row r="13" spans="1:20" x14ac:dyDescent="0.25">
      <c r="B13" s="14" t="s"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</row>
    <row r="14" spans="1:20" x14ac:dyDescent="0.25">
      <c r="B14" s="17" t="s">
        <v>16</v>
      </c>
      <c r="C14" s="18">
        <f>SUM(C15:C19)</f>
        <v>354421683.00349998</v>
      </c>
      <c r="D14" s="18">
        <f>SUM(D15:D19)</f>
        <v>354421683.00350004</v>
      </c>
      <c r="E14" s="18">
        <f t="shared" ref="E14:L14" si="0">SUM(E15:E19)</f>
        <v>0</v>
      </c>
      <c r="F14" s="18">
        <f t="shared" si="0"/>
        <v>53377675.940000005</v>
      </c>
      <c r="G14" s="18">
        <f t="shared" si="0"/>
        <v>26250731.289999999</v>
      </c>
      <c r="H14" s="18">
        <f t="shared" si="0"/>
        <v>26401038.710000001</v>
      </c>
      <c r="I14" s="18">
        <f t="shared" si="0"/>
        <v>41093721.340000004</v>
      </c>
      <c r="J14" s="18">
        <f t="shared" si="0"/>
        <v>26853759.600000001</v>
      </c>
      <c r="K14" s="18">
        <f t="shared" si="0"/>
        <v>28803611.930000003</v>
      </c>
      <c r="L14" s="18">
        <f t="shared" si="0"/>
        <v>27654158.5</v>
      </c>
      <c r="M14" s="18">
        <f>SUM(M15:M19)</f>
        <v>230434697.30999997</v>
      </c>
    </row>
    <row r="15" spans="1:20" x14ac:dyDescent="0.25">
      <c r="A15" s="1" t="str">
        <f>LEFT(B15,5)</f>
        <v>2.1.1</v>
      </c>
      <c r="B15" s="19" t="s">
        <v>17</v>
      </c>
      <c r="C15" s="8">
        <f>IFERROR(VLOOKUP(A15,'[1]Modificación CONS 2023'!$C$11:$E$403,3,FALSE),0)</f>
        <v>272309821</v>
      </c>
      <c r="D15" s="8">
        <f>IFERROR(VLOOKUP(A15,'[2]Ejecución CONS 2023'!$C$11:$E$403,3,FALSE),0)+'[3]7213 Ejecución OAI '!E15</f>
        <v>270605217.36000001</v>
      </c>
      <c r="E15" s="8">
        <f>IFERROR(VLOOKUP(A15,'[2]Ejecución CONS 2023'!$C$11:$Q$403,4,FALSE),0)</f>
        <v>0</v>
      </c>
      <c r="F15" s="8">
        <f>IFERROR(VLOOKUP(A15,'[2]Ejecución CONS 2023'!$C$11:$Q$403,5,FALSE),0)</f>
        <v>45482691.740000002</v>
      </c>
      <c r="G15" s="8">
        <f>IFERROR(VLOOKUP(A15,'[2]Ejecución CONS 2023'!$C$11:$Q$403,6,FALSE),0)</f>
        <v>22304804.209999997</v>
      </c>
      <c r="H15" s="8">
        <f>IFERROR(VLOOKUP(A15,'[2]Ejecución CONS 2023'!$C$11:$Q$403,7,FALSE),0)</f>
        <v>22215295.050000001</v>
      </c>
      <c r="I15" s="8">
        <f>IFERROR(VLOOKUP(A15,'[2]Ejecución CONS 2023'!$C$11:$Q$403,8,FALSE),0)</f>
        <v>22117699.940000001</v>
      </c>
      <c r="J15" s="20">
        <f>IFERROR(VLOOKUP(A15,'[2]Ejecución CONS 2023'!$C$11:$Q$403,9,FALSE),0)</f>
        <v>22849861.460000001</v>
      </c>
      <c r="K15" s="8">
        <f>IFERROR(VLOOKUP(A15,'[2]Ejecución CONS 2023'!$C$11:$Q$403,10,FALSE),0)</f>
        <v>23414176.760000002</v>
      </c>
      <c r="L15" s="8">
        <f>IFERROR(VLOOKUP(A15,'[2]Ejecución CONS 2023'!$C$11:$Q$403,11,FALSE),0)</f>
        <v>23536413.57</v>
      </c>
      <c r="M15" s="8">
        <f>SUM(E15:L15)</f>
        <v>181920942.72999999</v>
      </c>
    </row>
    <row r="16" spans="1:20" x14ac:dyDescent="0.25">
      <c r="A16" s="1" t="str">
        <f t="shared" ref="A16:A70" si="1">LEFT(B16,5)</f>
        <v>2.1.2</v>
      </c>
      <c r="B16" s="19" t="s">
        <v>18</v>
      </c>
      <c r="C16" s="8">
        <f>IFERROR(VLOOKUP(A16,'[1]Modificación CONS 2023'!$C$11:$E$403,3,FALSE),0)</f>
        <v>43866232</v>
      </c>
      <c r="D16" s="8">
        <f>IFERROR(VLOOKUP(A16,'[2]Ejecución CONS 2023'!$C$11:$E$403,3,FALSE),0)+'[3]7213 Ejecución OAI '!E16</f>
        <v>42889236.980000004</v>
      </c>
      <c r="E16" s="8">
        <f>IFERROR(VLOOKUP(A16,'[2]Ejecución CONS 2023'!$C$11:$Q$403,4,FALSE),0)</f>
        <v>0</v>
      </c>
      <c r="F16" s="20">
        <f>IFERROR(VLOOKUP(A16,'[2]Ejecución CONS 2023'!$C$11:$Q$403,5,FALSE),0)</f>
        <v>1095000</v>
      </c>
      <c r="G16" s="20">
        <f>IFERROR(VLOOKUP(A16,'[2]Ejecución CONS 2023'!$C$11:$Q$403,6,FALSE),0)</f>
        <v>559500</v>
      </c>
      <c r="H16" s="20">
        <f>IFERROR(VLOOKUP(A16,'[2]Ejecución CONS 2023'!$C$11:$Q$403,7,FALSE),0)</f>
        <v>811000</v>
      </c>
      <c r="I16" s="20">
        <f>IFERROR(VLOOKUP(A16,'[2]Ejecución CONS 2023'!$C$11:$Q$403,8,FALSE),0)</f>
        <v>15571817.189999999</v>
      </c>
      <c r="J16" s="20">
        <f>IFERROR(VLOOKUP(A16,'[2]Ejecución CONS 2023'!$C$11:$Q$403,9,FALSE),0)</f>
        <v>551500</v>
      </c>
      <c r="K16" s="8">
        <f>IFERROR(VLOOKUP(A16,'[2]Ejecución CONS 2023'!$C$11:$Q$403,10,FALSE),0)</f>
        <v>1876355.26</v>
      </c>
      <c r="L16" s="8">
        <f>IFERROR(VLOOKUP(A16,'[2]Ejecución CONS 2023'!$C$11:$Q$403,11,FALSE),0)</f>
        <v>529500</v>
      </c>
      <c r="M16" s="8">
        <f>SUM(E16:L16)</f>
        <v>20994672.449999999</v>
      </c>
    </row>
    <row r="17" spans="1:13" x14ac:dyDescent="0.25">
      <c r="A17" s="1" t="str">
        <f t="shared" si="1"/>
        <v>2.1.3</v>
      </c>
      <c r="B17" s="19" t="s">
        <v>19</v>
      </c>
      <c r="C17" s="8">
        <f>IFERROR(VLOOKUP(A17,'[1]Modificación CONS 2023'!$C$11:$E$403,3,FALSE),0)</f>
        <v>0</v>
      </c>
      <c r="D17" s="8">
        <f>IFERROR(VLOOKUP(A17,'[2]Ejecución CONS 2023'!$C$11:$E$403,3,FALSE),0)+'[3]7213 Ejecución OAI '!E17</f>
        <v>0</v>
      </c>
      <c r="E17" s="8">
        <f>IFERROR(VLOOKUP(A17,'[2]Ejecución CONS 2023'!$C$11:$Q$403,4,FALSE),0)</f>
        <v>0</v>
      </c>
      <c r="F17" s="20">
        <f>IFERROR(VLOOKUP(A17,'[2]Ejecución CONS 2023'!$C$11:$Q$403,5,FALSE),0)</f>
        <v>0</v>
      </c>
      <c r="G17" s="20">
        <f>IFERROR(VLOOKUP(A17,'[2]Ejecución CONS 2023'!$C$11:$Q$403,6,FALSE),0)</f>
        <v>0</v>
      </c>
      <c r="H17" s="20">
        <f>IFERROR(VLOOKUP(A17,'[2]Ejecución CONS 2023'!$C$11:$Q$403,7,FALSE),0)</f>
        <v>0</v>
      </c>
      <c r="I17" s="20">
        <f>IFERROR(VLOOKUP(A17,'[2]Ejecución CONS 2023'!$C$11:$Q$403,8,FALSE),0)</f>
        <v>0</v>
      </c>
      <c r="J17" s="20">
        <f>IFERROR(VLOOKUP(A17,'[2]Ejecución CONS 2023'!$C$11:$Q$403,9,FALSE),0)</f>
        <v>0</v>
      </c>
      <c r="K17" s="8">
        <f>IFERROR(VLOOKUP(A17,'[2]Ejecución CONS 2023'!$C$11:$Q$403,10,FALSE),0)</f>
        <v>0</v>
      </c>
      <c r="L17" s="8">
        <f>IFERROR(VLOOKUP(A17,'[2]Ejecución CONS 2023'!$C$11:$Q$403,11,FALSE),0)</f>
        <v>0</v>
      </c>
      <c r="M17" s="8">
        <f>SUM(E17:L17)</f>
        <v>0</v>
      </c>
    </row>
    <row r="18" spans="1:13" x14ac:dyDescent="0.25">
      <c r="A18" s="1" t="str">
        <f t="shared" si="1"/>
        <v>2.1.4</v>
      </c>
      <c r="B18" s="19" t="s">
        <v>20</v>
      </c>
      <c r="C18" s="8">
        <f>IFERROR(VLOOKUP(A18,'[1]Modificación CONS 2023'!$C$11:$E$403,3,FALSE),0)</f>
        <v>0</v>
      </c>
      <c r="D18" s="8">
        <f>IFERROR(VLOOKUP(A18,'[2]Ejecución CONS 2023'!$C$11:$E$403,3,FALSE),0)+'[3]7213 Ejecución OAI '!E18</f>
        <v>0</v>
      </c>
      <c r="E18" s="8">
        <f>IFERROR(VLOOKUP(A18,'[2]Ejecución CONS 2023'!$C$11:$Q$403,4,FALSE),0)</f>
        <v>0</v>
      </c>
      <c r="F18" s="20">
        <f>IFERROR(VLOOKUP(A18,'[2]Ejecución CONS 2023'!$C$11:$Q$403,5,FALSE),0)</f>
        <v>0</v>
      </c>
      <c r="G18" s="20">
        <f>IFERROR(VLOOKUP(A18,'[2]Ejecución CONS 2023'!$C$11:$Q$403,6,FALSE),0)</f>
        <v>0</v>
      </c>
      <c r="H18" s="20">
        <f>IFERROR(VLOOKUP(A18,'[2]Ejecución CONS 2023'!$C$11:$Q$403,7,FALSE),0)</f>
        <v>0</v>
      </c>
      <c r="I18" s="20">
        <f>IFERROR(VLOOKUP(A18,'[2]Ejecución CONS 2023'!$C$11:$Q$403,8,FALSE),0)</f>
        <v>0</v>
      </c>
      <c r="J18" s="20">
        <f>IFERROR(VLOOKUP(A18,'[2]Ejecución CONS 2023'!$C$11:$Q$403,9,FALSE),0)</f>
        <v>0</v>
      </c>
      <c r="K18" s="8">
        <f>IFERROR(VLOOKUP(A18,'[2]Ejecución CONS 2023'!$C$11:$Q$403,10,FALSE),0)</f>
        <v>0</v>
      </c>
      <c r="L18" s="8">
        <f>IFERROR(VLOOKUP(A18,'[2]Ejecución CONS 2023'!$C$11:$Q$403,11,FALSE),0)</f>
        <v>0</v>
      </c>
      <c r="M18" s="8">
        <f>SUM(E18:L18)</f>
        <v>0</v>
      </c>
    </row>
    <row r="19" spans="1:13" x14ac:dyDescent="0.25">
      <c r="A19" s="1" t="str">
        <f t="shared" si="1"/>
        <v>2.1.5</v>
      </c>
      <c r="B19" s="19" t="s">
        <v>21</v>
      </c>
      <c r="C19" s="8">
        <f>IFERROR(VLOOKUP(A19,'[1]Modificación CONS 2023'!$C$11:$E$403,3,FALSE),0)</f>
        <v>38245630.003499992</v>
      </c>
      <c r="D19" s="8">
        <f>IFERROR(VLOOKUP(A19,'[2]Ejecución CONS 2023'!$C$11:$E$403,3,FALSE),0)+'[3]7213 Ejecución OAI '!E19</f>
        <v>40927228.663500004</v>
      </c>
      <c r="E19" s="8">
        <f>IFERROR(VLOOKUP(A19,'[2]Ejecución CONS 2023'!$C$11:$Q$403,4,FALSE),0)</f>
        <v>0</v>
      </c>
      <c r="F19" s="20">
        <f>IFERROR(VLOOKUP(A19,'[2]Ejecución CONS 2023'!$C$11:$Q$403,5,FALSE),0)</f>
        <v>6799984.2000000002</v>
      </c>
      <c r="G19" s="20">
        <f>IFERROR(VLOOKUP(A19,'[2]Ejecución CONS 2023'!$C$11:$Q$403,6,FALSE),0)</f>
        <v>3386427.0800000005</v>
      </c>
      <c r="H19" s="20">
        <f>IFERROR(VLOOKUP(A19,'[2]Ejecución CONS 2023'!$C$11:$Q$403,7,FALSE),0)</f>
        <v>3374743.66</v>
      </c>
      <c r="I19" s="20">
        <f>IFERROR(VLOOKUP(A19,'[2]Ejecución CONS 2023'!$C$11:$Q$403,8,FALSE),0)</f>
        <v>3404204.2099999995</v>
      </c>
      <c r="J19" s="20">
        <f>IFERROR(VLOOKUP(A19,'[2]Ejecución CONS 2023'!$C$11:$Q$403,9,FALSE),0)</f>
        <v>3452398.1399999997</v>
      </c>
      <c r="K19" s="8">
        <f>IFERROR(VLOOKUP(A19,'[2]Ejecución CONS 2023'!$C$11:$Q$403,10,FALSE),0)</f>
        <v>3513079.91</v>
      </c>
      <c r="L19" s="8">
        <f>IFERROR(VLOOKUP(A19,'[2]Ejecución CONS 2023'!$C$11:$Q$403,11,FALSE),0)</f>
        <v>3588244.9299999997</v>
      </c>
      <c r="M19" s="8">
        <f>SUM(E19:L19)</f>
        <v>27519082.130000003</v>
      </c>
    </row>
    <row r="20" spans="1:13" x14ac:dyDescent="0.25">
      <c r="A20" s="1" t="str">
        <f t="shared" si="1"/>
        <v>2.2 -</v>
      </c>
      <c r="B20" s="17" t="s">
        <v>22</v>
      </c>
      <c r="C20" s="21">
        <f>SUM(C21:C29)</f>
        <v>32376491</v>
      </c>
      <c r="D20" s="21">
        <f>SUM(D21:D29)</f>
        <v>56869516.809999995</v>
      </c>
      <c r="E20" s="21">
        <f t="shared" ref="E20:L20" si="2">SUM(E21:E29)</f>
        <v>1785031.2</v>
      </c>
      <c r="F20" s="21">
        <f t="shared" si="2"/>
        <v>2632092.11</v>
      </c>
      <c r="G20" s="21">
        <f t="shared" si="2"/>
        <v>2904808.26</v>
      </c>
      <c r="H20" s="21">
        <f t="shared" si="2"/>
        <v>2832861.61</v>
      </c>
      <c r="I20" s="21">
        <f t="shared" si="2"/>
        <v>2559450.7400000002</v>
      </c>
      <c r="J20" s="21">
        <f t="shared" si="2"/>
        <v>3943305.94</v>
      </c>
      <c r="K20" s="21">
        <f t="shared" si="2"/>
        <v>2287837.7199999997</v>
      </c>
      <c r="L20" s="21">
        <f t="shared" si="2"/>
        <v>3178490.96</v>
      </c>
      <c r="M20" s="21">
        <f>SUM(M21:M29)</f>
        <v>22123878.539999999</v>
      </c>
    </row>
    <row r="21" spans="1:13" x14ac:dyDescent="0.25">
      <c r="A21" s="1" t="str">
        <f t="shared" si="1"/>
        <v>2.2.1</v>
      </c>
      <c r="B21" s="19" t="s">
        <v>23</v>
      </c>
      <c r="C21" s="8">
        <f>IFERROR(VLOOKUP(A21,'[1]Modificación CONS 2023'!$C$11:$E$403,3,FALSE),0)</f>
        <v>22296543</v>
      </c>
      <c r="D21" s="8">
        <f>IFERROR(VLOOKUP(A21,'[2]Ejecución CONS 2023'!$C$11:$E$403,3,FALSE),0)+'[3]7213 Ejecución OAI '!E21</f>
        <v>23796643</v>
      </c>
      <c r="E21" s="8">
        <f>IFERROR(VLOOKUP(A21,'[2]Ejecución CONS 2023'!$C$11:$Q$403,4,FALSE),0)</f>
        <v>1488673.22</v>
      </c>
      <c r="F21" s="20">
        <f>IFERROR(VLOOKUP(A21,'[2]Ejecución CONS 2023'!$C$11:$Q$403,5,FALSE),0)</f>
        <v>1412573.3599999999</v>
      </c>
      <c r="G21" s="20">
        <f>IFERROR(VLOOKUP(A21,'[2]Ejecución CONS 2023'!$C$11:$Q$403,6,FALSE),0)</f>
        <v>1830305.0999999999</v>
      </c>
      <c r="H21" s="8">
        <f>IFERROR(VLOOKUP(A21,'[2]Ejecución CONS 2023'!$C$11:$Q$403,7,FALSE),0)</f>
        <v>1561067.72</v>
      </c>
      <c r="I21" s="20">
        <f>IFERROR(VLOOKUP(A21,'[2]Ejecución CONS 2023'!$C$11:$Q$403,8,FALSE),0)</f>
        <v>2003033.96</v>
      </c>
      <c r="J21" s="20">
        <f>IFERROR(VLOOKUP(A21,'[2]Ejecución CONS 2023'!$C$11:$Q$403,9,FALSE),0)</f>
        <v>2001379.2200000002</v>
      </c>
      <c r="K21" s="8">
        <f>IFERROR(VLOOKUP(A21,'[2]Ejecución CONS 2023'!$C$11:$Q$403,10,FALSE),0)</f>
        <v>1563392.73</v>
      </c>
      <c r="L21" s="8">
        <f>IFERROR(VLOOKUP(A21,'[2]Ejecución CONS 2023'!$C$11:$Q$403,11,FALSE),0)</f>
        <v>1848275.6400000001</v>
      </c>
      <c r="M21" s="8">
        <f>SUM(E21:L21)</f>
        <v>13708700.950000001</v>
      </c>
    </row>
    <row r="22" spans="1:13" ht="30" x14ac:dyDescent="0.25">
      <c r="A22" s="1" t="str">
        <f t="shared" si="1"/>
        <v>2.2.2</v>
      </c>
      <c r="B22" s="19" t="s">
        <v>24</v>
      </c>
      <c r="C22" s="8">
        <f>IFERROR(VLOOKUP(A22,'[1]Modificación CONS 2023'!$C$11:$E$403,3,FALSE),0)</f>
        <v>1497818</v>
      </c>
      <c r="D22" s="8">
        <f>IFERROR(VLOOKUP(A22,'[2]Ejecución CONS 2023'!$C$11:$E$403,3,FALSE),0)+'[3]7213 Ejecución OAI '!E22</f>
        <v>2697818</v>
      </c>
      <c r="E22" s="8">
        <f>IFERROR(VLOOKUP(A22,'[2]Ejecución CONS 2023'!$C$11:$Q$403,4,FALSE),0)</f>
        <v>0</v>
      </c>
      <c r="F22" s="20">
        <f>IFERROR(VLOOKUP(A22,'[2]Ejecución CONS 2023'!$C$11:$Q$403,5,FALSE),0)</f>
        <v>0</v>
      </c>
      <c r="G22" s="20">
        <f>IFERROR(VLOOKUP(A22,'[2]Ejecución CONS 2023'!$C$11:$Q$403,6,FALSE),0)</f>
        <v>0</v>
      </c>
      <c r="H22" s="8">
        <f>IFERROR(VLOOKUP(A22,'[2]Ejecución CONS 2023'!$C$11:$Q$403,7,FALSE),0)</f>
        <v>0</v>
      </c>
      <c r="I22" s="20">
        <f>IFERROR(VLOOKUP(A22,'[2]Ejecución CONS 2023'!$C$11:$Q$403,8,FALSE),0)</f>
        <v>0</v>
      </c>
      <c r="J22" s="20">
        <f>IFERROR(VLOOKUP(A22,'[2]Ejecución CONS 2023'!$C$11:$Q$403,9,FALSE),0)</f>
        <v>198594</v>
      </c>
      <c r="K22" s="8">
        <f>IFERROR(VLOOKUP(A22,'[2]Ejecución CONS 2023'!$C$11:$Q$403,10,FALSE),0)</f>
        <v>0</v>
      </c>
      <c r="L22" s="8">
        <f>IFERROR(VLOOKUP(A22,'[2]Ejecución CONS 2023'!$C$11:$Q$403,11,FALSE),0)</f>
        <v>99854.48</v>
      </c>
      <c r="M22" s="8">
        <f>SUM(E22:L22)</f>
        <v>298448.48</v>
      </c>
    </row>
    <row r="23" spans="1:13" x14ac:dyDescent="0.25">
      <c r="A23" s="1" t="str">
        <f t="shared" si="1"/>
        <v>2.2.3</v>
      </c>
      <c r="B23" s="19" t="s">
        <v>25</v>
      </c>
      <c r="C23" s="8">
        <f>IFERROR(VLOOKUP(A23,'[1]Modificación CONS 2023'!$C$11:$E$403,3,FALSE),0)</f>
        <v>0</v>
      </c>
      <c r="D23" s="8">
        <f>IFERROR(VLOOKUP(A23,'[2]Ejecución CONS 2023'!$C$11:$E$403,3,FALSE),0)+'[3]7213 Ejecución OAI '!E23</f>
        <v>0</v>
      </c>
      <c r="E23" s="8">
        <f>IFERROR(VLOOKUP(A23,'[2]Ejecución CONS 2023'!$C$11:$Q$403,4,FALSE),0)</f>
        <v>0</v>
      </c>
      <c r="F23" s="20">
        <f>IFERROR(VLOOKUP(A23,'[2]Ejecución CONS 2023'!$C$11:$Q$403,5,FALSE),0)</f>
        <v>0</v>
      </c>
      <c r="G23" s="20">
        <f>IFERROR(VLOOKUP(A23,'[2]Ejecución CONS 2023'!$C$11:$Q$403,6,FALSE),0)</f>
        <v>0</v>
      </c>
      <c r="H23" s="8">
        <f>IFERROR(VLOOKUP(A23,'[2]Ejecución CONS 2023'!$C$11:$Q$403,7,FALSE),0)</f>
        <v>0</v>
      </c>
      <c r="I23" s="20">
        <f>IFERROR(VLOOKUP(A23,'[2]Ejecución CONS 2023'!$C$11:$Q$403,8,FALSE),0)</f>
        <v>0</v>
      </c>
      <c r="J23" s="20">
        <f>IFERROR(VLOOKUP(A23,'[2]Ejecución CONS 2023'!$C$11:$Q$403,9,FALSE),0)</f>
        <v>0</v>
      </c>
      <c r="K23" s="8">
        <f>IFERROR(VLOOKUP(A23,'[2]Ejecución CONS 2023'!$C$11:$Q$403,10,FALSE),0)</f>
        <v>0</v>
      </c>
      <c r="L23" s="8">
        <f>IFERROR(VLOOKUP(A23,'[2]Ejecución CONS 2023'!$C$11:$Q$403,11,FALSE),0)</f>
        <v>0</v>
      </c>
      <c r="M23" s="8">
        <f>SUM(E23:L23)</f>
        <v>0</v>
      </c>
    </row>
    <row r="24" spans="1:13" ht="18" customHeight="1" x14ac:dyDescent="0.25">
      <c r="A24" s="1" t="str">
        <f t="shared" si="1"/>
        <v>2.2.4</v>
      </c>
      <c r="B24" s="19" t="s">
        <v>26</v>
      </c>
      <c r="C24" s="8">
        <f>IFERROR(VLOOKUP(A24,'[1]Modificación CONS 2023'!$C$11:$E$403,3,FALSE),0)</f>
        <v>0</v>
      </c>
      <c r="D24" s="8">
        <f>IFERROR(VLOOKUP(A24,'[2]Ejecución CONS 2023'!$C$11:$E$403,3,FALSE),0)+'[3]7213 Ejecución OAI '!E24</f>
        <v>550000</v>
      </c>
      <c r="E24" s="8">
        <f>IFERROR(VLOOKUP(A24,'[2]Ejecución CONS 2023'!$C$11:$Q$403,4,FALSE),0)</f>
        <v>0</v>
      </c>
      <c r="F24" s="20">
        <f>IFERROR(VLOOKUP(A24,'[2]Ejecución CONS 2023'!$C$11:$Q$403,5,FALSE),0)</f>
        <v>0</v>
      </c>
      <c r="G24" s="20">
        <f>IFERROR(VLOOKUP(A24,'[2]Ejecución CONS 2023'!$C$11:$Q$403,6,FALSE),0)</f>
        <v>0</v>
      </c>
      <c r="H24" s="8">
        <f>IFERROR(VLOOKUP(A24,'[2]Ejecución CONS 2023'!$C$11:$Q$403,7,FALSE),0)</f>
        <v>25000</v>
      </c>
      <c r="I24" s="20">
        <f>IFERROR(VLOOKUP(A24,'[2]Ejecución CONS 2023'!$C$11:$Q$403,8,FALSE),0)</f>
        <v>0</v>
      </c>
      <c r="J24" s="20">
        <f>IFERROR(VLOOKUP(A24,'[2]Ejecución CONS 2023'!$C$11:$Q$403,9,FALSE),0)</f>
        <v>71328</v>
      </c>
      <c r="K24" s="8">
        <f>IFERROR(VLOOKUP(A24,'[2]Ejecución CONS 2023'!$C$11:$Q$403,10,FALSE),0)</f>
        <v>79354.399999999994</v>
      </c>
      <c r="L24" s="8">
        <f>IFERROR(VLOOKUP(A24,'[2]Ejecución CONS 2023'!$C$11:$Q$403,11,FALSE),0)</f>
        <v>54354.400000000001</v>
      </c>
      <c r="M24" s="8">
        <f>SUM(E24:L24)</f>
        <v>230036.8</v>
      </c>
    </row>
    <row r="25" spans="1:13" x14ac:dyDescent="0.25">
      <c r="A25" s="1" t="str">
        <f>LEFT(B25,5)</f>
        <v>2.2.5</v>
      </c>
      <c r="B25" s="19" t="s">
        <v>27</v>
      </c>
      <c r="C25" s="8">
        <f>IFERROR(VLOOKUP(A25,'[1]Modificación CONS 2023'!$C$11:$E$403,3,FALSE),0)</f>
        <v>271999</v>
      </c>
      <c r="D25" s="8">
        <f>IFERROR(VLOOKUP(A25,'[2]Ejecución CONS 2023'!$C$11:$E$403,3,FALSE),0)+'[3]7213 Ejecución OAI '!E25</f>
        <v>8560864.379999999</v>
      </c>
      <c r="E25" s="8">
        <f>IFERROR(VLOOKUP(A25,'[2]Ejecución CONS 2023'!$C$11:$Q$403,4,FALSE),0)</f>
        <v>0</v>
      </c>
      <c r="F25" s="20">
        <f>IFERROR(VLOOKUP(A25,'[2]Ejecución CONS 2023'!$C$11:$Q$403,5,FALSE),0)</f>
        <v>0</v>
      </c>
      <c r="G25" s="20">
        <f>IFERROR(VLOOKUP(A25,'[2]Ejecución CONS 2023'!$C$11:$Q$403,6,FALSE),0)</f>
        <v>0</v>
      </c>
      <c r="H25" s="8">
        <f>IFERROR(VLOOKUP(A25,'[2]Ejecución CONS 2023'!$C$11:$Q$403,7,FALSE),0)</f>
        <v>0</v>
      </c>
      <c r="I25" s="20">
        <f>IFERROR(VLOOKUP(A25,'[2]Ejecución CONS 2023'!$C$11:$Q$403,8,FALSE),0)</f>
        <v>0</v>
      </c>
      <c r="J25" s="20">
        <f>IFERROR(VLOOKUP(A25,'[2]Ejecución CONS 2023'!$C$11:$Q$403,9,FALSE),0)</f>
        <v>0</v>
      </c>
      <c r="K25" s="8">
        <f>IFERROR(VLOOKUP(A25,'[2]Ejecución CONS 2023'!$C$11:$Q$403,10,FALSE),0)</f>
        <v>0</v>
      </c>
      <c r="L25" s="8">
        <f>IFERROR(VLOOKUP(A25,'[2]Ejecución CONS 2023'!$C$11:$Q$403,11,FALSE),0)</f>
        <v>0</v>
      </c>
      <c r="M25" s="8">
        <f>SUM(E25:L25)</f>
        <v>0</v>
      </c>
    </row>
    <row r="26" spans="1:13" x14ac:dyDescent="0.25">
      <c r="A26" s="1" t="str">
        <f t="shared" si="1"/>
        <v>2.2.6</v>
      </c>
      <c r="B26" s="19" t="s">
        <v>28</v>
      </c>
      <c r="C26" s="8">
        <f>IFERROR(VLOOKUP(A26,'[1]Modificación CONS 2023'!$C$11:$E$403,3,FALSE),0)</f>
        <v>2240371</v>
      </c>
      <c r="D26" s="8">
        <f>IFERROR(VLOOKUP(A26,'[2]Ejecución CONS 2023'!$C$11:$E$403,3,FALSE),0)+'[3]7213 Ejecución OAI '!E26</f>
        <v>3345371</v>
      </c>
      <c r="E26" s="8">
        <f>IFERROR(VLOOKUP(A26,'[2]Ejecución CONS 2023'!$C$11:$Q$403,4,FALSE),0)</f>
        <v>72298.240000000005</v>
      </c>
      <c r="F26" s="20">
        <f>IFERROR(VLOOKUP(A26,'[2]Ejecución CONS 2023'!$C$11:$Q$403,5,FALSE),0)</f>
        <v>74284</v>
      </c>
      <c r="G26" s="20">
        <f>IFERROR(VLOOKUP(A26,'[2]Ejecución CONS 2023'!$C$11:$Q$403,6,FALSE),0)</f>
        <v>74284</v>
      </c>
      <c r="H26" s="8">
        <f>IFERROR(VLOOKUP(A26,'[2]Ejecución CONS 2023'!$C$11:$Q$403,7,FALSE),0)</f>
        <v>82222.559999999998</v>
      </c>
      <c r="I26" s="20">
        <f>IFERROR(VLOOKUP(A26,'[2]Ejecución CONS 2023'!$C$11:$Q$403,8,FALSE),0)</f>
        <v>79294.880000000005</v>
      </c>
      <c r="J26" s="20">
        <f>IFERROR(VLOOKUP(A26,'[2]Ejecución CONS 2023'!$C$11:$Q$403,9,FALSE),0)</f>
        <v>443506.27</v>
      </c>
      <c r="K26" s="8">
        <f>IFERROR(VLOOKUP(A26,'[2]Ejecución CONS 2023'!$C$11:$Q$403,10,FALSE),0)</f>
        <v>94911.099999999991</v>
      </c>
      <c r="L26" s="8">
        <f>IFERROR(VLOOKUP(A26,'[2]Ejecución CONS 2023'!$C$11:$Q$403,11,FALSE),0)</f>
        <v>88156.32</v>
      </c>
      <c r="M26" s="8">
        <f>SUM(E26:L26)</f>
        <v>1008957.3699999999</v>
      </c>
    </row>
    <row r="27" spans="1:13" ht="47.25" customHeight="1" x14ac:dyDescent="0.25">
      <c r="A27" s="1" t="str">
        <f t="shared" si="1"/>
        <v>2.2.7</v>
      </c>
      <c r="B27" s="19" t="s">
        <v>29</v>
      </c>
      <c r="C27" s="8">
        <f>IFERROR(VLOOKUP(A27,'[1]Modificación CONS 2023'!$C$11:$E$403,3,FALSE),0)</f>
        <v>3435019</v>
      </c>
      <c r="D27" s="8">
        <f>IFERROR(VLOOKUP(A27,'[2]Ejecución CONS 2023'!$C$11:$E$403,3,FALSE),0)+'[3]7213 Ejecución OAI '!E27</f>
        <v>10013082.75</v>
      </c>
      <c r="E27" s="8">
        <f>IFERROR(VLOOKUP(A27,'[2]Ejecución CONS 2023'!$C$11:$Q$403,4,FALSE),0)</f>
        <v>162699.74000000002</v>
      </c>
      <c r="F27" s="20">
        <f>IFERROR(VLOOKUP(A27,'[2]Ejecución CONS 2023'!$C$11:$Q$403,5,FALSE),0)</f>
        <v>515546.29000000004</v>
      </c>
      <c r="G27" s="20">
        <f>IFERROR(VLOOKUP(A27,'[2]Ejecución CONS 2023'!$C$11:$Q$403,6,FALSE),0)</f>
        <v>539527.51</v>
      </c>
      <c r="H27" s="8">
        <f>IFERROR(VLOOKUP(A27,'[2]Ejecución CONS 2023'!$C$11:$Q$403,7,FALSE),0)</f>
        <v>369648.14</v>
      </c>
      <c r="I27" s="20">
        <f>IFERROR(VLOOKUP(A27,'[2]Ejecución CONS 2023'!$C$11:$Q$403,8,FALSE),0)</f>
        <v>246058.23999999999</v>
      </c>
      <c r="J27" s="20">
        <f>IFERROR(VLOOKUP(A27,'[2]Ejecución CONS 2023'!$C$11:$Q$403,9,FALSE),0)</f>
        <v>919212.59000000008</v>
      </c>
      <c r="K27" s="8">
        <f>IFERROR(VLOOKUP(A27,'[2]Ejecución CONS 2023'!$C$11:$Q$403,10,FALSE),0)</f>
        <v>319902.5</v>
      </c>
      <c r="L27" s="8">
        <f>IFERROR(VLOOKUP(A27,'[2]Ejecución CONS 2023'!$C$11:$Q$403,11,FALSE),0)</f>
        <v>693671.13</v>
      </c>
      <c r="M27" s="8">
        <f>SUM(E27:L27)</f>
        <v>3766266.14</v>
      </c>
    </row>
    <row r="28" spans="1:13" ht="30" x14ac:dyDescent="0.25">
      <c r="A28" s="1" t="str">
        <f t="shared" si="1"/>
        <v>2.2.8</v>
      </c>
      <c r="B28" s="19" t="s">
        <v>30</v>
      </c>
      <c r="C28" s="8">
        <f>IFERROR(VLOOKUP(A28,'[1]Modificación CONS 2023'!$C$11:$E$403,3,FALSE),0)</f>
        <v>1836618</v>
      </c>
      <c r="D28" s="8">
        <f>IFERROR(VLOOKUP(A28,'[2]Ejecución CONS 2023'!$C$11:$E$403,3,FALSE),0)+'[3]7213 Ejecución OAI '!E28</f>
        <v>5572817.1799999997</v>
      </c>
      <c r="E28" s="8">
        <f>IFERROR(VLOOKUP(A28,'[2]Ejecución CONS 2023'!$C$11:$Q$403,4,FALSE),0)</f>
        <v>61360</v>
      </c>
      <c r="F28" s="20">
        <f>IFERROR(VLOOKUP(A28,'[2]Ejecución CONS 2023'!$C$11:$Q$403,5,FALSE),0)</f>
        <v>246016.46</v>
      </c>
      <c r="G28" s="20">
        <f>IFERROR(VLOOKUP(A28,'[2]Ejecución CONS 2023'!$C$11:$Q$403,6,FALSE),0)</f>
        <v>245223.66</v>
      </c>
      <c r="H28" s="8">
        <f>IFERROR(VLOOKUP(A28,'[2]Ejecución CONS 2023'!$C$11:$Q$403,7,FALSE),0)</f>
        <v>650255.18999999994</v>
      </c>
      <c r="I28" s="20">
        <f>IFERROR(VLOOKUP(A28,'[2]Ejecución CONS 2023'!$C$11:$Q$403,8,FALSE),0)</f>
        <v>231063.66</v>
      </c>
      <c r="J28" s="20">
        <f>IFERROR(VLOOKUP(A28,'[2]Ejecución CONS 2023'!$C$11:$Q$403,9,FALSE),0)</f>
        <v>309285.86</v>
      </c>
      <c r="K28" s="8">
        <f>IFERROR(VLOOKUP(A28,'[2]Ejecución CONS 2023'!$C$11:$Q$403,10,FALSE),0)</f>
        <v>230276.99</v>
      </c>
      <c r="L28" s="8">
        <f>IFERROR(VLOOKUP(A28,'[2]Ejecución CONS 2023'!$C$11:$Q$403,11,FALSE),0)</f>
        <v>295176.99</v>
      </c>
      <c r="M28" s="8">
        <f>SUM(E28:L28)</f>
        <v>2268658.81</v>
      </c>
    </row>
    <row r="29" spans="1:13" x14ac:dyDescent="0.25">
      <c r="A29" s="1" t="str">
        <f t="shared" si="1"/>
        <v>2.2.9</v>
      </c>
      <c r="B29" s="19" t="s">
        <v>31</v>
      </c>
      <c r="C29" s="8">
        <f>IFERROR(VLOOKUP(A29,'[1]Modificación CONS 2023'!$C$11:$E$403,3,FALSE),0)</f>
        <v>798123</v>
      </c>
      <c r="D29" s="8">
        <f>IFERROR(VLOOKUP(A29,'[2]Ejecución CONS 2023'!$C$11:$E$403,3,FALSE),0)+'[3]7213 Ejecución OAI '!E29</f>
        <v>2332920.5</v>
      </c>
      <c r="E29" s="22">
        <f>IFERROR(VLOOKUP(A29,'[2]Ejecución CONS 2023'!$C$11:$Q$403,4,FALSE),0)</f>
        <v>0</v>
      </c>
      <c r="F29" s="20">
        <f>IFERROR(VLOOKUP(A29,'[2]Ejecución CONS 2023'!$C$11:$Q$403,5,FALSE),0)</f>
        <v>383672</v>
      </c>
      <c r="G29" s="20">
        <f>IFERROR(VLOOKUP(A29,'[2]Ejecución CONS 2023'!$C$11:$Q$403,6,FALSE),0)</f>
        <v>215467.99</v>
      </c>
      <c r="H29" s="8">
        <f>IFERROR(VLOOKUP(A29,'[2]Ejecución CONS 2023'!$C$11:$Q$403,7,FALSE),0)</f>
        <v>144668</v>
      </c>
      <c r="I29" s="20">
        <f>IFERROR(VLOOKUP(A29,'[2]Ejecución CONS 2023'!$C$11:$Q$403,8,FALSE),0)</f>
        <v>0</v>
      </c>
      <c r="J29" s="20">
        <f>IFERROR(VLOOKUP(A29,'[2]Ejecución CONS 2023'!$C$11:$Q$403,9,FALSE),0)</f>
        <v>0</v>
      </c>
      <c r="K29" s="8">
        <f>IFERROR(VLOOKUP(A29,'[2]Ejecución CONS 2023'!$C$11:$Q$403,10,FALSE),0)</f>
        <v>0</v>
      </c>
      <c r="L29" s="8">
        <f>IFERROR(VLOOKUP(A29,'[2]Ejecución CONS 2023'!$C$11:$Q$403,11,FALSE),0)</f>
        <v>99002</v>
      </c>
      <c r="M29" s="8">
        <f>SUM(E29:L29)</f>
        <v>842809.99</v>
      </c>
    </row>
    <row r="30" spans="1:13" x14ac:dyDescent="0.25">
      <c r="A30" s="1" t="str">
        <f t="shared" si="1"/>
        <v>2.3 -</v>
      </c>
      <c r="B30" s="17" t="s">
        <v>32</v>
      </c>
      <c r="C30" s="21">
        <f>SUM(C31:C39)</f>
        <v>7014508</v>
      </c>
      <c r="D30" s="21">
        <f>SUM(D31:D39)</f>
        <v>44686935.880000003</v>
      </c>
      <c r="E30" s="21">
        <f t="shared" ref="E30:L30" si="3">SUM(E31:E39)</f>
        <v>8460</v>
      </c>
      <c r="F30" s="21">
        <f t="shared" si="3"/>
        <v>178691.96</v>
      </c>
      <c r="G30" s="21">
        <f t="shared" si="3"/>
        <v>2046198.68</v>
      </c>
      <c r="H30" s="21">
        <f t="shared" si="3"/>
        <v>577937.06999999995</v>
      </c>
      <c r="I30" s="21">
        <f t="shared" si="3"/>
        <v>1123013.92</v>
      </c>
      <c r="J30" s="21">
        <f t="shared" si="3"/>
        <v>1168775.8999999999</v>
      </c>
      <c r="K30" s="21">
        <f t="shared" si="3"/>
        <v>1876762.3</v>
      </c>
      <c r="L30" s="21">
        <f t="shared" si="3"/>
        <v>1571760.71</v>
      </c>
      <c r="M30" s="21">
        <f>SUM(M31:M39)</f>
        <v>8551600.5399999991</v>
      </c>
    </row>
    <row r="31" spans="1:13" ht="30" x14ac:dyDescent="0.25">
      <c r="A31" s="1" t="str">
        <f t="shared" si="1"/>
        <v>2.3.1</v>
      </c>
      <c r="B31" s="19" t="s">
        <v>33</v>
      </c>
      <c r="C31" s="8">
        <f>IFERROR(VLOOKUP(A31,'[1]Modificación CONS 2023'!$C$11:$E$403,3,FALSE),0)</f>
        <v>500000</v>
      </c>
      <c r="D31" s="8">
        <f>IFERROR(VLOOKUP(A31,'[2]Ejecución CONS 2023'!$C$11:$E$403,3,FALSE),0)+'[3]7213 Ejecución OAI '!E31</f>
        <v>2122876.38</v>
      </c>
      <c r="E31" s="8">
        <f>IFERROR(VLOOKUP(A31,'[2]Ejecución CONS 2023'!$C$11:$Q$403,4,FALSE),0)</f>
        <v>8460</v>
      </c>
      <c r="F31" s="20">
        <f>IFERROR(VLOOKUP(A31,'[2]Ejecución CONS 2023'!$C$11:$Q$403,5,FALSE),0)</f>
        <v>178691.96</v>
      </c>
      <c r="G31" s="20">
        <f>IFERROR(VLOOKUP(A31,'[2]Ejecución CONS 2023'!$C$11:$Q$403,6,FALSE),0)</f>
        <v>269101.10000000003</v>
      </c>
      <c r="H31" s="8">
        <f>IFERROR(VLOOKUP(A31,'[2]Ejecución CONS 2023'!$C$11:$Q$403,7,FALSE),0)</f>
        <v>0</v>
      </c>
      <c r="I31" s="20">
        <f>IFERROR(VLOOKUP(A31,'[2]Ejecución CONS 2023'!$C$11:$Q$403,8,FALSE),0)</f>
        <v>26281.98</v>
      </c>
      <c r="J31" s="20">
        <f>IFERROR(VLOOKUP(A31,'[2]Ejecución CONS 2023'!$C$11:$Q$403,9,FALSE),0)</f>
        <v>8335</v>
      </c>
      <c r="K31" s="8">
        <f>IFERROR(VLOOKUP(A31,'[2]Ejecución CONS 2023'!$C$11:$Q$403,10,FALSE),0)</f>
        <v>32382.62</v>
      </c>
      <c r="L31" s="8">
        <f>IFERROR(VLOOKUP(A31,'[2]Ejecución CONS 2023'!$C$11:$Q$403,11,FALSE),0)</f>
        <v>154777.60000000001</v>
      </c>
      <c r="M31" s="8">
        <f>SUM(E31:L31)</f>
        <v>678030.26</v>
      </c>
    </row>
    <row r="32" spans="1:13" x14ac:dyDescent="0.25">
      <c r="A32" s="1" t="str">
        <f t="shared" si="1"/>
        <v>2.3.2</v>
      </c>
      <c r="B32" s="19" t="s">
        <v>34</v>
      </c>
      <c r="C32" s="8">
        <f>IFERROR(VLOOKUP(A32,'[1]Modificación CONS 2023'!$C$11:$E$403,3,FALSE),0)</f>
        <v>198308</v>
      </c>
      <c r="D32" s="8">
        <f>IFERROR(VLOOKUP(A32,'[2]Ejecución CONS 2023'!$C$11:$E$403,3,FALSE),0)+'[3]7213 Ejecución OAI '!E32</f>
        <v>1951670.74</v>
      </c>
      <c r="E32" s="8">
        <f>IFERROR(VLOOKUP(A32,'[2]Ejecución CONS 2023'!$C$11:$Q$403,4,FALSE),0)</f>
        <v>0</v>
      </c>
      <c r="F32" s="20">
        <f>IFERROR(VLOOKUP(A32,'[2]Ejecución CONS 2023'!$C$11:$Q$403,5,FALSE),0)</f>
        <v>0</v>
      </c>
      <c r="G32" s="20">
        <f>IFERROR(VLOOKUP(A32,'[2]Ejecución CONS 2023'!$C$11:$Q$403,6,FALSE),0)</f>
        <v>0</v>
      </c>
      <c r="H32" s="8">
        <f>IFERROR(VLOOKUP(A32,'[2]Ejecución CONS 2023'!$C$11:$Q$403,7,FALSE),0)</f>
        <v>0</v>
      </c>
      <c r="I32" s="20">
        <f>IFERROR(VLOOKUP(A32,'[2]Ejecución CONS 2023'!$C$11:$Q$403,8,FALSE),0)</f>
        <v>0</v>
      </c>
      <c r="J32" s="20">
        <f>IFERROR(VLOOKUP(A32,'[2]Ejecución CONS 2023'!$C$11:$Q$403,9,FALSE),0)</f>
        <v>5320</v>
      </c>
      <c r="K32" s="8">
        <f>IFERROR(VLOOKUP(A32,'[2]Ejecución CONS 2023'!$C$11:$Q$403,10,FALSE),0)</f>
        <v>9844.0300000000007</v>
      </c>
      <c r="L32" s="8">
        <f>IFERROR(VLOOKUP(A32,'[2]Ejecución CONS 2023'!$C$11:$Q$403,11,FALSE),0)</f>
        <v>0</v>
      </c>
      <c r="M32" s="8">
        <f>SUM(E32:L32)</f>
        <v>15164.03</v>
      </c>
    </row>
    <row r="33" spans="1:13" ht="30" x14ac:dyDescent="0.25">
      <c r="A33" s="1" t="str">
        <f t="shared" si="1"/>
        <v>2.3.3</v>
      </c>
      <c r="B33" s="19" t="s">
        <v>35</v>
      </c>
      <c r="C33" s="8">
        <f>IFERROR(VLOOKUP(A33,'[1]Modificación CONS 2023'!$C$11:$E$403,3,FALSE),0)</f>
        <v>300000</v>
      </c>
      <c r="D33" s="8">
        <f>IFERROR(VLOOKUP(A33,'[2]Ejecución CONS 2023'!$C$11:$E$403,3,FALSE),0)+'[3]7213 Ejecución OAI '!E33</f>
        <v>5434937.3700000001</v>
      </c>
      <c r="E33" s="8">
        <f>IFERROR(VLOOKUP(A33,'[2]Ejecución CONS 2023'!$C$11:$Q$403,4,FALSE),0)</f>
        <v>0</v>
      </c>
      <c r="F33" s="20">
        <f>IFERROR(VLOOKUP(A33,'[2]Ejecución CONS 2023'!$C$11:$Q$403,5,FALSE),0)</f>
        <v>0</v>
      </c>
      <c r="G33" s="20">
        <f>IFERROR(VLOOKUP(A33,'[2]Ejecución CONS 2023'!$C$11:$Q$403,6,FALSE),0)</f>
        <v>642665.72</v>
      </c>
      <c r="H33" s="8">
        <f>IFERROR(VLOOKUP(A33,'[2]Ejecución CONS 2023'!$C$11:$Q$403,7,FALSE),0)</f>
        <v>421930.5</v>
      </c>
      <c r="I33" s="20">
        <f>IFERROR(VLOOKUP(A33,'[2]Ejecución CONS 2023'!$C$11:$Q$403,8,FALSE),0)</f>
        <v>95849.66</v>
      </c>
      <c r="J33" s="20">
        <f>IFERROR(VLOOKUP(A33,'[2]Ejecución CONS 2023'!$C$11:$Q$403,9,FALSE),0)</f>
        <v>76761.399999999994</v>
      </c>
      <c r="K33" s="8">
        <f>IFERROR(VLOOKUP(A33,'[2]Ejecución CONS 2023'!$C$11:$Q$403,10,FALSE),0)</f>
        <v>0</v>
      </c>
      <c r="L33" s="8">
        <f>IFERROR(VLOOKUP(A33,'[2]Ejecución CONS 2023'!$C$11:$Q$403,11,FALSE),0)</f>
        <v>833709.11</v>
      </c>
      <c r="M33" s="8">
        <f>SUM(E33:L33)</f>
        <v>2070916.3899999997</v>
      </c>
    </row>
    <row r="34" spans="1:13" ht="21" customHeight="1" x14ac:dyDescent="0.25">
      <c r="A34" s="1" t="s">
        <v>36</v>
      </c>
      <c r="B34" s="19" t="s">
        <v>37</v>
      </c>
      <c r="C34" s="8">
        <f>IFERROR(VLOOKUP(A34,'[1]Modificación CONS 2023'!$C$11:$E$403,3,FALSE),0)</f>
        <v>300000</v>
      </c>
      <c r="D34" s="8">
        <f>IFERROR(VLOOKUP(A34,'[2]Ejecución CONS 2023'!$C$11:$E$403,3,FALSE),0)+'[3]7213 Ejecución OAI '!E34</f>
        <v>414354.99</v>
      </c>
      <c r="E34" s="8">
        <f>IFERROR(VLOOKUP(A34,'[2]Ejecución CONS 2023'!$C$11:$Q$403,4,FALSE),0)</f>
        <v>0</v>
      </c>
      <c r="F34" s="20">
        <f>IFERROR(VLOOKUP(A34,'[2]Ejecución CONS 2023'!$C$11:$Q$403,5,FALSE),0)</f>
        <v>0</v>
      </c>
      <c r="G34" s="20">
        <f>IFERROR(VLOOKUP(A34,'[2]Ejecución CONS 2023'!$C$11:$Q$403,6,FALSE),0)</f>
        <v>0</v>
      </c>
      <c r="H34" s="8">
        <f>IFERROR(VLOOKUP(A34,'[2]Ejecución CONS 2023'!$C$11:$Q$403,7,FALSE),0)</f>
        <v>0</v>
      </c>
      <c r="I34" s="20">
        <f>IFERROR(VLOOKUP(A34,'[2]Ejecución CONS 2023'!$C$11:$Q$403,8,FALSE),0)</f>
        <v>0</v>
      </c>
      <c r="J34" s="20">
        <f>IFERROR(VLOOKUP(A34,'[2]Ejecución CONS 2023'!$C$11:$Q$403,9,FALSE),0)</f>
        <v>18970.740000000002</v>
      </c>
      <c r="K34" s="8">
        <f>IFERROR(VLOOKUP(A34,'[2]Ejecución CONS 2023'!$C$11:$Q$403,10,FALSE),0)</f>
        <v>0</v>
      </c>
      <c r="L34" s="8">
        <f>IFERROR(VLOOKUP(A34,'[2]Ejecución CONS 2023'!$C$11:$Q$403,11,FALSE),0)</f>
        <v>0</v>
      </c>
      <c r="M34" s="8">
        <f>SUM(E34:L34)</f>
        <v>18970.740000000002</v>
      </c>
    </row>
    <row r="35" spans="1:13" ht="21" customHeight="1" x14ac:dyDescent="0.25">
      <c r="A35" s="1" t="str">
        <f t="shared" si="1"/>
        <v>2.3.5</v>
      </c>
      <c r="B35" s="19" t="s">
        <v>38</v>
      </c>
      <c r="C35" s="8">
        <f>IFERROR(VLOOKUP(A35,'[1]Modificación CONS 2023'!$C$11:$E$403,3,FALSE),0)</f>
        <v>0</v>
      </c>
      <c r="D35" s="8">
        <f>IFERROR(VLOOKUP(A35,'[2]Ejecución CONS 2023'!$C$11:$E$403,3,FALSE),0)+'[3]7213 Ejecución OAI '!E35</f>
        <v>6000</v>
      </c>
      <c r="E35" s="8">
        <f>IFERROR(VLOOKUP(A35,'[2]Ejecución CONS 2023'!$C$11:$Q$403,4,FALSE),0)</f>
        <v>0</v>
      </c>
      <c r="F35" s="20">
        <f>IFERROR(VLOOKUP(A35,'[2]Ejecución CONS 2023'!$C$11:$Q$403,5,FALSE),0)</f>
        <v>0</v>
      </c>
      <c r="G35" s="20">
        <f>IFERROR(VLOOKUP(A35,'[2]Ejecución CONS 2023'!$C$11:$Q$403,6,FALSE),0)</f>
        <v>0</v>
      </c>
      <c r="H35" s="8">
        <f>IFERROR(VLOOKUP(A35,'[2]Ejecución CONS 2023'!$C$11:$Q$403,7,FALSE),0)</f>
        <v>0</v>
      </c>
      <c r="I35" s="20">
        <f>IFERROR(VLOOKUP(A35,'[2]Ejecución CONS 2023'!$C$11:$Q$403,8,FALSE),0)</f>
        <v>0</v>
      </c>
      <c r="J35" s="20">
        <f>IFERROR(VLOOKUP(A35,'[2]Ejecución CONS 2023'!$C$11:$Q$403,9,FALSE),0)</f>
        <v>0</v>
      </c>
      <c r="K35" s="8">
        <f>IFERROR(VLOOKUP(A35,'[2]Ejecución CONS 2023'!$C$11:$Q$403,10,FALSE),0)</f>
        <v>2510.09</v>
      </c>
      <c r="L35" s="8">
        <f>IFERROR(VLOOKUP(A35,'[2]Ejecución CONS 2023'!$C$11:$Q$403,11,FALSE),0)</f>
        <v>0</v>
      </c>
      <c r="M35" s="8">
        <f>SUM(E35:L35)</f>
        <v>2510.09</v>
      </c>
    </row>
    <row r="36" spans="1:13" ht="21.75" customHeight="1" x14ac:dyDescent="0.25">
      <c r="A36" s="1" t="str">
        <f t="shared" si="1"/>
        <v>2.3.6</v>
      </c>
      <c r="B36" s="19" t="s">
        <v>39</v>
      </c>
      <c r="C36" s="8">
        <f>IFERROR(VLOOKUP(A36,'[1]Modificación CONS 2023'!$C$11:$E$403,3,FALSE),0)</f>
        <v>163600</v>
      </c>
      <c r="D36" s="8">
        <f>IFERROR(VLOOKUP(A36,'[2]Ejecución CONS 2023'!$C$11:$E$403,3,FALSE),0)+'[3]7213 Ejecución OAI '!E36</f>
        <v>555605.5</v>
      </c>
      <c r="E36" s="8">
        <f>IFERROR(VLOOKUP(A36,'[2]Ejecución CONS 2023'!$C$11:$Q$403,4,FALSE),0)</f>
        <v>0</v>
      </c>
      <c r="F36" s="20">
        <f>IFERROR(VLOOKUP(A36,'[2]Ejecución CONS 2023'!$C$11:$Q$403,5,FALSE),0)</f>
        <v>0</v>
      </c>
      <c r="G36" s="20">
        <f>IFERROR(VLOOKUP(A36,'[2]Ejecución CONS 2023'!$C$11:$Q$403,6,FALSE),0)</f>
        <v>0</v>
      </c>
      <c r="H36" s="8">
        <f>IFERROR(VLOOKUP(A36,'[2]Ejecución CONS 2023'!$C$11:$Q$403,7,FALSE),0)</f>
        <v>0</v>
      </c>
      <c r="I36" s="20">
        <f>IFERROR(VLOOKUP(A36,'[2]Ejecución CONS 2023'!$C$11:$Q$403,8,FALSE),0)</f>
        <v>0</v>
      </c>
      <c r="J36" s="20">
        <f>IFERROR(VLOOKUP(A36,'[2]Ejecución CONS 2023'!$C$11:$Q$403,9,FALSE),0)</f>
        <v>16000</v>
      </c>
      <c r="K36" s="8">
        <f>IFERROR(VLOOKUP(A36,'[2]Ejecución CONS 2023'!$C$11:$Q$403,10,FALSE),0)</f>
        <v>117745.20999999999</v>
      </c>
      <c r="L36" s="8">
        <f>IFERROR(VLOOKUP(A36,'[2]Ejecución CONS 2023'!$C$11:$Q$403,11,FALSE),0)</f>
        <v>0</v>
      </c>
      <c r="M36" s="8">
        <f>SUM(E36:L36)</f>
        <v>133745.21</v>
      </c>
    </row>
    <row r="37" spans="1:13" ht="30" x14ac:dyDescent="0.25">
      <c r="A37" s="1" t="str">
        <f t="shared" si="1"/>
        <v>2.3.7</v>
      </c>
      <c r="B37" s="19" t="s">
        <v>40</v>
      </c>
      <c r="C37" s="8">
        <f>IFERROR(VLOOKUP(A37,'[1]Modificación CONS 2023'!$C$11:$E$403,3,FALSE),0)</f>
        <v>4177600</v>
      </c>
      <c r="D37" s="8">
        <f>IFERROR(VLOOKUP(A37,'[2]Ejecución CONS 2023'!$C$11:$E$403,3,FALSE),0)+'[3]7213 Ejecución OAI '!E37</f>
        <v>6509822.7999999998</v>
      </c>
      <c r="E37" s="8">
        <f>IFERROR(VLOOKUP(A37,'[2]Ejecución CONS 2023'!$C$11:$Q$403,4,FALSE),0)</f>
        <v>0</v>
      </c>
      <c r="F37" s="20">
        <f>IFERROR(VLOOKUP(A37,'[2]Ejecución CONS 2023'!$C$11:$Q$403,5,FALSE),0)</f>
        <v>0</v>
      </c>
      <c r="G37" s="20">
        <f>IFERROR(VLOOKUP(A37,'[2]Ejecución CONS 2023'!$C$11:$Q$403,6,FALSE),0)</f>
        <v>35202.44</v>
      </c>
      <c r="H37" s="8">
        <f>IFERROR(VLOOKUP(A37,'[2]Ejecución CONS 2023'!$C$11:$Q$403,7,FALSE),0)</f>
        <v>34666.589999999997</v>
      </c>
      <c r="I37" s="20">
        <f>IFERROR(VLOOKUP(A37,'[2]Ejecución CONS 2023'!$C$11:$Q$403,8,FALSE),0)</f>
        <v>796654.84</v>
      </c>
      <c r="J37" s="20">
        <f>IFERROR(VLOOKUP(A37,'[2]Ejecución CONS 2023'!$C$11:$Q$403,9,FALSE),0)</f>
        <v>244318.82</v>
      </c>
      <c r="K37" s="8">
        <f>IFERROR(VLOOKUP(A37,'[2]Ejecución CONS 2023'!$C$11:$Q$403,10,FALSE),0)</f>
        <v>1077758.08</v>
      </c>
      <c r="L37" s="8">
        <f>IFERROR(VLOOKUP(A37,'[2]Ejecución CONS 2023'!$C$11:$Q$403,11,FALSE),0)</f>
        <v>0</v>
      </c>
      <c r="M37" s="8">
        <f>SUM(E37:L37)</f>
        <v>2188600.77</v>
      </c>
    </row>
    <row r="38" spans="1:13" ht="30" x14ac:dyDescent="0.25">
      <c r="A38" s="1" t="str">
        <f t="shared" si="1"/>
        <v>2.3.8</v>
      </c>
      <c r="B38" s="19" t="s">
        <v>41</v>
      </c>
      <c r="C38" s="8">
        <f>IFERROR(VLOOKUP(A38,'[1]Modificación CONS 2023'!$C$11:$E$403,3,FALSE),0)</f>
        <v>0</v>
      </c>
      <c r="D38" s="8">
        <f>IFERROR(VLOOKUP(A38,'[2]Ejecución CONS 2023'!$C$11:$E$403,3,FALSE),0)+'[3]7213 Ejecución OAI '!E38</f>
        <v>0</v>
      </c>
      <c r="E38" s="8">
        <f>IFERROR(VLOOKUP(A38,'[2]Ejecución CONS 2023'!$C$11:$Q$403,4,FALSE),0)</f>
        <v>0</v>
      </c>
      <c r="F38" s="20">
        <f>IFERROR(VLOOKUP(A38,'[2]Ejecución CONS 2023'!$C$11:$Q$403,5,FALSE),0)</f>
        <v>0</v>
      </c>
      <c r="G38" s="20">
        <f>IFERROR(VLOOKUP(A38,'[2]Ejecución CONS 2023'!$C$11:$Q$403,6,FALSE),0)</f>
        <v>0</v>
      </c>
      <c r="H38" s="8">
        <f>IFERROR(VLOOKUP(A38,'[2]Ejecución CONS 2023'!$C$11:$Q$403,7,FALSE),0)</f>
        <v>0</v>
      </c>
      <c r="I38" s="20">
        <f>IFERROR(VLOOKUP(A38,'[2]Ejecución CONS 2023'!$C$11:$Q$403,8,FALSE),0)</f>
        <v>0</v>
      </c>
      <c r="J38" s="20">
        <f>IFERROR(VLOOKUP(A38,'[2]Ejecución CONS 2023'!$C$11:$Q$403,9,FALSE),0)</f>
        <v>0</v>
      </c>
      <c r="K38" s="8">
        <f>IFERROR(VLOOKUP(A38,'[2]Ejecución CONS 2023'!$C$11:$Q$403,10,FALSE),0)</f>
        <v>0</v>
      </c>
      <c r="L38" s="8">
        <f>IFERROR(VLOOKUP(A38,'[2]Ejecución CONS 2023'!$C$11:$Q$403,11,FALSE),0)</f>
        <v>0</v>
      </c>
      <c r="M38" s="8"/>
    </row>
    <row r="39" spans="1:13" x14ac:dyDescent="0.25">
      <c r="A39" s="1" t="str">
        <f t="shared" si="1"/>
        <v>2.3.9</v>
      </c>
      <c r="B39" s="19" t="s">
        <v>42</v>
      </c>
      <c r="C39" s="8">
        <f>IFERROR(VLOOKUP(A39,'[1]Modificación CONS 2023'!$C$11:$E$403,3,FALSE),0)</f>
        <v>1375000</v>
      </c>
      <c r="D39" s="8">
        <f>IFERROR(VLOOKUP(A39,'[2]Ejecución CONS 2023'!$C$11:$E$403,3,FALSE),0)+'[3]7213 Ejecución OAI '!E39</f>
        <v>27691668.100000001</v>
      </c>
      <c r="E39" s="8">
        <f>IFERROR(VLOOKUP(A39,'[2]Ejecución CONS 2023'!$C$11:$Q$403,4,FALSE),0)</f>
        <v>0</v>
      </c>
      <c r="F39" s="20">
        <f>IFERROR(VLOOKUP(A39,'[2]Ejecución CONS 2023'!$C$11:$Q$403,5,FALSE),0)</f>
        <v>0</v>
      </c>
      <c r="G39" s="20">
        <f>IFERROR(VLOOKUP(A39,'[2]Ejecución CONS 2023'!$C$11:$Q$403,6,FALSE),0)</f>
        <v>1099229.42</v>
      </c>
      <c r="H39" s="8">
        <f>IFERROR(VLOOKUP(A39,'[2]Ejecución CONS 2023'!$C$11:$Q$403,7,FALSE),0)</f>
        <v>121339.98</v>
      </c>
      <c r="I39" s="20">
        <f>IFERROR(VLOOKUP(A39,'[2]Ejecución CONS 2023'!$C$11:$Q$403,8,FALSE),0)</f>
        <v>204227.44</v>
      </c>
      <c r="J39" s="20">
        <f>IFERROR(VLOOKUP(A39,'[2]Ejecución CONS 2023'!$C$11:$Q$403,9,FALSE),0)</f>
        <v>799069.94</v>
      </c>
      <c r="K39" s="8">
        <f>IFERROR(VLOOKUP(A39,'[2]Ejecución CONS 2023'!$C$11:$Q$403,10,FALSE),0)</f>
        <v>636522.27</v>
      </c>
      <c r="L39" s="8">
        <f>IFERROR(VLOOKUP(A39,'[2]Ejecución CONS 2023'!$C$11:$Q$403,11,FALSE),0)</f>
        <v>583274</v>
      </c>
      <c r="M39" s="8">
        <f>SUM(E39:L39)</f>
        <v>3443663.05</v>
      </c>
    </row>
    <row r="40" spans="1:13" x14ac:dyDescent="0.25">
      <c r="A40" s="1" t="str">
        <f t="shared" si="1"/>
        <v>2.4 -</v>
      </c>
      <c r="B40" s="17" t="s">
        <v>43</v>
      </c>
      <c r="C40" s="21">
        <f>SUM(C41:C47)</f>
        <v>500000</v>
      </c>
      <c r="D40" s="21">
        <f>SUM(D41:D47)</f>
        <v>0</v>
      </c>
      <c r="E40" s="21">
        <f>SUM(E42:E47)</f>
        <v>0</v>
      </c>
      <c r="F40" s="21">
        <f t="shared" ref="F40:L40" si="4">SUM(F41:F47)</f>
        <v>408911.74</v>
      </c>
      <c r="G40" s="21">
        <f t="shared" si="4"/>
        <v>-408911.74</v>
      </c>
      <c r="H40" s="21">
        <f t="shared" si="4"/>
        <v>0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>SUM(M41:M47)</f>
        <v>0</v>
      </c>
    </row>
    <row r="41" spans="1:13" ht="30" x14ac:dyDescent="0.25">
      <c r="A41" s="1" t="str">
        <f t="shared" si="1"/>
        <v>2.4.1</v>
      </c>
      <c r="B41" s="19" t="s">
        <v>44</v>
      </c>
      <c r="C41" s="8">
        <f>IFERROR(VLOOKUP(A41,'[1]Modificación CONS 2023'!$C$11:$E$403,3,FALSE),0)</f>
        <v>0</v>
      </c>
      <c r="D41" s="8">
        <f>IFERROR(VLOOKUP(A41,'[2]Ejecución CONS 2023'!$C$11:$E$403,3,FALSE),0)+'[3]7213 Ejecución OAI '!E41</f>
        <v>0</v>
      </c>
      <c r="E41" s="8">
        <f>IFERROR(VLOOKUP(A41,'[2]Ejecución CONS 2023'!$C$11:$Q$403,4,FALSE),0)</f>
        <v>0</v>
      </c>
      <c r="F41" s="20">
        <f>IFERROR(VLOOKUP(A41,'[2]Ejecución CONS 2023'!$C$11:$Q$403,5,FALSE),0)</f>
        <v>0</v>
      </c>
      <c r="G41" s="20">
        <f>IFERROR(VLOOKUP(A41,'[2]Ejecución CONS 2023'!$C$11:$Q$403,6,FALSE),0)</f>
        <v>0</v>
      </c>
      <c r="H41" s="8">
        <f>IFERROR(VLOOKUP(A41,'[2]Ejecución CONS 2023'!$C$11:$Q$403,7,FALSE),0)</f>
        <v>0</v>
      </c>
      <c r="I41" s="20">
        <f>IFERROR(VLOOKUP(A41,'[2]Ejecución CONS 2023'!$C$11:$Q$403,8,FALSE),0)</f>
        <v>0</v>
      </c>
      <c r="J41" s="20">
        <f>IFERROR(VLOOKUP(A41,'[2]Ejecución CONS 2023'!$C$11:$Q$403,9,FALSE),0)</f>
        <v>0</v>
      </c>
      <c r="K41" s="8">
        <f>IFERROR(VLOOKUP(A41,'[2]Ejecución CONS 2023'!$C$11:$Q$403,10,FALSE),0)</f>
        <v>0</v>
      </c>
      <c r="L41" s="8">
        <f>IFERROR(VLOOKUP(A41,'[2]Ejecución CONS 2023'!$C$11:$Q$403,11,FALSE),0)</f>
        <v>0</v>
      </c>
      <c r="M41" s="8">
        <f>SUM(E41:L41)</f>
        <v>0</v>
      </c>
    </row>
    <row r="42" spans="1:13" ht="30" x14ac:dyDescent="0.25">
      <c r="A42" s="1" t="str">
        <f t="shared" si="1"/>
        <v>2.4.2</v>
      </c>
      <c r="B42" s="19" t="s">
        <v>45</v>
      </c>
      <c r="C42" s="8">
        <f>IFERROR(VLOOKUP(A42,'[1]Modificación CONS 2023'!$C$11:$E$403,3,FALSE),0)</f>
        <v>0</v>
      </c>
      <c r="D42" s="8">
        <f>IFERROR(VLOOKUP(A42,'[2]Ejecución CONS 2023'!$C$11:$E$403,3,FALSE),0)+'[3]7213 Ejecución OAI '!E42</f>
        <v>0</v>
      </c>
      <c r="E42" s="8">
        <f>IFERROR(VLOOKUP(A42,'[2]Ejecución CONS 2023'!$C$11:$Q$403,4,FALSE),0)</f>
        <v>0</v>
      </c>
      <c r="F42" s="20">
        <f>IFERROR(VLOOKUP(A42,'[2]Ejecución CONS 2023'!$C$11:$Q$403,5,FALSE),0)</f>
        <v>0</v>
      </c>
      <c r="G42" s="20">
        <f>IFERROR(VLOOKUP(A42,'[2]Ejecución CONS 2023'!$C$11:$Q$403,6,FALSE),0)</f>
        <v>0</v>
      </c>
      <c r="H42" s="8">
        <f>IFERROR(VLOOKUP(A42,'[2]Ejecución CONS 2023'!$C$11:$Q$403,7,FALSE),0)</f>
        <v>0</v>
      </c>
      <c r="I42" s="20">
        <f>IFERROR(VLOOKUP(A42,'[2]Ejecución CONS 2023'!$C$11:$Q$403,8,FALSE),0)</f>
        <v>0</v>
      </c>
      <c r="J42" s="20">
        <f>IFERROR(VLOOKUP(A42,'[2]Ejecución CONS 2023'!$C$11:$Q$403,9,FALSE),0)</f>
        <v>0</v>
      </c>
      <c r="K42" s="8">
        <f>IFERROR(VLOOKUP(A42,'[2]Ejecución CONS 2023'!$C$11:$Q$403,10,FALSE),0)</f>
        <v>0</v>
      </c>
      <c r="L42" s="8">
        <f>IFERROR(VLOOKUP(A42,'[2]Ejecución CONS 2023'!$C$11:$Q$403,11,FALSE),0)</f>
        <v>0</v>
      </c>
      <c r="M42" s="8">
        <f>SUM(E42:L42)</f>
        <v>0</v>
      </c>
    </row>
    <row r="43" spans="1:13" ht="30" x14ac:dyDescent="0.25">
      <c r="A43" s="1" t="str">
        <f t="shared" si="1"/>
        <v>2.4.3</v>
      </c>
      <c r="B43" s="19" t="s">
        <v>46</v>
      </c>
      <c r="C43" s="8">
        <f>IFERROR(VLOOKUP(A43,'[1]Modificación CONS 2023'!$C$11:$E$403,3,FALSE),0)</f>
        <v>0</v>
      </c>
      <c r="D43" s="8">
        <f>IFERROR(VLOOKUP(A43,'[2]Ejecución CONS 2023'!$C$11:$E$403,3,FALSE),0)+'[3]7213 Ejecución OAI '!E43</f>
        <v>0</v>
      </c>
      <c r="E43" s="8">
        <f>IFERROR(VLOOKUP(A43,'[2]Ejecución CONS 2023'!$C$11:$Q$403,4,FALSE),0)</f>
        <v>0</v>
      </c>
      <c r="F43" s="20">
        <f>IFERROR(VLOOKUP(A43,'[2]Ejecución CONS 2023'!$C$11:$Q$403,5,FALSE),0)</f>
        <v>0</v>
      </c>
      <c r="G43" s="20">
        <f>IFERROR(VLOOKUP(A43,'[2]Ejecución CONS 2023'!$C$11:$Q$403,6,FALSE),0)</f>
        <v>0</v>
      </c>
      <c r="H43" s="8">
        <f>IFERROR(VLOOKUP(A43,'[2]Ejecución CONS 2023'!$C$11:$Q$403,7,FALSE),0)</f>
        <v>0</v>
      </c>
      <c r="I43" s="20">
        <f>IFERROR(VLOOKUP(A43,'[2]Ejecución CONS 2023'!$C$11:$Q$403,8,FALSE),0)</f>
        <v>0</v>
      </c>
      <c r="J43" s="20">
        <f>IFERROR(VLOOKUP(A43,'[2]Ejecución CONS 2023'!$C$11:$Q$403,9,FALSE),0)</f>
        <v>0</v>
      </c>
      <c r="K43" s="8">
        <f>IFERROR(VLOOKUP(A43,'[2]Ejecución CONS 2023'!$C$11:$Q$403,10,FALSE),0)</f>
        <v>0</v>
      </c>
      <c r="L43" s="8">
        <f>IFERROR(VLOOKUP(A43,'[2]Ejecución CONS 2023'!$C$11:$Q$403,11,FALSE),0)</f>
        <v>0</v>
      </c>
      <c r="M43" s="8"/>
    </row>
    <row r="44" spans="1:13" ht="30" x14ac:dyDescent="0.25">
      <c r="A44" s="1" t="str">
        <f t="shared" si="1"/>
        <v>2.4.4</v>
      </c>
      <c r="B44" s="19" t="s">
        <v>47</v>
      </c>
      <c r="C44" s="8">
        <f>IFERROR(VLOOKUP(A44,'[1]Modificación CONS 2023'!$C$11:$E$403,3,FALSE),0)</f>
        <v>0</v>
      </c>
      <c r="D44" s="8">
        <f>IFERROR(VLOOKUP(A44,'[2]Ejecución CONS 2023'!$C$11:$E$403,3,FALSE),0)+'[3]7213 Ejecución OAI '!E44</f>
        <v>0</v>
      </c>
      <c r="E44" s="8">
        <f>IFERROR(VLOOKUP(A44,'[2]Ejecución CONS 2023'!$C$11:$Q$403,4,FALSE),0)</f>
        <v>0</v>
      </c>
      <c r="F44" s="20">
        <f>IFERROR(VLOOKUP(A44,'[2]Ejecución CONS 2023'!$C$11:$Q$403,5,FALSE),0)</f>
        <v>0</v>
      </c>
      <c r="G44" s="20">
        <f>IFERROR(VLOOKUP(A44,'[2]Ejecución CONS 2023'!$C$11:$Q$403,6,FALSE),0)</f>
        <v>0</v>
      </c>
      <c r="H44" s="8">
        <f>IFERROR(VLOOKUP(A44,'[2]Ejecución CONS 2023'!$C$11:$Q$403,7,FALSE),0)</f>
        <v>0</v>
      </c>
      <c r="I44" s="20">
        <f>IFERROR(VLOOKUP(A44,'[2]Ejecución CONS 2023'!$C$11:$Q$403,8,FALSE),0)</f>
        <v>0</v>
      </c>
      <c r="J44" s="20">
        <f>IFERROR(VLOOKUP(A44,'[2]Ejecución CONS 2023'!$C$11:$Q$403,9,FALSE),0)</f>
        <v>0</v>
      </c>
      <c r="K44" s="8">
        <f>IFERROR(VLOOKUP(A44,'[2]Ejecución CONS 2023'!$C$11:$Q$403,10,FALSE),0)</f>
        <v>0</v>
      </c>
      <c r="L44" s="8">
        <f>IFERROR(VLOOKUP(A44,'[2]Ejecución CONS 2023'!$C$11:$Q$403,11,FALSE),0)</f>
        <v>0</v>
      </c>
      <c r="M44" s="8">
        <f>SUM(E44:L44)</f>
        <v>0</v>
      </c>
    </row>
    <row r="45" spans="1:13" ht="30" x14ac:dyDescent="0.25">
      <c r="A45" s="1" t="str">
        <f t="shared" si="1"/>
        <v>2.4.5</v>
      </c>
      <c r="B45" s="19" t="s">
        <v>48</v>
      </c>
      <c r="C45" s="8">
        <f>IFERROR(VLOOKUP(A45,'[1]Modificación CONS 2023'!$C$11:$E$403,3,FALSE),0)</f>
        <v>0</v>
      </c>
      <c r="D45" s="8">
        <f>IFERROR(VLOOKUP(A45,'[2]Ejecución CONS 2023'!$C$11:$E$403,3,FALSE),0)+'[3]7213 Ejecución OAI '!E45</f>
        <v>0</v>
      </c>
      <c r="E45" s="8">
        <f>IFERROR(VLOOKUP(A45,'[2]Ejecución CONS 2023'!$C$11:$Q$403,4,FALSE),0)</f>
        <v>0</v>
      </c>
      <c r="F45" s="20">
        <f>IFERROR(VLOOKUP(A45,'[2]Ejecución CONS 2023'!$C$11:$Q$403,5,FALSE),0)</f>
        <v>0</v>
      </c>
      <c r="G45" s="20">
        <f>IFERROR(VLOOKUP(A45,'[2]Ejecución CONS 2023'!$C$11:$Q$403,6,FALSE),0)</f>
        <v>0</v>
      </c>
      <c r="H45" s="8">
        <f>IFERROR(VLOOKUP(A45,'[2]Ejecución CONS 2023'!$C$11:$Q$403,7,FALSE),0)</f>
        <v>0</v>
      </c>
      <c r="I45" s="20">
        <f>IFERROR(VLOOKUP(A45,'[2]Ejecución CONS 2023'!$C$11:$Q$403,8,FALSE),0)</f>
        <v>0</v>
      </c>
      <c r="J45" s="20">
        <f>IFERROR(VLOOKUP(A45,'[2]Ejecución CONS 2023'!$C$11:$Q$403,9,FALSE),0)</f>
        <v>0</v>
      </c>
      <c r="K45" s="8">
        <f>IFERROR(VLOOKUP(A45,'[2]Ejecución CONS 2023'!$C$11:$Q$403,10,FALSE),0)</f>
        <v>0</v>
      </c>
      <c r="L45" s="8">
        <f>IFERROR(VLOOKUP(A45,'[2]Ejecución CONS 2023'!$C$11:$Q$403,11,FALSE),0)</f>
        <v>0</v>
      </c>
      <c r="M45" s="8"/>
    </row>
    <row r="46" spans="1:13" ht="30" x14ac:dyDescent="0.25">
      <c r="A46" s="1" t="str">
        <f t="shared" si="1"/>
        <v>2.4.7</v>
      </c>
      <c r="B46" s="19" t="s">
        <v>49</v>
      </c>
      <c r="C46" s="8">
        <f>IFERROR(VLOOKUP(A46,'[1]Modificación CONS 2023'!$C$11:$E$403,3,FALSE),0)</f>
        <v>500000</v>
      </c>
      <c r="D46" s="8">
        <f>IFERROR(VLOOKUP(A46,'[2]Ejecución CONS 2023'!$C$11:$E$403,3,FALSE),0)+'[3]7213 Ejecución OAI '!E46</f>
        <v>0</v>
      </c>
      <c r="E46" s="8">
        <f>IFERROR(VLOOKUP(A46,'[2]Ejecución CONS 2023'!$C$11:$Q$403,4,FALSE),0)</f>
        <v>0</v>
      </c>
      <c r="F46" s="20">
        <f>IFERROR(VLOOKUP(A46,'[2]Ejecución CONS 2023'!$C$11:$Q$403,5,FALSE),0)</f>
        <v>408911.74</v>
      </c>
      <c r="G46" s="20">
        <f>IFERROR(VLOOKUP(A46,'[2]Ejecución CONS 2023'!$C$11:$Q$403,6,FALSE),0)</f>
        <v>-408911.74</v>
      </c>
      <c r="H46" s="8">
        <f>IFERROR(VLOOKUP(A46,'[2]Ejecución CONS 2023'!$C$11:$Q$403,7,FALSE),0)</f>
        <v>0</v>
      </c>
      <c r="I46" s="20">
        <f>IFERROR(VLOOKUP(A46,'[2]Ejecución CONS 2023'!$C$11:$Q$403,8,FALSE),0)</f>
        <v>0</v>
      </c>
      <c r="J46" s="20">
        <f>IFERROR(VLOOKUP(A46,'[2]Ejecución CONS 2023'!$C$11:$Q$403,9,FALSE),0)</f>
        <v>0</v>
      </c>
      <c r="K46" s="8">
        <f>IFERROR(VLOOKUP(A46,'[2]Ejecución CONS 2023'!$C$11:$Q$403,10,FALSE),0)</f>
        <v>0</v>
      </c>
      <c r="L46" s="8">
        <f>IFERROR(VLOOKUP(A46,'[2]Ejecución CONS 2023'!$C$11:$Q$403,11,FALSE),0)</f>
        <v>0</v>
      </c>
      <c r="M46" s="8">
        <f>SUM(E46:L46)</f>
        <v>0</v>
      </c>
    </row>
    <row r="47" spans="1:13" ht="30" x14ac:dyDescent="0.25">
      <c r="A47" s="1" t="str">
        <f t="shared" si="1"/>
        <v>2.4.9</v>
      </c>
      <c r="B47" s="19" t="s">
        <v>50</v>
      </c>
      <c r="C47" s="8">
        <f>IFERROR(VLOOKUP(A47,'[1]Modificación CONS 2023'!$C$11:$E$403,3,FALSE),0)</f>
        <v>0</v>
      </c>
      <c r="D47" s="8">
        <f>IFERROR(VLOOKUP(A47,'[2]Ejecución CONS 2023'!$C$11:$E$403,3,FALSE),0)+'[3]7213 Ejecución OAI '!E47</f>
        <v>0</v>
      </c>
      <c r="E47" s="8">
        <f>IFERROR(VLOOKUP(A47,'[2]Ejecución CONS 2023'!$C$11:$Q$403,4,FALSE),0)</f>
        <v>0</v>
      </c>
      <c r="F47" s="20">
        <f>IFERROR(VLOOKUP(A47,'[2]Ejecución CONS 2023'!$C$11:$Q$403,5,FALSE),0)</f>
        <v>0</v>
      </c>
      <c r="G47" s="20">
        <f>IFERROR(VLOOKUP(A47,'[2]Ejecución CONS 2023'!$C$11:$Q$403,6,FALSE),0)</f>
        <v>0</v>
      </c>
      <c r="H47" s="8">
        <f>IFERROR(VLOOKUP(A47,'[2]Ejecución CONS 2023'!$C$11:$Q$403,7,FALSE),0)</f>
        <v>0</v>
      </c>
      <c r="I47" s="20">
        <f>IFERROR(VLOOKUP(A47,'[2]Ejecución CONS 2023'!$C$11:$Q$403,8,FALSE),0)</f>
        <v>0</v>
      </c>
      <c r="J47" s="20">
        <f>IFERROR(VLOOKUP(A47,'[2]Ejecución CONS 2023'!$C$11:$Q$403,9,FALSE),0)</f>
        <v>0</v>
      </c>
      <c r="K47" s="8">
        <f>IFERROR(VLOOKUP(A47,'[2]Ejecución CONS 2023'!$C$11:$Q$403,10,FALSE),0)</f>
        <v>0</v>
      </c>
      <c r="L47" s="8">
        <f>IFERROR(VLOOKUP(A47,'[2]Ejecución CONS 2023'!$C$11:$Q$403,11,FALSE),0)</f>
        <v>0</v>
      </c>
      <c r="M47" s="8">
        <f>SUM(E47:L47)</f>
        <v>0</v>
      </c>
    </row>
    <row r="48" spans="1:13" x14ac:dyDescent="0.25">
      <c r="A48" s="1" t="str">
        <f t="shared" si="1"/>
        <v>2.5 -</v>
      </c>
      <c r="B48" s="17" t="s">
        <v>51</v>
      </c>
      <c r="C48" s="21">
        <f>SUM(C49:C55)</f>
        <v>0</v>
      </c>
      <c r="D48" s="21">
        <f>SUM(D49:D55)</f>
        <v>0</v>
      </c>
      <c r="E48" s="21">
        <f>IFERROR(VLOOKUP(A48,'[2]Ejecución CONS 2023'!$C$11:$Q$403,4,FALSE),0)+'[3]7213 Ejecución OAI '!F48</f>
        <v>0</v>
      </c>
      <c r="F48" s="21">
        <f t="shared" ref="F48:L48" si="5">SUM(F49:F55)</f>
        <v>0</v>
      </c>
      <c r="G48" s="21">
        <f t="shared" si="5"/>
        <v>0</v>
      </c>
      <c r="H48" s="21">
        <f t="shared" si="5"/>
        <v>0</v>
      </c>
      <c r="I48" s="21">
        <f t="shared" si="5"/>
        <v>0</v>
      </c>
      <c r="J48" s="21">
        <f t="shared" si="5"/>
        <v>0</v>
      </c>
      <c r="K48" s="21">
        <f t="shared" si="5"/>
        <v>0</v>
      </c>
      <c r="L48" s="21">
        <f t="shared" si="5"/>
        <v>0</v>
      </c>
      <c r="M48" s="21">
        <f>SUM(M49:M55)</f>
        <v>0</v>
      </c>
    </row>
    <row r="49" spans="1:13" ht="30" x14ac:dyDescent="0.25">
      <c r="A49" s="1" t="str">
        <f t="shared" si="1"/>
        <v>2.5.1</v>
      </c>
      <c r="B49" s="19" t="s">
        <v>52</v>
      </c>
      <c r="C49" s="8">
        <f>IFERROR(VLOOKUP(A49,'[1]Modificación CONS 2023'!$C$11:$E$403,3,FALSE),0)</f>
        <v>0</v>
      </c>
      <c r="D49" s="8">
        <f>IFERROR(VLOOKUP(A49,'[2]Ejecución CONS 2023'!$C$11:$E$403,3,FALSE),0)+'[3]7213 Ejecución OAI '!E49</f>
        <v>0</v>
      </c>
      <c r="E49" s="8">
        <f>IFERROR(VLOOKUP(A49,'[2]Ejecución CONS 2023'!$C$11:$Q$403,4,FALSE),0)</f>
        <v>0</v>
      </c>
      <c r="F49" s="20">
        <f>IFERROR(VLOOKUP(A49,'[2]Ejecución CONS 2023'!$C$11:$Q$403,5,FALSE),0)</f>
        <v>0</v>
      </c>
      <c r="G49" s="20">
        <f>IFERROR(VLOOKUP(A49,'[2]Ejecución CONS 2023'!$C$11:$Q$403,6,FALSE),0)</f>
        <v>0</v>
      </c>
      <c r="H49" s="8">
        <f>IFERROR(VLOOKUP(A49,'[2]Ejecución CONS 2023'!$C$11:$Q$403,7,FALSE),0)</f>
        <v>0</v>
      </c>
      <c r="I49" s="20">
        <f>IFERROR(VLOOKUP(A49,'[2]Ejecución CONS 2023'!$C$11:$Q$403,8,FALSE),0)</f>
        <v>0</v>
      </c>
      <c r="J49" s="20">
        <f>IFERROR(VLOOKUP(A49,'[2]Ejecución CONS 2023'!$C$11:$Q$403,9,FALSE),0)</f>
        <v>0</v>
      </c>
      <c r="K49" s="8">
        <f>IFERROR(VLOOKUP(A49,'[2]Ejecución CONS 2023'!$C$11:$Q$403,10,FALSE),0)</f>
        <v>0</v>
      </c>
      <c r="L49" s="8">
        <f>IFERROR(VLOOKUP(A49,'[2]Ejecución CONS 2023'!$C$11:$Q$403,11,FALSE),0)</f>
        <v>0</v>
      </c>
      <c r="M49" s="8">
        <f>SUM(E49:L49)</f>
        <v>0</v>
      </c>
    </row>
    <row r="50" spans="1:13" ht="30" x14ac:dyDescent="0.25">
      <c r="A50" s="1" t="str">
        <f t="shared" si="1"/>
        <v>2.5.2</v>
      </c>
      <c r="B50" s="19" t="s">
        <v>53</v>
      </c>
      <c r="C50" s="8">
        <f>IFERROR(VLOOKUP(A50,'[1]Modificación CONS 2023'!$C$11:$E$403,3,FALSE),0)</f>
        <v>0</v>
      </c>
      <c r="D50" s="8">
        <f>IFERROR(VLOOKUP(A50,'[2]Ejecución CONS 2023'!$C$11:$E$403,3,FALSE),0)+'[3]7213 Ejecución OAI '!E50</f>
        <v>0</v>
      </c>
      <c r="E50" s="8">
        <f>IFERROR(VLOOKUP(A50,'[2]Ejecución CONS 2023'!$C$11:$Q$403,4,FALSE),0)</f>
        <v>0</v>
      </c>
      <c r="F50" s="20">
        <f>IFERROR(VLOOKUP(A50,'[2]Ejecución CONS 2023'!$C$11:$Q$403,5,FALSE),0)</f>
        <v>0</v>
      </c>
      <c r="G50" s="20">
        <f>IFERROR(VLOOKUP(A50,'[2]Ejecución CONS 2023'!$C$11:$Q$403,6,FALSE),0)</f>
        <v>0</v>
      </c>
      <c r="H50" s="8">
        <f>IFERROR(VLOOKUP(A50,'[2]Ejecución CONS 2023'!$C$11:$Q$403,7,FALSE),0)</f>
        <v>0</v>
      </c>
      <c r="I50" s="20">
        <f>IFERROR(VLOOKUP(A50,'[2]Ejecución CONS 2023'!$C$11:$Q$403,8,FALSE),0)</f>
        <v>0</v>
      </c>
      <c r="J50" s="20">
        <f>IFERROR(VLOOKUP(A50,'[2]Ejecución CONS 2023'!$C$11:$Q$403,9,FALSE),0)</f>
        <v>0</v>
      </c>
      <c r="K50" s="8">
        <f>IFERROR(VLOOKUP(A50,'[2]Ejecución CONS 2023'!$C$11:$Q$403,10,FALSE),0)</f>
        <v>0</v>
      </c>
      <c r="L50" s="8">
        <f>IFERROR(VLOOKUP(A50,'[2]Ejecución CONS 2023'!$C$11:$Q$403,11,FALSE),0)</f>
        <v>0</v>
      </c>
      <c r="M50" s="8">
        <f>SUM(E50:L50)</f>
        <v>0</v>
      </c>
    </row>
    <row r="51" spans="1:13" ht="30" x14ac:dyDescent="0.25">
      <c r="A51" s="1" t="str">
        <f t="shared" si="1"/>
        <v>2.5.3</v>
      </c>
      <c r="B51" s="19" t="s">
        <v>54</v>
      </c>
      <c r="C51" s="8">
        <f>IFERROR(VLOOKUP(A51,'[1]Modificación CONS 2023'!$C$11:$E$403,3,FALSE),0)</f>
        <v>0</v>
      </c>
      <c r="D51" s="8">
        <f>IFERROR(VLOOKUP(A51,'[2]Ejecución CONS 2023'!$C$11:$E$403,3,FALSE),0)+'[3]7213 Ejecución OAI '!E51</f>
        <v>0</v>
      </c>
      <c r="E51" s="8">
        <f>IFERROR(VLOOKUP(A51,'[2]Ejecución CONS 2023'!$C$11:$Q$403,4,FALSE),0)</f>
        <v>0</v>
      </c>
      <c r="F51" s="20">
        <f>IFERROR(VLOOKUP(A51,'[2]Ejecución CONS 2023'!$C$11:$Q$403,5,FALSE),0)</f>
        <v>0</v>
      </c>
      <c r="G51" s="20">
        <f>IFERROR(VLOOKUP(A51,'[2]Ejecución CONS 2023'!$C$11:$Q$403,6,FALSE),0)</f>
        <v>0</v>
      </c>
      <c r="H51" s="8">
        <f>IFERROR(VLOOKUP(A51,'[2]Ejecución CONS 2023'!$C$11:$Q$403,7,FALSE),0)</f>
        <v>0</v>
      </c>
      <c r="I51" s="20">
        <f>IFERROR(VLOOKUP(A51,'[2]Ejecución CONS 2023'!$C$11:$Q$403,8,FALSE),0)</f>
        <v>0</v>
      </c>
      <c r="J51" s="20">
        <f>IFERROR(VLOOKUP(A51,'[2]Ejecución CONS 2023'!$C$11:$Q$403,9,FALSE),0)</f>
        <v>0</v>
      </c>
      <c r="K51" s="8">
        <f>IFERROR(VLOOKUP(A51,'[2]Ejecución CONS 2023'!$C$11:$Q$403,10,FALSE),0)</f>
        <v>0</v>
      </c>
      <c r="L51" s="8">
        <f>IFERROR(VLOOKUP(A51,'[2]Ejecución CONS 2023'!$C$11:$Q$403,11,FALSE),0)</f>
        <v>0</v>
      </c>
      <c r="M51" s="8"/>
    </row>
    <row r="52" spans="1:13" ht="30" x14ac:dyDescent="0.25">
      <c r="A52" s="1" t="str">
        <f t="shared" si="1"/>
        <v>2.5.4</v>
      </c>
      <c r="B52" s="19" t="s">
        <v>55</v>
      </c>
      <c r="C52" s="8">
        <f>IFERROR(VLOOKUP(A52,'[1]Modificación CONS 2023'!$C$11:$E$403,3,FALSE),0)</f>
        <v>0</v>
      </c>
      <c r="D52" s="8">
        <f>IFERROR(VLOOKUP(A52,'[2]Ejecución CONS 2023'!$C$11:$E$403,3,FALSE),0)+'[3]7213 Ejecución OAI '!E52</f>
        <v>0</v>
      </c>
      <c r="E52" s="8">
        <f>IFERROR(VLOOKUP(A52,'[2]Ejecución CONS 2023'!$C$11:$Q$403,4,FALSE),0)</f>
        <v>0</v>
      </c>
      <c r="F52" s="20">
        <f>IFERROR(VLOOKUP(A52,'[2]Ejecución CONS 2023'!$C$11:$Q$403,5,FALSE),0)</f>
        <v>0</v>
      </c>
      <c r="G52" s="20">
        <f>IFERROR(VLOOKUP(A52,'[2]Ejecución CONS 2023'!$C$11:$Q$403,6,FALSE),0)</f>
        <v>0</v>
      </c>
      <c r="H52" s="8">
        <f>IFERROR(VLOOKUP(A52,'[2]Ejecución CONS 2023'!$C$11:$Q$403,7,FALSE),0)</f>
        <v>0</v>
      </c>
      <c r="I52" s="20">
        <f>IFERROR(VLOOKUP(A52,'[2]Ejecución CONS 2023'!$C$11:$Q$403,8,FALSE),0)</f>
        <v>0</v>
      </c>
      <c r="J52" s="20">
        <f>IFERROR(VLOOKUP(A52,'[2]Ejecución CONS 2023'!$C$11:$Q$403,9,FALSE),0)</f>
        <v>0</v>
      </c>
      <c r="K52" s="8">
        <f>IFERROR(VLOOKUP(A52,'[2]Ejecución CONS 2023'!$C$11:$Q$403,10,FALSE),0)</f>
        <v>0</v>
      </c>
      <c r="L52" s="8">
        <f>IFERROR(VLOOKUP(A52,'[2]Ejecución CONS 2023'!$C$11:$Q$403,11,FALSE),0)</f>
        <v>0</v>
      </c>
      <c r="M52" s="8">
        <f>SUM(E52:L52)</f>
        <v>0</v>
      </c>
    </row>
    <row r="53" spans="1:13" ht="30" x14ac:dyDescent="0.25">
      <c r="A53" s="1" t="str">
        <f t="shared" si="1"/>
        <v>2.5.5</v>
      </c>
      <c r="B53" s="19" t="s">
        <v>56</v>
      </c>
      <c r="C53" s="8">
        <f>IFERROR(VLOOKUP(A53,'[1]Modificación CONS 2023'!$C$11:$E$403,3,FALSE),0)</f>
        <v>0</v>
      </c>
      <c r="D53" s="8">
        <f>IFERROR(VLOOKUP(A53,'[2]Ejecución CONS 2023'!$C$11:$E$403,3,FALSE),0)+'[3]7213 Ejecución OAI '!E53</f>
        <v>0</v>
      </c>
      <c r="E53" s="8">
        <f>IFERROR(VLOOKUP(A53,'[2]Ejecución CONS 2023'!$C$11:$Q$403,4,FALSE),0)</f>
        <v>0</v>
      </c>
      <c r="F53" s="20">
        <f>IFERROR(VLOOKUP(A53,'[2]Ejecución CONS 2023'!$C$11:$Q$403,5,FALSE),0)</f>
        <v>0</v>
      </c>
      <c r="G53" s="20">
        <f>IFERROR(VLOOKUP(A53,'[2]Ejecución CONS 2023'!$C$11:$Q$403,6,FALSE),0)</f>
        <v>0</v>
      </c>
      <c r="H53" s="8">
        <f>IFERROR(VLOOKUP(A53,'[2]Ejecución CONS 2023'!$C$11:$Q$403,7,FALSE),0)</f>
        <v>0</v>
      </c>
      <c r="I53" s="20">
        <f>IFERROR(VLOOKUP(A53,'[2]Ejecución CONS 2023'!$C$11:$Q$403,8,FALSE),0)</f>
        <v>0</v>
      </c>
      <c r="J53" s="20">
        <f>IFERROR(VLOOKUP(A53,'[2]Ejecución CONS 2023'!$C$11:$Q$403,9,FALSE),0)</f>
        <v>0</v>
      </c>
      <c r="K53" s="8">
        <f>IFERROR(VLOOKUP(A53,'[2]Ejecución CONS 2023'!$C$11:$Q$403,10,FALSE),0)</f>
        <v>0</v>
      </c>
      <c r="L53" s="8">
        <f>IFERROR(VLOOKUP(A53,'[2]Ejecución CONS 2023'!$C$11:$Q$403,11,FALSE),0)</f>
        <v>0</v>
      </c>
      <c r="M53" s="8"/>
    </row>
    <row r="54" spans="1:13" ht="30" x14ac:dyDescent="0.25">
      <c r="A54" s="1" t="str">
        <f t="shared" si="1"/>
        <v>2.5.6</v>
      </c>
      <c r="B54" s="19" t="s">
        <v>57</v>
      </c>
      <c r="C54" s="8">
        <f>IFERROR(VLOOKUP(A54,'[1]Modificación CONS 2023'!$C$11:$E$403,3,FALSE),0)</f>
        <v>0</v>
      </c>
      <c r="D54" s="8">
        <f>IFERROR(VLOOKUP(A54,'[2]Ejecución CONS 2023'!$C$11:$E$403,3,FALSE),0)+'[3]7213 Ejecución OAI '!E54</f>
        <v>0</v>
      </c>
      <c r="E54" s="8">
        <f>IFERROR(VLOOKUP(A54,'[2]Ejecución CONS 2023'!$C$11:$Q$403,4,FALSE),0)</f>
        <v>0</v>
      </c>
      <c r="F54" s="20">
        <f>IFERROR(VLOOKUP(A54,'[2]Ejecución CONS 2023'!$C$11:$Q$403,5,FALSE),0)</f>
        <v>0</v>
      </c>
      <c r="G54" s="20">
        <f>IFERROR(VLOOKUP(A54,'[2]Ejecución CONS 2023'!$C$11:$Q$403,6,FALSE),0)</f>
        <v>0</v>
      </c>
      <c r="H54" s="8">
        <f>IFERROR(VLOOKUP(A54,'[2]Ejecución CONS 2023'!$C$11:$Q$403,7,FALSE),0)</f>
        <v>0</v>
      </c>
      <c r="I54" s="20">
        <f>IFERROR(VLOOKUP(A54,'[2]Ejecución CONS 2023'!$C$11:$Q$403,8,FALSE),0)</f>
        <v>0</v>
      </c>
      <c r="J54" s="20">
        <f>IFERROR(VLOOKUP(A54,'[2]Ejecución CONS 2023'!$C$11:$Q$403,9,FALSE),0)</f>
        <v>0</v>
      </c>
      <c r="K54" s="8">
        <f>IFERROR(VLOOKUP(A54,'[2]Ejecución CONS 2023'!$C$11:$Q$403,10,FALSE),0)</f>
        <v>0</v>
      </c>
      <c r="L54" s="8">
        <f>IFERROR(VLOOKUP(A54,'[2]Ejecución CONS 2023'!$C$11:$Q$403,11,FALSE),0)</f>
        <v>0</v>
      </c>
      <c r="M54" s="8"/>
    </row>
    <row r="55" spans="1:13" ht="30" x14ac:dyDescent="0.25">
      <c r="A55" s="1" t="str">
        <f t="shared" si="1"/>
        <v>2.5.9</v>
      </c>
      <c r="B55" s="19" t="s">
        <v>58</v>
      </c>
      <c r="C55" s="8">
        <f>IFERROR(VLOOKUP(A55,'[1]Modificación CONS 2023'!$C$11:$E$403,3,FALSE),0)</f>
        <v>0</v>
      </c>
      <c r="D55" s="8">
        <f>IFERROR(VLOOKUP(A55,'[2]Ejecución CONS 2023'!$C$11:$E$403,3,FALSE),0)+'[3]7213 Ejecución OAI '!E55</f>
        <v>0</v>
      </c>
      <c r="E55" s="8">
        <f>IFERROR(VLOOKUP(A55,'[2]Ejecución CONS 2023'!$C$11:$Q$403,4,FALSE),0)</f>
        <v>0</v>
      </c>
      <c r="F55" s="20">
        <f>IFERROR(VLOOKUP(A55,'[2]Ejecución CONS 2023'!$C$11:$Q$403,5,FALSE),0)</f>
        <v>0</v>
      </c>
      <c r="G55" s="20">
        <f>IFERROR(VLOOKUP(A55,'[2]Ejecución CONS 2023'!$C$11:$Q$403,6,FALSE),0)</f>
        <v>0</v>
      </c>
      <c r="H55" s="8">
        <f>IFERROR(VLOOKUP(A55,'[2]Ejecución CONS 2023'!$C$11:$Q$403,7,FALSE),0)</f>
        <v>0</v>
      </c>
      <c r="I55" s="20">
        <f>IFERROR(VLOOKUP(A55,'[2]Ejecución CONS 2023'!$C$11:$Q$403,8,FALSE),0)</f>
        <v>0</v>
      </c>
      <c r="J55" s="20">
        <f>IFERROR(VLOOKUP(A55,'[2]Ejecución CONS 2023'!$C$11:$Q$403,9,FALSE),0)</f>
        <v>0</v>
      </c>
      <c r="K55" s="8">
        <f>IFERROR(VLOOKUP(A55,'[2]Ejecución CONS 2023'!$C$11:$Q$403,10,FALSE),0)</f>
        <v>0</v>
      </c>
      <c r="L55" s="8">
        <f>IFERROR(VLOOKUP(A55,'[2]Ejecución CONS 2023'!$C$11:$Q$403,11,FALSE),0)</f>
        <v>0</v>
      </c>
      <c r="M55" s="8">
        <f>SUM(E55:L55)</f>
        <v>0</v>
      </c>
    </row>
    <row r="56" spans="1:13" ht="30" x14ac:dyDescent="0.25">
      <c r="A56" s="1" t="str">
        <f t="shared" si="1"/>
        <v>2.6 -</v>
      </c>
      <c r="B56" s="17" t="s">
        <v>59</v>
      </c>
      <c r="C56" s="18">
        <f>SUM(C57:C65)</f>
        <v>2605753</v>
      </c>
      <c r="D56" s="18">
        <f t="shared" ref="D56:M56" si="6">SUM(D57:D65)</f>
        <v>52653783.550000004</v>
      </c>
      <c r="E56" s="18">
        <f t="shared" si="6"/>
        <v>0</v>
      </c>
      <c r="F56" s="18">
        <f t="shared" si="6"/>
        <v>0</v>
      </c>
      <c r="G56" s="18">
        <f t="shared" si="6"/>
        <v>42500.04</v>
      </c>
      <c r="H56" s="18">
        <f t="shared" si="6"/>
        <v>0</v>
      </c>
      <c r="I56" s="18">
        <f t="shared" si="6"/>
        <v>1447690.3399999999</v>
      </c>
      <c r="J56" s="18">
        <f t="shared" si="6"/>
        <v>3476015.8600000003</v>
      </c>
      <c r="K56" s="18">
        <f t="shared" si="6"/>
        <v>13983253.439999999</v>
      </c>
      <c r="L56" s="18">
        <f t="shared" si="6"/>
        <v>41040.400000000001</v>
      </c>
      <c r="M56" s="18">
        <f t="shared" si="6"/>
        <v>18990500.079999998</v>
      </c>
    </row>
    <row r="57" spans="1:13" x14ac:dyDescent="0.25">
      <c r="A57" s="1" t="str">
        <f t="shared" si="1"/>
        <v>2.6.1</v>
      </c>
      <c r="B57" s="19" t="s">
        <v>60</v>
      </c>
      <c r="C57" s="8">
        <f>IFERROR(VLOOKUP(A57,'[1]Modificación CONS 2023'!$C$11:$E$403,3,FALSE),0)</f>
        <v>460000</v>
      </c>
      <c r="D57" s="8">
        <f>IFERROR(VLOOKUP(A57,'[2]Ejecución CONS 2023'!$C$11:$E$403,3,FALSE),0)+'[3]7213 Ejecución OAI '!E57</f>
        <v>39120748.57</v>
      </c>
      <c r="E57" s="8">
        <f>IFERROR(VLOOKUP(A57,'[2]Ejecución CONS 2023'!$C$11:$Q$403,4,FALSE),0)</f>
        <v>0</v>
      </c>
      <c r="F57" s="20">
        <f>IFERROR(VLOOKUP(A57,'[2]Ejecución CONS 2023'!$C$11:$Q$403,5,FALSE),0)</f>
        <v>0</v>
      </c>
      <c r="G57" s="20">
        <f>IFERROR(VLOOKUP(A57,'[2]Ejecución CONS 2023'!$C$11:$Q$403,6,FALSE),0)</f>
        <v>0</v>
      </c>
      <c r="H57" s="8">
        <f>IFERROR(VLOOKUP(A57,'[2]Ejecución CONS 2023'!$C$11:$Q$403,7,FALSE),0)</f>
        <v>0</v>
      </c>
      <c r="I57" s="20">
        <f>IFERROR(VLOOKUP(A57,'[2]Ejecución CONS 2023'!$C$11:$Q$403,8,FALSE),0)</f>
        <v>405319.99</v>
      </c>
      <c r="J57" s="20">
        <f>IFERROR(VLOOKUP(A57,'[2]Ejecución CONS 2023'!$C$11:$Q$403,9,FALSE),0)</f>
        <v>2990492.6500000004</v>
      </c>
      <c r="K57" s="8">
        <f>IFERROR(VLOOKUP(A57,'[2]Ejecución CONS 2023'!$C$11:$Q$403,10,FALSE),0)</f>
        <v>12477188.560000001</v>
      </c>
      <c r="L57" s="8">
        <f>IFERROR(VLOOKUP(A57,'[2]Ejecución CONS 2023'!$C$11:$Q$403,11,FALSE),0)</f>
        <v>41040.400000000001</v>
      </c>
      <c r="M57" s="8">
        <f>SUM(E57:L57)</f>
        <v>15914041.600000001</v>
      </c>
    </row>
    <row r="58" spans="1:13" ht="30" x14ac:dyDescent="0.25">
      <c r="A58" s="1" t="str">
        <f t="shared" si="1"/>
        <v>2.6.2</v>
      </c>
      <c r="B58" s="19" t="s">
        <v>61</v>
      </c>
      <c r="C58" s="8">
        <f>IFERROR(VLOOKUP(A58,'[1]Modificación CONS 2023'!$C$11:$E$403,3,FALSE),0)</f>
        <v>0</v>
      </c>
      <c r="D58" s="8">
        <f>IFERROR(VLOOKUP(A58,'[2]Ejecución CONS 2023'!$C$11:$E$403,3,FALSE),0)+'[3]7213 Ejecución OAI '!E58</f>
        <v>8089119.1299999999</v>
      </c>
      <c r="E58" s="8">
        <f>IFERROR(VLOOKUP(A58,'[2]Ejecución CONS 2023'!$C$11:$Q$403,4,FALSE),0)</f>
        <v>0</v>
      </c>
      <c r="F58" s="20">
        <f>IFERROR(VLOOKUP(A58,'[2]Ejecución CONS 2023'!$C$11:$Q$403,5,FALSE),0)</f>
        <v>0</v>
      </c>
      <c r="G58" s="20">
        <f>IFERROR(VLOOKUP(A58,'[2]Ejecución CONS 2023'!$C$11:$Q$403,6,FALSE),0)</f>
        <v>0</v>
      </c>
      <c r="H58" s="8">
        <f>IFERROR(VLOOKUP(A58,'[2]Ejecución CONS 2023'!$C$11:$Q$403,7,FALSE),0)</f>
        <v>0</v>
      </c>
      <c r="I58" s="20">
        <f>IFERROR(VLOOKUP(A58,'[2]Ejecución CONS 2023'!$C$11:$Q$403,8,FALSE),0)</f>
        <v>96023.92</v>
      </c>
      <c r="J58" s="20">
        <f>IFERROR(VLOOKUP(A58,'[2]Ejecución CONS 2023'!$C$11:$Q$403,9,FALSE),0)</f>
        <v>0</v>
      </c>
      <c r="K58" s="8">
        <f>IFERROR(VLOOKUP(A58,'[2]Ejecución CONS 2023'!$C$11:$Q$403,10,FALSE),0)</f>
        <v>1366273.62</v>
      </c>
      <c r="L58" s="8">
        <f>IFERROR(VLOOKUP(A58,'[2]Ejecución CONS 2023'!$C$11:$Q$403,11,FALSE),0)</f>
        <v>0</v>
      </c>
      <c r="M58" s="8">
        <f>SUM(E58:L58)</f>
        <v>1462297.54</v>
      </c>
    </row>
    <row r="59" spans="1:13" ht="30" x14ac:dyDescent="0.25">
      <c r="A59" s="1" t="str">
        <f t="shared" si="1"/>
        <v>2.6.3</v>
      </c>
      <c r="B59" s="19" t="s">
        <v>62</v>
      </c>
      <c r="C59" s="8">
        <f>IFERROR(VLOOKUP(A59,'[1]Modificación CONS 2023'!$C$11:$E$403,3,FALSE),0)</f>
        <v>90000</v>
      </c>
      <c r="D59" s="8">
        <f>IFERROR(VLOOKUP(A59,'[2]Ejecución CONS 2023'!$C$11:$E$403,3,FALSE),0)+'[3]7213 Ejecución OAI '!E59</f>
        <v>643168.4</v>
      </c>
      <c r="E59" s="8">
        <f>IFERROR(VLOOKUP(A59,'[2]Ejecución CONS 2023'!$C$11:$Q$403,4,FALSE),0)</f>
        <v>0</v>
      </c>
      <c r="F59" s="20">
        <f>IFERROR(VLOOKUP(A59,'[2]Ejecución CONS 2023'!$C$11:$Q$403,5,FALSE),0)</f>
        <v>0</v>
      </c>
      <c r="G59" s="20">
        <f>IFERROR(VLOOKUP(A59,'[2]Ejecución CONS 2023'!$C$11:$Q$403,6,FALSE),0)</f>
        <v>0</v>
      </c>
      <c r="H59" s="8">
        <f>IFERROR(VLOOKUP(A59,'[2]Ejecución CONS 2023'!$C$11:$Q$403,7,FALSE),0)</f>
        <v>0</v>
      </c>
      <c r="I59" s="20">
        <f>IFERROR(VLOOKUP(A59,'[2]Ejecución CONS 2023'!$C$11:$Q$403,8,FALSE),0)</f>
        <v>0</v>
      </c>
      <c r="J59" s="20">
        <f>IFERROR(VLOOKUP(A59,'[2]Ejecución CONS 2023'!$C$11:$Q$403,9,FALSE),0)</f>
        <v>0</v>
      </c>
      <c r="K59" s="8">
        <f>IFERROR(VLOOKUP(A59,'[2]Ejecución CONS 2023'!$C$11:$Q$403,10,FALSE),0)</f>
        <v>0</v>
      </c>
      <c r="L59" s="8">
        <f>IFERROR(VLOOKUP(A59,'[2]Ejecución CONS 2023'!$C$11:$Q$403,11,FALSE),0)</f>
        <v>0</v>
      </c>
      <c r="M59" s="8">
        <f>SUM(E59:L59)</f>
        <v>0</v>
      </c>
    </row>
    <row r="60" spans="1:13" ht="30" x14ac:dyDescent="0.25">
      <c r="A60" s="1" t="str">
        <f t="shared" si="1"/>
        <v>2.6.4</v>
      </c>
      <c r="B60" s="19" t="s">
        <v>63</v>
      </c>
      <c r="C60" s="8">
        <f>IFERROR(VLOOKUP(A60,'[1]Modificación CONS 2023'!$C$11:$E$403,3,FALSE),0)</f>
        <v>0</v>
      </c>
      <c r="D60" s="8">
        <f>IFERROR(VLOOKUP(A60,'[2]Ejecución CONS 2023'!$C$11:$E$403,3,FALSE),0)+'[3]7213 Ejecución OAI '!E60</f>
        <v>5140</v>
      </c>
      <c r="E60" s="8">
        <f>IFERROR(VLOOKUP(A60,'[2]Ejecución CONS 2023'!$C$11:$Q$403,4,FALSE),0)</f>
        <v>0</v>
      </c>
      <c r="F60" s="20">
        <f>IFERROR(VLOOKUP(A60,'[2]Ejecución CONS 2023'!$C$11:$Q$403,5,FALSE),0)</f>
        <v>0</v>
      </c>
      <c r="G60" s="20">
        <f>IFERROR(VLOOKUP(A60,'[2]Ejecución CONS 2023'!$C$11:$Q$403,6,FALSE),0)</f>
        <v>0</v>
      </c>
      <c r="H60" s="8">
        <f>IFERROR(VLOOKUP(A60,'[2]Ejecución CONS 2023'!$C$11:$Q$403,7,FALSE),0)</f>
        <v>0</v>
      </c>
      <c r="I60" s="20">
        <f>IFERROR(VLOOKUP(A60,'[2]Ejecución CONS 2023'!$C$11:$Q$403,8,FALSE),0)</f>
        <v>0</v>
      </c>
      <c r="J60" s="20">
        <f>IFERROR(VLOOKUP(A60,'[2]Ejecución CONS 2023'!$C$11:$Q$403,9,FALSE),0)</f>
        <v>0</v>
      </c>
      <c r="K60" s="8">
        <f>IFERROR(VLOOKUP(A60,'[2]Ejecución CONS 2023'!$C$11:$Q$403,10,FALSE),0)</f>
        <v>0</v>
      </c>
      <c r="L60" s="8">
        <f>IFERROR(VLOOKUP(A60,'[2]Ejecución CONS 2023'!$C$11:$Q$403,11,FALSE),0)</f>
        <v>0</v>
      </c>
      <c r="M60" s="8">
        <f>SUM(E60:L60)</f>
        <v>0</v>
      </c>
    </row>
    <row r="61" spans="1:13" ht="30" x14ac:dyDescent="0.25">
      <c r="A61" s="1" t="str">
        <f t="shared" si="1"/>
        <v>2.6.5</v>
      </c>
      <c r="B61" s="19" t="s">
        <v>64</v>
      </c>
      <c r="C61" s="8">
        <f>IFERROR(VLOOKUP(A61,'[1]Modificación CONS 2023'!$C$11:$E$403,3,FALSE),0)</f>
        <v>859000</v>
      </c>
      <c r="D61" s="8">
        <f>IFERROR(VLOOKUP(A61,'[2]Ejecución CONS 2023'!$C$11:$E$403,3,FALSE),0)+'[3]7213 Ejecución OAI '!E61</f>
        <v>3977854.45</v>
      </c>
      <c r="E61" s="8">
        <f>IFERROR(VLOOKUP(A61,'[2]Ejecución CONS 2023'!$C$11:$Q$403,4,FALSE),0)</f>
        <v>0</v>
      </c>
      <c r="F61" s="20">
        <f>IFERROR(VLOOKUP(A61,'[2]Ejecución CONS 2023'!$C$11:$Q$403,5,FALSE),0)</f>
        <v>0</v>
      </c>
      <c r="G61" s="20">
        <f>IFERROR(VLOOKUP(A61,'[2]Ejecución CONS 2023'!$C$11:$Q$403,6,FALSE),0)</f>
        <v>0</v>
      </c>
      <c r="H61" s="8">
        <f>IFERROR(VLOOKUP(A61,'[2]Ejecución CONS 2023'!$C$11:$Q$403,7,FALSE),0)</f>
        <v>0</v>
      </c>
      <c r="I61" s="20">
        <f>IFERROR(VLOOKUP(A61,'[2]Ejecución CONS 2023'!$C$11:$Q$403,8,FALSE),0)</f>
        <v>946346.42999999993</v>
      </c>
      <c r="J61" s="20">
        <f>IFERROR(VLOOKUP(A61,'[2]Ejecución CONS 2023'!$C$11:$Q$403,9,FALSE),0)</f>
        <v>485523.21</v>
      </c>
      <c r="K61" s="8">
        <f>IFERROR(VLOOKUP(A61,'[2]Ejecución CONS 2023'!$C$11:$Q$403,10,FALSE),0)</f>
        <v>139791.26</v>
      </c>
      <c r="L61" s="8">
        <f>IFERROR(VLOOKUP(A61,'[2]Ejecución CONS 2023'!$C$11:$Q$403,11,FALSE),0)</f>
        <v>0</v>
      </c>
      <c r="M61" s="8">
        <f>SUM(E61:L61)</f>
        <v>1571660.9</v>
      </c>
    </row>
    <row r="62" spans="1:13" x14ac:dyDescent="0.25">
      <c r="A62" s="1" t="str">
        <f t="shared" si="1"/>
        <v>2.6.6</v>
      </c>
      <c r="B62" s="19" t="s">
        <v>65</v>
      </c>
      <c r="C62" s="8">
        <f>IFERROR(VLOOKUP(A62,'[1]Modificación CONS 2023'!$C$11:$E$403,3,FALSE),0)</f>
        <v>1196753</v>
      </c>
      <c r="D62" s="8">
        <f>IFERROR(VLOOKUP(A62,'[2]Ejecución CONS 2023'!$C$11:$E$403,3,FALSE),0)+'[3]7213 Ejecución OAI '!E62</f>
        <v>817753</v>
      </c>
      <c r="E62" s="8">
        <f>IFERROR(VLOOKUP(A62,'[2]Ejecución CONS 2023'!$C$11:$Q$403,4,FALSE),0)</f>
        <v>0</v>
      </c>
      <c r="F62" s="20">
        <f>IFERROR(VLOOKUP(A62,'[2]Ejecución CONS 2023'!$C$11:$Q$403,5,FALSE),0)</f>
        <v>0</v>
      </c>
      <c r="G62" s="20">
        <f>IFERROR(VLOOKUP(A62,'[2]Ejecución CONS 2023'!$C$11:$Q$403,6,FALSE),0)</f>
        <v>42500.04</v>
      </c>
      <c r="H62" s="8">
        <f>IFERROR(VLOOKUP(A62,'[2]Ejecución CONS 2023'!$C$11:$Q$403,7,FALSE),0)</f>
        <v>0</v>
      </c>
      <c r="I62" s="20">
        <f>IFERROR(VLOOKUP(A62,'[2]Ejecución CONS 2023'!$C$11:$Q$403,8,FALSE),0)</f>
        <v>0</v>
      </c>
      <c r="J62" s="20">
        <f>IFERROR(VLOOKUP(A62,'[2]Ejecución CONS 2023'!$C$11:$Q$403,9,FALSE),0)</f>
        <v>0</v>
      </c>
      <c r="K62" s="8">
        <f>IFERROR(VLOOKUP(A62,'[2]Ejecución CONS 2023'!$C$11:$Q$403,10,FALSE),0)</f>
        <v>0</v>
      </c>
      <c r="L62" s="8">
        <f>IFERROR(VLOOKUP(A62,'[2]Ejecución CONS 2023'!$C$11:$Q$403,11,FALSE),0)</f>
        <v>0</v>
      </c>
      <c r="M62" s="8">
        <f>SUM(E62:L62)</f>
        <v>42500.04</v>
      </c>
    </row>
    <row r="63" spans="1:13" hidden="1" x14ac:dyDescent="0.25">
      <c r="A63" s="1" t="str">
        <f t="shared" si="1"/>
        <v>2.6.7</v>
      </c>
      <c r="B63" s="19" t="s">
        <v>66</v>
      </c>
      <c r="C63" s="8">
        <f>IFERROR(VLOOKUP(A63,'[1]Modificación CONS 2023'!$C$11:$E$403,3,FALSE),0)</f>
        <v>0</v>
      </c>
      <c r="D63" s="8">
        <f>IFERROR(VLOOKUP(A63,'[2]Ejecución CONS 2023'!$C$11:$E$403,3,FALSE),0)+'[3]7213 Ejecución OAI '!E63</f>
        <v>0</v>
      </c>
      <c r="E63" s="8">
        <f>IFERROR(VLOOKUP(A63,'[2]Ejecución CONS 2023'!$C$11:$Q$403,4,FALSE),0)</f>
        <v>0</v>
      </c>
      <c r="F63" s="20">
        <f>IFERROR(VLOOKUP(A63,'[2]Ejecución CONS 2023'!$C$11:$Q$403,5,FALSE),0)</f>
        <v>0</v>
      </c>
      <c r="G63" s="20">
        <f>IFERROR(VLOOKUP(A63,'[2]Ejecución CONS 2023'!$C$11:$Q$403,6,FALSE),0)</f>
        <v>0</v>
      </c>
      <c r="H63" s="8">
        <f>IFERROR(VLOOKUP(A63,'[2]Ejecución CONS 2023'!$C$11:$Q$403,7,FALSE),0)</f>
        <v>0</v>
      </c>
      <c r="I63" s="20">
        <f>IFERROR(VLOOKUP(A63,'[2]Ejecución CONS 2023'!$C$11:$Q$403,8,FALSE),0)</f>
        <v>0</v>
      </c>
      <c r="J63" s="20">
        <f>IFERROR(VLOOKUP(A63,'[2]Ejecución CONS 2023'!$C$11:$Q$403,9,FALSE),0)</f>
        <v>0</v>
      </c>
      <c r="K63" s="8">
        <f>IFERROR(VLOOKUP(A63,'[2]Ejecución CONS 2023'!$C$11:$Q$403,10,FALSE),0)</f>
        <v>0</v>
      </c>
      <c r="L63" s="8">
        <f>IFERROR(VLOOKUP(A63,'[2]Ejecución CONS 2023'!$C$11:$Q$403,11,FALSE),0)</f>
        <v>0</v>
      </c>
      <c r="M63" s="8">
        <f>SUM(E63:L63)</f>
        <v>0</v>
      </c>
    </row>
    <row r="64" spans="1:13" hidden="1" x14ac:dyDescent="0.25">
      <c r="A64" s="1" t="str">
        <f t="shared" si="1"/>
        <v>2.6.8</v>
      </c>
      <c r="B64" s="19" t="s">
        <v>67</v>
      </c>
      <c r="C64" s="8">
        <f>IFERROR(VLOOKUP(A64,'[1]Modificación CONS 2023'!$C$11:$E$403,3,FALSE),0)</f>
        <v>0</v>
      </c>
      <c r="D64" s="8">
        <f>IFERROR(VLOOKUP(A64,'[2]Ejecución CONS 2023'!$C$11:$E$403,3,FALSE),0)+'[3]7213 Ejecución OAI '!E64</f>
        <v>0</v>
      </c>
      <c r="E64" s="8">
        <f>IFERROR(VLOOKUP(A64,'[2]Ejecución CONS 2023'!$C$11:$Q$403,4,FALSE),0)</f>
        <v>0</v>
      </c>
      <c r="F64" s="20">
        <f>IFERROR(VLOOKUP(A64,'[2]Ejecución CONS 2023'!$C$11:$Q$403,5,FALSE),0)</f>
        <v>0</v>
      </c>
      <c r="G64" s="20">
        <f>IFERROR(VLOOKUP(A64,'[2]Ejecución CONS 2023'!$C$11:$Q$403,6,FALSE),0)</f>
        <v>0</v>
      </c>
      <c r="H64" s="8">
        <f>IFERROR(VLOOKUP(A64,'[2]Ejecución CONS 2023'!$C$11:$Q$403,7,FALSE),0)</f>
        <v>0</v>
      </c>
      <c r="I64" s="20">
        <f>IFERROR(VLOOKUP(A64,'[2]Ejecución CONS 2023'!$C$11:$Q$403,8,FALSE),0)</f>
        <v>0</v>
      </c>
      <c r="J64" s="20">
        <f>IFERROR(VLOOKUP(A64,'[2]Ejecución CONS 2023'!$C$11:$Q$403,9,FALSE),0)</f>
        <v>0</v>
      </c>
      <c r="K64" s="8">
        <f>IFERROR(VLOOKUP(A64,'[2]Ejecución CONS 2023'!$C$11:$Q$403,10,FALSE),0)</f>
        <v>0</v>
      </c>
      <c r="L64" s="8">
        <f>IFERROR(VLOOKUP(A64,'[2]Ejecución CONS 2023'!$C$11:$Q$403,11,FALSE),0)</f>
        <v>0</v>
      </c>
      <c r="M64" s="8">
        <f>SUM(E64:L64)</f>
        <v>0</v>
      </c>
    </row>
    <row r="65" spans="1:13" ht="30" hidden="1" x14ac:dyDescent="0.25">
      <c r="A65" s="1" t="str">
        <f t="shared" si="1"/>
        <v>2.6.9</v>
      </c>
      <c r="B65" s="19" t="s">
        <v>68</v>
      </c>
      <c r="C65" s="8">
        <f>IFERROR(VLOOKUP(A65,'[1]Modificación CONS 2023'!$C$11:$E$403,3,FALSE),0)</f>
        <v>0</v>
      </c>
      <c r="D65" s="8">
        <f>IFERROR(VLOOKUP(A65,'[2]Ejecución CONS 2023'!$C$11:$E$403,3,FALSE),0)+'[3]7213 Ejecución OAI '!E65</f>
        <v>0</v>
      </c>
      <c r="E65" s="8">
        <f>IFERROR(VLOOKUP(A65,'[2]Ejecución CONS 2023'!$C$11:$Q$403,4,FALSE),0)</f>
        <v>0</v>
      </c>
      <c r="F65" s="20">
        <f>IFERROR(VLOOKUP(A65,'[2]Ejecución CONS 2023'!$C$11:$Q$403,5,FALSE),0)</f>
        <v>0</v>
      </c>
      <c r="G65" s="20">
        <f>IFERROR(VLOOKUP(A65,'[2]Ejecución CONS 2023'!$C$11:$Q$403,6,FALSE),0)</f>
        <v>0</v>
      </c>
      <c r="H65" s="8">
        <f>IFERROR(VLOOKUP(A65,'[2]Ejecución CONS 2023'!$C$11:$Q$403,7,FALSE),0)</f>
        <v>0</v>
      </c>
      <c r="I65" s="20">
        <f>IFERROR(VLOOKUP(A65,'[2]Ejecución CONS 2023'!$C$11:$Q$403,8,FALSE),0)</f>
        <v>0</v>
      </c>
      <c r="J65" s="20">
        <f>IFERROR(VLOOKUP(A65,'[2]Ejecución CONS 2023'!$C$11:$Q$403,9,FALSE),0)</f>
        <v>0</v>
      </c>
      <c r="K65" s="8">
        <f>IFERROR(VLOOKUP(A65,'[2]Ejecución CONS 2023'!$C$11:$Q$403,10,FALSE),0)</f>
        <v>0</v>
      </c>
      <c r="L65" s="8">
        <f>IFERROR(VLOOKUP(A65,'[2]Ejecución CONS 2023'!$C$11:$Q$403,11,FALSE),0)</f>
        <v>0</v>
      </c>
      <c r="M65" s="8">
        <f>SUM(E65:L65)</f>
        <v>0</v>
      </c>
    </row>
    <row r="66" spans="1:13" hidden="1" x14ac:dyDescent="0.25">
      <c r="A66" s="1" t="str">
        <f t="shared" si="1"/>
        <v>2.7 -</v>
      </c>
      <c r="B66" s="17" t="s">
        <v>69</v>
      </c>
      <c r="C66" s="18">
        <f>SUM(C67:C70)</f>
        <v>300000</v>
      </c>
      <c r="D66" s="18">
        <f>SUM(D67:D70)</f>
        <v>0</v>
      </c>
      <c r="E66" s="18">
        <f t="shared" ref="E66:L66" si="7">SUM(E67:E70)</f>
        <v>0</v>
      </c>
      <c r="F66" s="18">
        <f t="shared" si="7"/>
        <v>0</v>
      </c>
      <c r="G66" s="18">
        <f t="shared" si="7"/>
        <v>0</v>
      </c>
      <c r="H66" s="18">
        <f t="shared" si="7"/>
        <v>0</v>
      </c>
      <c r="I66" s="18">
        <f t="shared" si="7"/>
        <v>0</v>
      </c>
      <c r="J66" s="18">
        <f t="shared" si="7"/>
        <v>0</v>
      </c>
      <c r="K66" s="18">
        <f t="shared" si="7"/>
        <v>0</v>
      </c>
      <c r="L66" s="18">
        <f t="shared" si="7"/>
        <v>0</v>
      </c>
      <c r="M66" s="18">
        <f>SUM(M67:M70)</f>
        <v>0</v>
      </c>
    </row>
    <row r="67" spans="1:13" ht="17.45" hidden="1" customHeight="1" x14ac:dyDescent="0.25">
      <c r="A67" s="1" t="str">
        <f t="shared" si="1"/>
        <v>2.7.1</v>
      </c>
      <c r="B67" s="19" t="s">
        <v>70</v>
      </c>
      <c r="C67" s="8">
        <f>IFERROR(VLOOKUP(A67,'[1]Modificación CONS 2023'!$C$11:$E$403,3,FALSE),0)</f>
        <v>300000</v>
      </c>
      <c r="D67" s="8">
        <f>IFERROR(VLOOKUP(A67,'[2]Ejecución CONS 2023'!$C$11:$E$403,3,FALSE),0)+'[3]7213 Ejecución OAI '!E67</f>
        <v>0</v>
      </c>
      <c r="E67" s="8">
        <f>IFERROR(VLOOKUP(A67,'[2]Ejecución CONS 2023'!$C$11:$Q$403,4,FALSE),0)</f>
        <v>0</v>
      </c>
      <c r="F67" s="20">
        <f>IFERROR(VLOOKUP(A67,'[2]Ejecución CONS 2023'!$C$11:$Q$403,5,FALSE),0)</f>
        <v>0</v>
      </c>
      <c r="G67" s="20">
        <f>IFERROR(VLOOKUP(A67,'[2]Ejecución CONS 2023'!$C$11:$Q$403,6,FALSE),0)</f>
        <v>0</v>
      </c>
      <c r="H67" s="8">
        <f>IFERROR(VLOOKUP(A67,'[2]Ejecución CONS 2023'!$C$11:$Q$403,7,FALSE),0)</f>
        <v>0</v>
      </c>
      <c r="I67" s="20">
        <f>IFERROR(VLOOKUP(A67,'[2]Ejecución CONS 2023'!$C$11:$Q$403,8,FALSE),0)</f>
        <v>0</v>
      </c>
      <c r="J67" s="20">
        <f>IFERROR(VLOOKUP(A67,'[2]Ejecución CONS 2023'!$C$11:$Q$403,9,FALSE),0)</f>
        <v>0</v>
      </c>
      <c r="K67" s="8">
        <f>IFERROR(VLOOKUP(A67,'[2]Ejecución CONS 2023'!$C$11:$Q$403,10,FALSE),0)</f>
        <v>0</v>
      </c>
      <c r="L67" s="8">
        <f>IFERROR(VLOOKUP(A67,'[2]Ejecución CONS 2023'!$C$11:$Q$403,11,FALSE),0)</f>
        <v>0</v>
      </c>
      <c r="M67" s="8">
        <f>SUM(E67:L67)</f>
        <v>0</v>
      </c>
    </row>
    <row r="68" spans="1:13" ht="19.899999999999999" hidden="1" customHeight="1" x14ac:dyDescent="0.25">
      <c r="A68" s="1" t="str">
        <f t="shared" si="1"/>
        <v>2.7.2</v>
      </c>
      <c r="B68" s="19" t="s">
        <v>71</v>
      </c>
      <c r="C68" s="8">
        <f>IFERROR(VLOOKUP(A68,'[1]Modificación CONS 2023'!$C$11:$E$403,3,FALSE),0)</f>
        <v>0</v>
      </c>
      <c r="D68" s="8">
        <f>IFERROR(VLOOKUP(A68,'[2]Ejecución CONS 2023'!$C$11:$E$403,3,FALSE),0)+'[3]7213 Ejecución OAI '!E68</f>
        <v>0</v>
      </c>
      <c r="E68" s="8">
        <f>IFERROR(VLOOKUP(A68,'[2]Ejecución CONS 2023'!$C$11:$Q$403,4,FALSE),0)</f>
        <v>0</v>
      </c>
      <c r="F68" s="20">
        <f>IFERROR(VLOOKUP(A68,'[2]Ejecución CONS 2023'!$C$11:$Q$403,5,FALSE),0)</f>
        <v>0</v>
      </c>
      <c r="G68" s="20">
        <f>IFERROR(VLOOKUP(A68,'[2]Ejecución CONS 2023'!$C$11:$Q$403,6,FALSE),0)</f>
        <v>0</v>
      </c>
      <c r="H68" s="8">
        <f>IFERROR(VLOOKUP(A68,'[2]Ejecución CONS 2023'!$C$11:$Q$403,7,FALSE),0)</f>
        <v>0</v>
      </c>
      <c r="I68" s="20">
        <f>IFERROR(VLOOKUP(A68,'[2]Ejecución CONS 2023'!$C$11:$Q$403,8,FALSE),0)</f>
        <v>0</v>
      </c>
      <c r="J68" s="20">
        <f>IFERROR(VLOOKUP(A68,'[2]Ejecución CONS 2023'!$C$11:$Q$403,9,FALSE),0)</f>
        <v>0</v>
      </c>
      <c r="K68" s="8">
        <f>IFERROR(VLOOKUP(A68,'[2]Ejecución CONS 2023'!$C$11:$Q$403,10,FALSE),0)</f>
        <v>0</v>
      </c>
      <c r="L68" s="8">
        <f>IFERROR(VLOOKUP(A68,'[2]Ejecución CONS 2023'!$C$11:$Q$403,11,FALSE),0)</f>
        <v>0</v>
      </c>
      <c r="M68" s="8">
        <f>SUM(E68:L68)</f>
        <v>0</v>
      </c>
    </row>
    <row r="69" spans="1:13" ht="30" hidden="1" x14ac:dyDescent="0.25">
      <c r="A69" s="1" t="str">
        <f t="shared" si="1"/>
        <v>2.7.3</v>
      </c>
      <c r="B69" s="19" t="s">
        <v>72</v>
      </c>
      <c r="C69" s="8">
        <f>IFERROR(VLOOKUP(A69,'[1]Modificación CONS 2023'!$C$11:$E$403,3,FALSE),0)</f>
        <v>0</v>
      </c>
      <c r="D69" s="8">
        <f>IFERROR(VLOOKUP(A69,'[2]Ejecución CONS 2023'!$C$11:$E$403,3,FALSE),0)+'[3]7213 Ejecución OAI '!E69</f>
        <v>0</v>
      </c>
      <c r="E69" s="8">
        <f>IFERROR(VLOOKUP(A69,'[2]Ejecución CONS 2023'!$C$11:$Q$403,4,FALSE),0)</f>
        <v>0</v>
      </c>
      <c r="F69" s="20">
        <f>IFERROR(VLOOKUP(A69,'[2]Ejecución CONS 2023'!$C$11:$Q$403,5,FALSE),0)</f>
        <v>0</v>
      </c>
      <c r="G69" s="20">
        <f>IFERROR(VLOOKUP(A69,'[2]Ejecución CONS 2023'!$C$11:$Q$403,6,FALSE),0)</f>
        <v>0</v>
      </c>
      <c r="H69" s="8">
        <f>IFERROR(VLOOKUP(A69,'[2]Ejecución CONS 2023'!$C$11:$Q$403,7,FALSE),0)</f>
        <v>0</v>
      </c>
      <c r="I69" s="20">
        <f>IFERROR(VLOOKUP(A69,'[2]Ejecución CONS 2023'!$C$11:$Q$403,8,FALSE),0)</f>
        <v>0</v>
      </c>
      <c r="J69" s="20">
        <f>IFERROR(VLOOKUP(A69,'[2]Ejecución CONS 2023'!$C$11:$Q$403,9,FALSE),0)</f>
        <v>0</v>
      </c>
      <c r="K69" s="8">
        <f>IFERROR(VLOOKUP(A69,'[2]Ejecución CONS 2023'!$C$11:$Q$403,10,FALSE),0)</f>
        <v>0</v>
      </c>
      <c r="L69" s="8">
        <f>IFERROR(VLOOKUP(A69,'[2]Ejecución CONS 2023'!$C$11:$Q$403,11,FALSE),0)</f>
        <v>0</v>
      </c>
      <c r="M69" s="8">
        <f>SUM(E69:L69)</f>
        <v>0</v>
      </c>
    </row>
    <row r="70" spans="1:13" ht="42" hidden="1" customHeight="1" x14ac:dyDescent="0.25">
      <c r="A70" s="1" t="str">
        <f t="shared" si="1"/>
        <v>2.7.4</v>
      </c>
      <c r="B70" s="19" t="s">
        <v>73</v>
      </c>
      <c r="C70" s="8">
        <f>IFERROR(VLOOKUP(A70,'[1]Modificación CONS 2023'!$C$11:$E$403,3,FALSE),0)</f>
        <v>0</v>
      </c>
      <c r="D70" s="8">
        <f>IFERROR(VLOOKUP(A70,'[2]Ejecución CONS 2023'!$C$11:$E$403,3,FALSE),0)+'[3]7213 Ejecución OAI '!E70</f>
        <v>0</v>
      </c>
      <c r="E70" s="8">
        <f>IFERROR(VLOOKUP(A70,'[2]Ejecución CONS 2023'!$C$11:$Q$403,4,FALSE),0)</f>
        <v>0</v>
      </c>
      <c r="F70" s="20">
        <f>IFERROR(VLOOKUP(A70,'[2]Ejecución CONS 2023'!$C$11:$Q$403,5,FALSE),0)</f>
        <v>0</v>
      </c>
      <c r="G70" s="20">
        <f>IFERROR(VLOOKUP(A70,'[2]Ejecución CONS 2023'!$C$11:$Q$403,6,FALSE),0)</f>
        <v>0</v>
      </c>
      <c r="H70" s="8">
        <f>IFERROR(VLOOKUP(A70,'[2]Ejecución CONS 2023'!$C$11:$Q$403,7,FALSE),0)</f>
        <v>0</v>
      </c>
      <c r="I70" s="20">
        <f>IFERROR(VLOOKUP(A70,'[2]Ejecución CONS 2023'!$C$11:$Q$403,8,FALSE),0)</f>
        <v>0</v>
      </c>
      <c r="J70" s="20">
        <f>IFERROR(VLOOKUP(A70,'[2]Ejecución CONS 2023'!$C$11:$Q$403,9,FALSE),0)</f>
        <v>0</v>
      </c>
      <c r="K70" s="8">
        <f>IFERROR(VLOOKUP(A70,'[2]Ejecución CONS 2023'!$C$11:$Q$403,10,FALSE),0)</f>
        <v>0</v>
      </c>
      <c r="L70" s="8">
        <f>IFERROR(VLOOKUP(A70,'[2]Ejecución CONS 2023'!$C$11:$Q$403,11,FALSE),0)</f>
        <v>0</v>
      </c>
      <c r="M70" s="8">
        <f>SUM(E70:L70)</f>
        <v>0</v>
      </c>
    </row>
    <row r="71" spans="1:13" ht="15.75" x14ac:dyDescent="0.25">
      <c r="B71" s="23" t="s">
        <v>74</v>
      </c>
      <c r="C71" s="24">
        <f>SUM(C66,C56,C48,C40,C30,C20,C14)</f>
        <v>397218435.00349998</v>
      </c>
      <c r="D71" s="24">
        <f>SUM(D66,D56,D48,D40,D30,D20,D14)</f>
        <v>508631919.24350005</v>
      </c>
      <c r="E71" s="24">
        <f>SUM(E66,E56,E48,E40,E30,E20,E14)</f>
        <v>1793491.2</v>
      </c>
      <c r="F71" s="24">
        <f t="shared" ref="F71:L71" si="8">SUM(F66,F56,F48,F40,F30,F20,F14)</f>
        <v>56597371.750000007</v>
      </c>
      <c r="G71" s="24">
        <f t="shared" si="8"/>
        <v>30835326.530000001</v>
      </c>
      <c r="H71" s="24">
        <f t="shared" si="8"/>
        <v>29811837.390000001</v>
      </c>
      <c r="I71" s="24">
        <f t="shared" si="8"/>
        <v>46223876.340000004</v>
      </c>
      <c r="J71" s="24">
        <f t="shared" si="8"/>
        <v>35441857.299999997</v>
      </c>
      <c r="K71" s="24">
        <f t="shared" si="8"/>
        <v>46951465.390000001</v>
      </c>
      <c r="L71" s="24">
        <f t="shared" si="8"/>
        <v>32445450.57</v>
      </c>
      <c r="M71" s="24">
        <f>SUM(M66,M56,M48,M40,M30,M20,M14)</f>
        <v>280100676.46999997</v>
      </c>
    </row>
    <row r="72" spans="1:13" s="25" customFormat="1" ht="15.75" x14ac:dyDescent="0.25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x14ac:dyDescent="0.25">
      <c r="B73" s="1" t="s">
        <v>75</v>
      </c>
      <c r="C73" s="8"/>
      <c r="D73" s="8"/>
      <c r="E73" s="8"/>
      <c r="F73" s="8"/>
      <c r="G73" s="8"/>
      <c r="H73" s="9"/>
      <c r="L73" s="8"/>
      <c r="M73" s="8"/>
    </row>
    <row r="74" spans="1:13" x14ac:dyDescent="0.25">
      <c r="B74" s="1" t="s">
        <v>85</v>
      </c>
      <c r="C74" s="8"/>
      <c r="D74" s="30"/>
      <c r="E74" s="8"/>
      <c r="F74" s="8"/>
      <c r="G74" s="8"/>
      <c r="H74" s="8"/>
      <c r="I74" s="8"/>
      <c r="J74" s="8"/>
      <c r="K74" s="8"/>
      <c r="L74" s="8"/>
    </row>
    <row r="75" spans="1:13" x14ac:dyDescent="0.25">
      <c r="D75" s="31"/>
      <c r="E75" s="16"/>
      <c r="F75" s="16"/>
      <c r="G75" s="16"/>
      <c r="H75" s="16"/>
      <c r="J75" s="8"/>
      <c r="L75" s="8"/>
    </row>
    <row r="76" spans="1:13" x14ac:dyDescent="0.25">
      <c r="B76" s="28" t="s">
        <v>76</v>
      </c>
      <c r="D76" s="31"/>
      <c r="E76" s="16"/>
      <c r="F76" s="16"/>
      <c r="G76" s="16"/>
      <c r="H76" s="16"/>
      <c r="J76" s="8"/>
      <c r="L76" s="8"/>
    </row>
    <row r="77" spans="1:13" x14ac:dyDescent="0.25">
      <c r="B77" s="1" t="s">
        <v>77</v>
      </c>
      <c r="D77" s="32"/>
      <c r="E77" s="16"/>
      <c r="F77" s="16"/>
      <c r="G77" s="16"/>
      <c r="H77" s="16"/>
      <c r="J77" s="8"/>
      <c r="L77" s="8"/>
    </row>
    <row r="78" spans="1:13" x14ac:dyDescent="0.25">
      <c r="B78" s="1" t="s">
        <v>78</v>
      </c>
      <c r="D78" s="33"/>
      <c r="E78" s="16"/>
      <c r="F78" s="16"/>
      <c r="G78" s="16"/>
      <c r="H78" s="16"/>
      <c r="J78" s="8"/>
      <c r="L78" s="8"/>
    </row>
    <row r="79" spans="1:13" x14ac:dyDescent="0.25">
      <c r="B79" s="1" t="s">
        <v>79</v>
      </c>
      <c r="D79" s="33"/>
      <c r="E79" s="16"/>
      <c r="F79" s="16"/>
      <c r="G79" s="16"/>
      <c r="H79" s="16"/>
      <c r="J79" s="8"/>
      <c r="L79" s="8"/>
    </row>
    <row r="80" spans="1:13" x14ac:dyDescent="0.25">
      <c r="B80" s="1" t="s">
        <v>80</v>
      </c>
      <c r="D80" s="31"/>
      <c r="E80" s="16"/>
      <c r="F80" s="16"/>
      <c r="G80" s="16"/>
      <c r="H80" s="16"/>
      <c r="J80" s="8"/>
      <c r="L80" s="8"/>
    </row>
    <row r="81" spans="2:12" x14ac:dyDescent="0.25">
      <c r="D81" s="31"/>
      <c r="E81" s="16"/>
      <c r="F81" s="16"/>
      <c r="G81" s="16"/>
      <c r="H81" s="16"/>
      <c r="J81" s="8"/>
      <c r="L81" s="8"/>
    </row>
    <row r="82" spans="2:12" x14ac:dyDescent="0.25">
      <c r="D82" s="34"/>
      <c r="E82" s="16"/>
      <c r="F82" s="16"/>
      <c r="G82" s="16"/>
      <c r="H82" s="16"/>
      <c r="J82" s="8"/>
      <c r="L82" s="8"/>
    </row>
    <row r="83" spans="2:12" x14ac:dyDescent="0.25">
      <c r="C83" s="8"/>
      <c r="D83" s="8"/>
      <c r="E83" s="16"/>
      <c r="F83" s="16"/>
      <c r="G83" s="16"/>
      <c r="H83" s="16"/>
      <c r="J83" s="8"/>
      <c r="L83" s="8"/>
    </row>
    <row r="84" spans="2:12" x14ac:dyDescent="0.25">
      <c r="F84" s="16"/>
      <c r="G84" s="16"/>
      <c r="H84" s="16"/>
      <c r="J84" s="8"/>
      <c r="L84" s="8"/>
    </row>
    <row r="85" spans="2:12" x14ac:dyDescent="0.25">
      <c r="C85" s="36" t="s">
        <v>81</v>
      </c>
      <c r="D85" s="36"/>
      <c r="G85" s="37" t="s">
        <v>82</v>
      </c>
      <c r="H85" s="37"/>
    </row>
    <row r="86" spans="2:12" ht="60" customHeight="1" x14ac:dyDescent="0.25">
      <c r="B86" s="29"/>
      <c r="C86" s="35" t="s">
        <v>83</v>
      </c>
      <c r="D86" s="35"/>
      <c r="E86" s="8"/>
      <c r="G86" s="38" t="s">
        <v>84</v>
      </c>
      <c r="H86" s="38"/>
    </row>
  </sheetData>
  <mergeCells count="8">
    <mergeCell ref="B7:M7"/>
    <mergeCell ref="B8:M8"/>
    <mergeCell ref="B9:M9"/>
    <mergeCell ref="B10:M10"/>
    <mergeCell ref="C86:D86"/>
    <mergeCell ref="C85:D85"/>
    <mergeCell ref="G85:H85"/>
    <mergeCell ref="G86:H86"/>
  </mergeCells>
  <pageMargins left="0.43307086614173229" right="0.15748031496062992" top="0.18" bottom="0.31" header="0.31496062992125984" footer="0.15748031496062992"/>
  <pageSetup paperSize="5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2023-09-11T12:13:18Z</cp:lastPrinted>
  <dcterms:created xsi:type="dcterms:W3CDTF">2023-09-11T12:01:16Z</dcterms:created>
  <dcterms:modified xsi:type="dcterms:W3CDTF">2023-09-11T12:13:34Z</dcterms:modified>
</cp:coreProperties>
</file>