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id-nas\Comite Ejecutivo\OAI\2023\Finanzas\Ejecucion Presupuestaria\DICIEMBRE\"/>
    </mc:Choice>
  </mc:AlternateContent>
  <bookViews>
    <workbookView xWindow="0" yWindow="0" windowWidth="28800" windowHeight="11715"/>
  </bookViews>
  <sheets>
    <sheet name="Plantilla Ejecución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OAI'!$A$12:$R$74</definedName>
    <definedName name="_xlnm.Print_Area" localSheetId="0">'Plantilla Ejecución OAI'!$B$4:$R$87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R52" i="1"/>
  <c r="R53" i="1"/>
  <c r="R54" i="1"/>
  <c r="R55" i="1"/>
  <c r="O62" i="1"/>
  <c r="O61" i="1"/>
  <c r="O60" i="1"/>
  <c r="O59" i="1"/>
  <c r="O58" i="1"/>
  <c r="O57" i="1"/>
  <c r="O55" i="1"/>
  <c r="O54" i="1"/>
  <c r="O53" i="1"/>
  <c r="O52" i="1"/>
  <c r="O51" i="1"/>
  <c r="O50" i="1"/>
  <c r="O49" i="1"/>
  <c r="O47" i="1"/>
  <c r="O46" i="1"/>
  <c r="O45" i="1"/>
  <c r="O44" i="1"/>
  <c r="O43" i="1"/>
  <c r="O42" i="1"/>
  <c r="O41" i="1"/>
  <c r="O39" i="1"/>
  <c r="O38" i="1"/>
  <c r="O37" i="1"/>
  <c r="O36" i="1"/>
  <c r="O35" i="1"/>
  <c r="O34" i="1"/>
  <c r="O33" i="1"/>
  <c r="O32" i="1"/>
  <c r="O31" i="1"/>
  <c r="O29" i="1"/>
  <c r="O28" i="1"/>
  <c r="O27" i="1"/>
  <c r="O26" i="1"/>
  <c r="O25" i="1"/>
  <c r="O24" i="1"/>
  <c r="O23" i="1"/>
  <c r="O22" i="1"/>
  <c r="O21" i="1"/>
  <c r="O16" i="1"/>
  <c r="O17" i="1"/>
  <c r="O18" i="1"/>
  <c r="O19" i="1"/>
  <c r="O15" i="1"/>
  <c r="O70" i="1" l="1"/>
  <c r="A70" i="1"/>
  <c r="O69" i="1"/>
  <c r="A69" i="1"/>
  <c r="E69" i="1" s="1"/>
  <c r="O68" i="1"/>
  <c r="A68" i="1"/>
  <c r="L68" i="1" s="1"/>
  <c r="O67" i="1"/>
  <c r="A67" i="1"/>
  <c r="N67" i="1" s="1"/>
  <c r="A66" i="1"/>
  <c r="O65" i="1"/>
  <c r="A65" i="1"/>
  <c r="D65" i="1" s="1"/>
  <c r="O64" i="1"/>
  <c r="A64" i="1"/>
  <c r="F64" i="1" s="1"/>
  <c r="O63" i="1"/>
  <c r="A63" i="1"/>
  <c r="A62" i="1"/>
  <c r="J62" i="1" s="1"/>
  <c r="A61" i="1"/>
  <c r="H61" i="1" s="1"/>
  <c r="A60" i="1"/>
  <c r="A59" i="1"/>
  <c r="L59" i="1" s="1"/>
  <c r="A58" i="1"/>
  <c r="I58" i="1" s="1"/>
  <c r="A57" i="1"/>
  <c r="P57" i="1" s="1"/>
  <c r="A56" i="1"/>
  <c r="N55" i="1"/>
  <c r="M55" i="1"/>
  <c r="K55" i="1"/>
  <c r="J55" i="1"/>
  <c r="I55" i="1"/>
  <c r="H55" i="1"/>
  <c r="A55" i="1"/>
  <c r="D55" i="1" s="1"/>
  <c r="A54" i="1"/>
  <c r="E54" i="1" s="1"/>
  <c r="A53" i="1"/>
  <c r="Q53" i="1" s="1"/>
  <c r="A52" i="1"/>
  <c r="A51" i="1"/>
  <c r="F51" i="1" s="1"/>
  <c r="A50" i="1"/>
  <c r="G50" i="1" s="1"/>
  <c r="A49" i="1"/>
  <c r="P49" i="1" s="1"/>
  <c r="A48" i="1"/>
  <c r="F48" i="1" s="1"/>
  <c r="A47" i="1"/>
  <c r="M47" i="1" s="1"/>
  <c r="A46" i="1"/>
  <c r="L46" i="1" s="1"/>
  <c r="A45" i="1"/>
  <c r="G45" i="1" s="1"/>
  <c r="A44" i="1"/>
  <c r="F44" i="1" s="1"/>
  <c r="A43" i="1"/>
  <c r="N43" i="1" s="1"/>
  <c r="A42" i="1"/>
  <c r="D42" i="1" s="1"/>
  <c r="A41" i="1"/>
  <c r="P41" i="1" s="1"/>
  <c r="A40" i="1"/>
  <c r="A39" i="1"/>
  <c r="J39" i="1" s="1"/>
  <c r="A38" i="1"/>
  <c r="L38" i="1" s="1"/>
  <c r="A37" i="1"/>
  <c r="Q37" i="1" s="1"/>
  <c r="L36" i="1"/>
  <c r="K36" i="1"/>
  <c r="J36" i="1"/>
  <c r="I36" i="1"/>
  <c r="A36" i="1"/>
  <c r="Q36" i="1" s="1"/>
  <c r="A35" i="1"/>
  <c r="G35" i="1" s="1"/>
  <c r="Q34" i="1"/>
  <c r="P34" i="1"/>
  <c r="N34" i="1"/>
  <c r="M34" i="1"/>
  <c r="L34" i="1"/>
  <c r="K34" i="1"/>
  <c r="J34" i="1"/>
  <c r="I34" i="1"/>
  <c r="H34" i="1"/>
  <c r="G34" i="1"/>
  <c r="F34" i="1"/>
  <c r="E34" i="1"/>
  <c r="D34" i="1"/>
  <c r="A33" i="1"/>
  <c r="N33" i="1" s="1"/>
  <c r="A32" i="1"/>
  <c r="H32" i="1" s="1"/>
  <c r="A31" i="1"/>
  <c r="J31" i="1" s="1"/>
  <c r="A30" i="1"/>
  <c r="A29" i="1"/>
  <c r="I29" i="1" s="1"/>
  <c r="A28" i="1"/>
  <c r="E28" i="1" s="1"/>
  <c r="A27" i="1"/>
  <c r="E27" i="1" s="1"/>
  <c r="A26" i="1"/>
  <c r="F26" i="1" s="1"/>
  <c r="A25" i="1"/>
  <c r="G25" i="1" s="1"/>
  <c r="A24" i="1"/>
  <c r="P24" i="1" s="1"/>
  <c r="A23" i="1"/>
  <c r="N23" i="1" s="1"/>
  <c r="A22" i="1"/>
  <c r="L22" i="1" s="1"/>
  <c r="A21" i="1"/>
  <c r="L21" i="1" s="1"/>
  <c r="A20" i="1"/>
  <c r="A19" i="1"/>
  <c r="H19" i="1" s="1"/>
  <c r="A18" i="1"/>
  <c r="J18" i="1" s="1"/>
  <c r="P17" i="1"/>
  <c r="A17" i="1"/>
  <c r="L17" i="1" s="1"/>
  <c r="A16" i="1"/>
  <c r="Q16" i="1" s="1"/>
  <c r="A15" i="1"/>
  <c r="N15" i="1" s="1"/>
  <c r="N58" i="1" l="1"/>
  <c r="L54" i="1"/>
  <c r="E55" i="1"/>
  <c r="Q59" i="1"/>
  <c r="O20" i="1"/>
  <c r="F55" i="1"/>
  <c r="H58" i="1"/>
  <c r="L58" i="1"/>
  <c r="G39" i="1"/>
  <c r="H22" i="1"/>
  <c r="K39" i="1"/>
  <c r="L39" i="1"/>
  <c r="J22" i="1"/>
  <c r="M39" i="1"/>
  <c r="N39" i="1"/>
  <c r="P22" i="1"/>
  <c r="F22" i="1"/>
  <c r="G22" i="1"/>
  <c r="N29" i="1"/>
  <c r="I39" i="1"/>
  <c r="I22" i="1"/>
  <c r="Q29" i="1"/>
  <c r="N22" i="1"/>
  <c r="Q55" i="1"/>
  <c r="F36" i="1"/>
  <c r="N17" i="1"/>
  <c r="H36" i="1"/>
  <c r="E25" i="1"/>
  <c r="D69" i="1"/>
  <c r="I18" i="1"/>
  <c r="M22" i="1"/>
  <c r="H25" i="1"/>
  <c r="K31" i="1"/>
  <c r="I46" i="1"/>
  <c r="J46" i="1"/>
  <c r="P53" i="1"/>
  <c r="K64" i="1"/>
  <c r="L25" i="1"/>
  <c r="M25" i="1"/>
  <c r="J32" i="1"/>
  <c r="M64" i="1"/>
  <c r="H18" i="1"/>
  <c r="K25" i="1"/>
  <c r="G46" i="1"/>
  <c r="M53" i="1"/>
  <c r="N18" i="1"/>
  <c r="J35" i="1"/>
  <c r="J33" i="1"/>
  <c r="L35" i="1"/>
  <c r="I23" i="1"/>
  <c r="M33" i="1"/>
  <c r="M46" i="1"/>
  <c r="J23" i="1"/>
  <c r="I54" i="1"/>
  <c r="G58" i="1"/>
  <c r="N64" i="1"/>
  <c r="F25" i="1"/>
  <c r="E31" i="1"/>
  <c r="Q22" i="1"/>
  <c r="H35" i="1"/>
  <c r="Q25" i="1"/>
  <c r="P46" i="1"/>
  <c r="J54" i="1"/>
  <c r="K18" i="1"/>
  <c r="F46" i="1"/>
  <c r="K53" i="1"/>
  <c r="M18" i="1"/>
  <c r="H46" i="1"/>
  <c r="N53" i="1"/>
  <c r="H23" i="1"/>
  <c r="K23" i="1"/>
  <c r="K54" i="1"/>
  <c r="K58" i="1"/>
  <c r="Q64" i="1"/>
  <c r="D25" i="1"/>
  <c r="L18" i="1"/>
  <c r="K42" i="1"/>
  <c r="H24" i="1"/>
  <c r="N42" i="1"/>
  <c r="D22" i="1"/>
  <c r="I24" i="1"/>
  <c r="E22" i="1"/>
  <c r="I43" i="1"/>
  <c r="I65" i="1"/>
  <c r="G41" i="1"/>
  <c r="K43" i="1"/>
  <c r="N47" i="1"/>
  <c r="G24" i="1"/>
  <c r="I32" i="1"/>
  <c r="M36" i="1"/>
  <c r="H41" i="1"/>
  <c r="L43" i="1"/>
  <c r="H54" i="1"/>
  <c r="G57" i="1"/>
  <c r="L62" i="1"/>
  <c r="E67" i="1"/>
  <c r="H62" i="1"/>
  <c r="D67" i="1"/>
  <c r="O14" i="1"/>
  <c r="E19" i="1"/>
  <c r="K24" i="1"/>
  <c r="D33" i="1"/>
  <c r="E33" i="1"/>
  <c r="M54" i="1"/>
  <c r="G67" i="1"/>
  <c r="E17" i="1"/>
  <c r="I19" i="1"/>
  <c r="M24" i="1"/>
  <c r="J29" i="1"/>
  <c r="F33" i="1"/>
  <c r="M38" i="1"/>
  <c r="G42" i="1"/>
  <c r="H50" i="1"/>
  <c r="N54" i="1"/>
  <c r="H67" i="1"/>
  <c r="J24" i="1"/>
  <c r="F42" i="1"/>
  <c r="F17" i="1"/>
  <c r="J19" i="1"/>
  <c r="K29" i="1"/>
  <c r="G33" i="1"/>
  <c r="I67" i="1"/>
  <c r="E65" i="1"/>
  <c r="Q41" i="1"/>
  <c r="Q43" i="1"/>
  <c r="N57" i="1"/>
  <c r="M62" i="1"/>
  <c r="F67" i="1"/>
  <c r="D17" i="1"/>
  <c r="G19" i="1"/>
  <c r="R19" i="1" s="1"/>
  <c r="L24" i="1"/>
  <c r="N38" i="1"/>
  <c r="H42" i="1"/>
  <c r="G17" i="1"/>
  <c r="K19" i="1"/>
  <c r="L29" i="1"/>
  <c r="H33" i="1"/>
  <c r="I42" i="1"/>
  <c r="D46" i="1"/>
  <c r="J67" i="1"/>
  <c r="D19" i="1"/>
  <c r="F19" i="1"/>
  <c r="P37" i="1"/>
  <c r="E42" i="1"/>
  <c r="Q49" i="1"/>
  <c r="M17" i="1"/>
  <c r="L19" i="1"/>
  <c r="M29" i="1"/>
  <c r="I33" i="1"/>
  <c r="J42" i="1"/>
  <c r="E46" i="1"/>
  <c r="I64" i="1"/>
  <c r="K67" i="1"/>
  <c r="M67" i="1"/>
  <c r="N19" i="1"/>
  <c r="K33" i="1"/>
  <c r="M42" i="1"/>
  <c r="H43" i="1"/>
  <c r="M19" i="1"/>
  <c r="P19" i="1"/>
  <c r="F43" i="1"/>
  <c r="Q19" i="1"/>
  <c r="Q42" i="1"/>
  <c r="P64" i="1"/>
  <c r="G62" i="1"/>
  <c r="K32" i="1"/>
  <c r="K35" i="1"/>
  <c r="F37" i="1"/>
  <c r="O40" i="1"/>
  <c r="I62" i="1"/>
  <c r="K62" i="1"/>
  <c r="G37" i="1"/>
  <c r="P38" i="1"/>
  <c r="M32" i="1"/>
  <c r="D37" i="1"/>
  <c r="H44" i="1"/>
  <c r="N62" i="1"/>
  <c r="L32" i="1"/>
  <c r="F47" i="1"/>
  <c r="M23" i="1"/>
  <c r="N32" i="1"/>
  <c r="I37" i="1"/>
  <c r="D57" i="1"/>
  <c r="F65" i="1"/>
  <c r="C34" i="1"/>
  <c r="M35" i="1"/>
  <c r="H37" i="1"/>
  <c r="Q38" i="1"/>
  <c r="N35" i="1"/>
  <c r="L41" i="1"/>
  <c r="G47" i="1"/>
  <c r="M41" i="1"/>
  <c r="H47" i="1"/>
  <c r="E18" i="1"/>
  <c r="K22" i="1"/>
  <c r="P23" i="1"/>
  <c r="P32" i="1"/>
  <c r="K37" i="1"/>
  <c r="D39" i="1"/>
  <c r="N41" i="1"/>
  <c r="J47" i="1"/>
  <c r="F18" i="1"/>
  <c r="Q23" i="1"/>
  <c r="Q32" i="1"/>
  <c r="D36" i="1"/>
  <c r="N37" i="1"/>
  <c r="E39" i="1"/>
  <c r="D43" i="1"/>
  <c r="E45" i="1"/>
  <c r="K47" i="1"/>
  <c r="I53" i="1"/>
  <c r="P54" i="1"/>
  <c r="E57" i="1"/>
  <c r="P62" i="1"/>
  <c r="G65" i="1"/>
  <c r="Q17" i="1"/>
  <c r="L23" i="1"/>
  <c r="D18" i="1"/>
  <c r="J37" i="1"/>
  <c r="G18" i="1"/>
  <c r="E36" i="1"/>
  <c r="F39" i="1"/>
  <c r="E43" i="1"/>
  <c r="J53" i="1"/>
  <c r="F57" i="1"/>
  <c r="Q62" i="1"/>
  <c r="H65" i="1"/>
  <c r="H39" i="1"/>
  <c r="G43" i="1"/>
  <c r="L53" i="1"/>
  <c r="H57" i="1"/>
  <c r="J65" i="1"/>
  <c r="I57" i="1"/>
  <c r="K65" i="1"/>
  <c r="D68" i="1"/>
  <c r="J57" i="1"/>
  <c r="L65" i="1"/>
  <c r="E68" i="1"/>
  <c r="E38" i="1"/>
  <c r="J43" i="1"/>
  <c r="G55" i="1"/>
  <c r="K57" i="1"/>
  <c r="G64" i="1"/>
  <c r="M65" i="1"/>
  <c r="H68" i="1"/>
  <c r="M57" i="1"/>
  <c r="H64" i="1"/>
  <c r="N65" i="1"/>
  <c r="I68" i="1"/>
  <c r="Q26" i="1"/>
  <c r="H17" i="1"/>
  <c r="K68" i="1"/>
  <c r="D32" i="1"/>
  <c r="D35" i="1"/>
  <c r="I17" i="1"/>
  <c r="P18" i="1"/>
  <c r="E23" i="1"/>
  <c r="F32" i="1"/>
  <c r="D62" i="1"/>
  <c r="J64" i="1"/>
  <c r="Q65" i="1"/>
  <c r="F38" i="1"/>
  <c r="E32" i="1"/>
  <c r="M43" i="1"/>
  <c r="J17" i="1"/>
  <c r="Q18" i="1"/>
  <c r="F23" i="1"/>
  <c r="F29" i="1"/>
  <c r="G32" i="1"/>
  <c r="F35" i="1"/>
  <c r="P36" i="1"/>
  <c r="I38" i="1"/>
  <c r="P39" i="1"/>
  <c r="D50" i="1"/>
  <c r="F54" i="1"/>
  <c r="D23" i="1"/>
  <c r="G38" i="1"/>
  <c r="E35" i="1"/>
  <c r="H38" i="1"/>
  <c r="E62" i="1"/>
  <c r="K17" i="1"/>
  <c r="G23" i="1"/>
  <c r="Q39" i="1"/>
  <c r="L42" i="1"/>
  <c r="P43" i="1"/>
  <c r="G54" i="1"/>
  <c r="L55" i="1"/>
  <c r="F62" i="1"/>
  <c r="L64" i="1"/>
  <c r="I51" i="1"/>
  <c r="H51" i="1"/>
  <c r="G51" i="1"/>
  <c r="D51" i="1"/>
  <c r="Q51" i="1"/>
  <c r="P51" i="1"/>
  <c r="N51" i="1"/>
  <c r="M51" i="1"/>
  <c r="L51" i="1"/>
  <c r="J51" i="1"/>
  <c r="E51" i="1"/>
  <c r="O30" i="1"/>
  <c r="L45" i="1"/>
  <c r="Q45" i="1"/>
  <c r="P45" i="1"/>
  <c r="N45" i="1"/>
  <c r="M45" i="1"/>
  <c r="J45" i="1"/>
  <c r="H45" i="1"/>
  <c r="F45" i="1"/>
  <c r="K51" i="1"/>
  <c r="J28" i="1"/>
  <c r="I28" i="1"/>
  <c r="P28" i="1"/>
  <c r="H16" i="1"/>
  <c r="K28" i="1"/>
  <c r="D31" i="1"/>
  <c r="P31" i="1"/>
  <c r="D45" i="1"/>
  <c r="N60" i="1"/>
  <c r="M60" i="1"/>
  <c r="L60" i="1"/>
  <c r="K60" i="1"/>
  <c r="I60" i="1"/>
  <c r="F60" i="1"/>
  <c r="Q60" i="1"/>
  <c r="P60" i="1"/>
  <c r="J60" i="1"/>
  <c r="H60" i="1"/>
  <c r="G60" i="1"/>
  <c r="E60" i="1"/>
  <c r="D60" i="1"/>
  <c r="F16" i="1"/>
  <c r="L27" i="1"/>
  <c r="K27" i="1"/>
  <c r="P27" i="1"/>
  <c r="F28" i="1"/>
  <c r="H28" i="1"/>
  <c r="I16" i="1"/>
  <c r="H52" i="1"/>
  <c r="G52" i="1"/>
  <c r="F52" i="1"/>
  <c r="Q52" i="1"/>
  <c r="P52" i="1"/>
  <c r="N52" i="1"/>
  <c r="L52" i="1"/>
  <c r="O56" i="1"/>
  <c r="G15" i="1"/>
  <c r="J16" i="1"/>
  <c r="F21" i="1"/>
  <c r="H15" i="1"/>
  <c r="K16" i="1"/>
  <c r="G21" i="1"/>
  <c r="D26" i="1"/>
  <c r="H27" i="1"/>
  <c r="N28" i="1"/>
  <c r="G31" i="1"/>
  <c r="I45" i="1"/>
  <c r="E52" i="1"/>
  <c r="G27" i="1"/>
  <c r="M28" i="1"/>
  <c r="F31" i="1"/>
  <c r="D52" i="1"/>
  <c r="I15" i="1"/>
  <c r="L16" i="1"/>
  <c r="H21" i="1"/>
  <c r="P25" i="1"/>
  <c r="N25" i="1"/>
  <c r="E26" i="1"/>
  <c r="I27" i="1"/>
  <c r="H31" i="1"/>
  <c r="K45" i="1"/>
  <c r="I52" i="1"/>
  <c r="J15" i="1"/>
  <c r="M16" i="1"/>
  <c r="I21" i="1"/>
  <c r="J27" i="1"/>
  <c r="Q28" i="1"/>
  <c r="I31" i="1"/>
  <c r="J52" i="1"/>
  <c r="D28" i="1"/>
  <c r="E16" i="1"/>
  <c r="N26" i="1"/>
  <c r="M26" i="1"/>
  <c r="P26" i="1"/>
  <c r="F27" i="1"/>
  <c r="L28" i="1"/>
  <c r="K52" i="1"/>
  <c r="H63" i="1"/>
  <c r="G63" i="1"/>
  <c r="F63" i="1"/>
  <c r="E63" i="1"/>
  <c r="D63" i="1"/>
  <c r="Q63" i="1"/>
  <c r="N63" i="1"/>
  <c r="M63" i="1"/>
  <c r="L63" i="1"/>
  <c r="I63" i="1"/>
  <c r="J63" i="1"/>
  <c r="G28" i="1"/>
  <c r="R22" i="1"/>
  <c r="E21" i="1"/>
  <c r="K63" i="1"/>
  <c r="D27" i="1"/>
  <c r="K15" i="1"/>
  <c r="L15" i="1"/>
  <c r="P16" i="1"/>
  <c r="K21" i="1"/>
  <c r="Q24" i="1"/>
  <c r="N24" i="1"/>
  <c r="I26" i="1"/>
  <c r="L31" i="1"/>
  <c r="D24" i="1"/>
  <c r="P63" i="1"/>
  <c r="M52" i="1"/>
  <c r="R34" i="1"/>
  <c r="J26" i="1"/>
  <c r="Q27" i="1"/>
  <c r="H29" i="1"/>
  <c r="G29" i="1"/>
  <c r="P29" i="1"/>
  <c r="M31" i="1"/>
  <c r="M44" i="1"/>
  <c r="Q44" i="1"/>
  <c r="P44" i="1"/>
  <c r="N44" i="1"/>
  <c r="L44" i="1"/>
  <c r="K44" i="1"/>
  <c r="J44" i="1"/>
  <c r="I44" i="1"/>
  <c r="G44" i="1"/>
  <c r="E44" i="1"/>
  <c r="N16" i="1"/>
  <c r="D16" i="1"/>
  <c r="P15" i="1"/>
  <c r="E15" i="1"/>
  <c r="D15" i="1"/>
  <c r="G16" i="1"/>
  <c r="D21" i="1"/>
  <c r="P21" i="1"/>
  <c r="F15" i="1"/>
  <c r="J21" i="1"/>
  <c r="G26" i="1"/>
  <c r="M27" i="1"/>
  <c r="H26" i="1"/>
  <c r="N27" i="1"/>
  <c r="M15" i="1"/>
  <c r="M21" i="1"/>
  <c r="N21" i="1"/>
  <c r="K26" i="1"/>
  <c r="N31" i="1"/>
  <c r="Q15" i="1"/>
  <c r="E24" i="1"/>
  <c r="I25" i="1"/>
  <c r="L26" i="1"/>
  <c r="D29" i="1"/>
  <c r="Q21" i="1"/>
  <c r="F24" i="1"/>
  <c r="J25" i="1"/>
  <c r="E29" i="1"/>
  <c r="Q31" i="1"/>
  <c r="L33" i="1"/>
  <c r="Q33" i="1"/>
  <c r="P33" i="1"/>
  <c r="D44" i="1"/>
  <c r="L61" i="1"/>
  <c r="K61" i="1"/>
  <c r="J61" i="1"/>
  <c r="I61" i="1"/>
  <c r="G61" i="1"/>
  <c r="D61" i="1"/>
  <c r="N70" i="1"/>
  <c r="M70" i="1"/>
  <c r="L70" i="1"/>
  <c r="K70" i="1"/>
  <c r="J70" i="1"/>
  <c r="I70" i="1"/>
  <c r="F70" i="1"/>
  <c r="E61" i="1"/>
  <c r="K50" i="1"/>
  <c r="J50" i="1"/>
  <c r="I50" i="1"/>
  <c r="F50" i="1"/>
  <c r="F61" i="1"/>
  <c r="D70" i="1"/>
  <c r="E70" i="1"/>
  <c r="E50" i="1"/>
  <c r="M61" i="1"/>
  <c r="P69" i="1"/>
  <c r="N69" i="1"/>
  <c r="M69" i="1"/>
  <c r="L69" i="1"/>
  <c r="K69" i="1"/>
  <c r="H69" i="1"/>
  <c r="G70" i="1"/>
  <c r="M49" i="1"/>
  <c r="L49" i="1"/>
  <c r="K49" i="1"/>
  <c r="H49" i="1"/>
  <c r="E49" i="1"/>
  <c r="N61" i="1"/>
  <c r="H70" i="1"/>
  <c r="F41" i="1"/>
  <c r="E41" i="1"/>
  <c r="D41" i="1"/>
  <c r="D49" i="1"/>
  <c r="L50" i="1"/>
  <c r="P70" i="1"/>
  <c r="P59" i="1"/>
  <c r="N59" i="1"/>
  <c r="M59" i="1"/>
  <c r="K59" i="1"/>
  <c r="H59" i="1"/>
  <c r="P61" i="1"/>
  <c r="F49" i="1"/>
  <c r="M50" i="1"/>
  <c r="D59" i="1"/>
  <c r="Q61" i="1"/>
  <c r="Q68" i="1"/>
  <c r="P68" i="1"/>
  <c r="N68" i="1"/>
  <c r="M68" i="1"/>
  <c r="J68" i="1"/>
  <c r="F69" i="1"/>
  <c r="Q70" i="1"/>
  <c r="G49" i="1"/>
  <c r="N50" i="1"/>
  <c r="Q58" i="1"/>
  <c r="P58" i="1"/>
  <c r="M58" i="1"/>
  <c r="J58" i="1"/>
  <c r="E59" i="1"/>
  <c r="O66" i="1"/>
  <c r="G69" i="1"/>
  <c r="I69" i="1"/>
  <c r="I41" i="1"/>
  <c r="J49" i="1"/>
  <c r="P50" i="1"/>
  <c r="D58" i="1"/>
  <c r="G59" i="1"/>
  <c r="J69" i="1"/>
  <c r="Q47" i="1"/>
  <c r="P47" i="1"/>
  <c r="L47" i="1"/>
  <c r="I47" i="1"/>
  <c r="I49" i="1"/>
  <c r="F53" i="1"/>
  <c r="E53" i="1"/>
  <c r="D53" i="1"/>
  <c r="F59" i="1"/>
  <c r="K38" i="1"/>
  <c r="J38" i="1"/>
  <c r="N36" i="1"/>
  <c r="G36" i="1"/>
  <c r="M37" i="1"/>
  <c r="L37" i="1"/>
  <c r="E37" i="1"/>
  <c r="D38" i="1"/>
  <c r="J41" i="1"/>
  <c r="D47" i="1"/>
  <c r="N49" i="1"/>
  <c r="Q50" i="1"/>
  <c r="G53" i="1"/>
  <c r="Q57" i="1"/>
  <c r="L57" i="1"/>
  <c r="E58" i="1"/>
  <c r="I59" i="1"/>
  <c r="Q67" i="1"/>
  <c r="P67" i="1"/>
  <c r="L67" i="1"/>
  <c r="F68" i="1"/>
  <c r="Q35" i="1"/>
  <c r="P35" i="1"/>
  <c r="I35" i="1"/>
  <c r="K41" i="1"/>
  <c r="Q46" i="1"/>
  <c r="N46" i="1"/>
  <c r="K46" i="1"/>
  <c r="E47" i="1"/>
  <c r="O48" i="1"/>
  <c r="H53" i="1"/>
  <c r="F58" i="1"/>
  <c r="J59" i="1"/>
  <c r="G68" i="1"/>
  <c r="Q69" i="1"/>
  <c r="P42" i="1"/>
  <c r="Q54" i="1"/>
  <c r="P55" i="1"/>
  <c r="P65" i="1"/>
  <c r="D64" i="1"/>
  <c r="E64" i="1"/>
  <c r="D54" i="1"/>
  <c r="E66" i="1" l="1"/>
  <c r="D66" i="1"/>
  <c r="C22" i="1"/>
  <c r="C54" i="1"/>
  <c r="R64" i="1"/>
  <c r="R32" i="1"/>
  <c r="R18" i="1"/>
  <c r="Q14" i="1"/>
  <c r="H40" i="1"/>
  <c r="C19" i="1"/>
  <c r="N56" i="1"/>
  <c r="C17" i="1"/>
  <c r="R39" i="1"/>
  <c r="C64" i="1"/>
  <c r="C36" i="1"/>
  <c r="R23" i="1"/>
  <c r="K30" i="1"/>
  <c r="R33" i="1"/>
  <c r="C39" i="1"/>
  <c r="F40" i="1"/>
  <c r="R17" i="1"/>
  <c r="K56" i="1"/>
  <c r="K66" i="1"/>
  <c r="K14" i="1"/>
  <c r="C43" i="1"/>
  <c r="M40" i="1"/>
  <c r="G66" i="1"/>
  <c r="H56" i="1"/>
  <c r="G48" i="1"/>
  <c r="J66" i="1"/>
  <c r="C18" i="1"/>
  <c r="E30" i="1"/>
  <c r="D56" i="1"/>
  <c r="N14" i="1"/>
  <c r="R62" i="1"/>
  <c r="D40" i="1"/>
  <c r="C32" i="1"/>
  <c r="C37" i="1"/>
  <c r="P56" i="1"/>
  <c r="C51" i="1"/>
  <c r="N40" i="1"/>
  <c r="C62" i="1"/>
  <c r="K48" i="1"/>
  <c r="Q40" i="1"/>
  <c r="C57" i="1"/>
  <c r="E56" i="1"/>
  <c r="H30" i="1"/>
  <c r="R37" i="1"/>
  <c r="F56" i="1"/>
  <c r="H66" i="1"/>
  <c r="M66" i="1"/>
  <c r="M30" i="1"/>
  <c r="D30" i="1"/>
  <c r="C23" i="1"/>
  <c r="N66" i="1"/>
  <c r="R29" i="1"/>
  <c r="G14" i="1"/>
  <c r="K20" i="1"/>
  <c r="G56" i="1"/>
  <c r="R36" i="1"/>
  <c r="Q66" i="1"/>
  <c r="C59" i="1"/>
  <c r="R59" i="1"/>
  <c r="E40" i="1"/>
  <c r="R24" i="1"/>
  <c r="C24" i="1"/>
  <c r="J20" i="1"/>
  <c r="L14" i="1"/>
  <c r="M56" i="1"/>
  <c r="I20" i="1"/>
  <c r="F30" i="1"/>
  <c r="C31" i="1"/>
  <c r="R31" i="1"/>
  <c r="R41" i="1"/>
  <c r="C41" i="1"/>
  <c r="Q20" i="1"/>
  <c r="L40" i="1"/>
  <c r="C55" i="1"/>
  <c r="L66" i="1"/>
  <c r="R27" i="1"/>
  <c r="C27" i="1"/>
  <c r="R44" i="1"/>
  <c r="C67" i="1"/>
  <c r="L56" i="1"/>
  <c r="C53" i="1"/>
  <c r="P20" i="1"/>
  <c r="R65" i="1"/>
  <c r="R42" i="1"/>
  <c r="P66" i="1"/>
  <c r="I48" i="1"/>
  <c r="C65" i="1"/>
  <c r="R61" i="1"/>
  <c r="C61" i="1"/>
  <c r="R25" i="1"/>
  <c r="C25" i="1"/>
  <c r="D20" i="1"/>
  <c r="C16" i="1"/>
  <c r="R16" i="1"/>
  <c r="J30" i="1"/>
  <c r="P30" i="1"/>
  <c r="C52" i="1"/>
  <c r="E48" i="1"/>
  <c r="D14" i="1"/>
  <c r="Q48" i="1"/>
  <c r="H48" i="1"/>
  <c r="E14" i="1"/>
  <c r="G30" i="1"/>
  <c r="R60" i="1"/>
  <c r="C60" i="1"/>
  <c r="Q56" i="1"/>
  <c r="C44" i="1"/>
  <c r="N30" i="1"/>
  <c r="P14" i="1"/>
  <c r="R46" i="1"/>
  <c r="C49" i="1"/>
  <c r="R49" i="1"/>
  <c r="G40" i="1"/>
  <c r="P40" i="1"/>
  <c r="R28" i="1"/>
  <c r="C28" i="1"/>
  <c r="J56" i="1"/>
  <c r="L20" i="1"/>
  <c r="R68" i="1"/>
  <c r="C68" i="1"/>
  <c r="Q30" i="1"/>
  <c r="C42" i="1"/>
  <c r="C63" i="1"/>
  <c r="R63" i="1"/>
  <c r="G20" i="1"/>
  <c r="O71" i="1"/>
  <c r="J14" i="1"/>
  <c r="R58" i="1"/>
  <c r="C58" i="1"/>
  <c r="C69" i="1"/>
  <c r="R69" i="1"/>
  <c r="I30" i="1"/>
  <c r="C26" i="1"/>
  <c r="N48" i="1"/>
  <c r="C46" i="1"/>
  <c r="N20" i="1"/>
  <c r="L30" i="1"/>
  <c r="H20" i="1"/>
  <c r="H14" i="1"/>
  <c r="R26" i="1"/>
  <c r="D48" i="1"/>
  <c r="I66" i="1"/>
  <c r="C50" i="1"/>
  <c r="R50" i="1"/>
  <c r="R67" i="1"/>
  <c r="C38" i="1"/>
  <c r="L48" i="1"/>
  <c r="F66" i="1"/>
  <c r="C29" i="1"/>
  <c r="C35" i="1"/>
  <c r="R35" i="1"/>
  <c r="P48" i="1"/>
  <c r="M20" i="1"/>
  <c r="R47" i="1"/>
  <c r="F14" i="1"/>
  <c r="R15" i="1"/>
  <c r="C15" i="1"/>
  <c r="R57" i="1"/>
  <c r="M48" i="1"/>
  <c r="J40" i="1"/>
  <c r="R70" i="1"/>
  <c r="C70" i="1"/>
  <c r="K40" i="1"/>
  <c r="J48" i="1"/>
  <c r="M14" i="1"/>
  <c r="I56" i="1"/>
  <c r="E20" i="1"/>
  <c r="I14" i="1"/>
  <c r="F20" i="1"/>
  <c r="R21" i="1"/>
  <c r="C21" i="1"/>
  <c r="C47" i="1"/>
  <c r="I40" i="1"/>
  <c r="C33" i="1"/>
  <c r="H71" i="1" l="1"/>
  <c r="M71" i="1"/>
  <c r="K71" i="1"/>
  <c r="D71" i="1"/>
  <c r="C14" i="1"/>
  <c r="J71" i="1"/>
  <c r="G71" i="1"/>
  <c r="C48" i="1"/>
  <c r="C56" i="1"/>
  <c r="E71" i="1"/>
  <c r="N71" i="1"/>
  <c r="R56" i="1"/>
  <c r="P71" i="1"/>
  <c r="R66" i="1"/>
  <c r="R40" i="1"/>
  <c r="F71" i="1"/>
  <c r="R20" i="1"/>
  <c r="L71" i="1"/>
  <c r="C20" i="1"/>
  <c r="R14" i="1"/>
  <c r="Q71" i="1"/>
  <c r="I71" i="1"/>
  <c r="C40" i="1"/>
  <c r="R30" i="1"/>
  <c r="C30" i="1"/>
  <c r="C66" i="1"/>
  <c r="R48" i="1"/>
  <c r="C71" i="1" l="1"/>
  <c r="R71" i="1"/>
</calcChain>
</file>

<file path=xl/sharedStrings.xml><?xml version="1.0" encoding="utf-8"?>
<sst xmlns="http://schemas.openxmlformats.org/spreadsheetml/2006/main" count="92" uniqueCount="91">
  <si>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</si>
  <si>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</si>
  <si>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</si>
  <si>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</si>
  <si>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</si>
  <si>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</si>
  <si>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</si>
  <si>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</si>
  <si>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</si>
  <si>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</si>
  <si>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</si>
  <si>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</si>
  <si>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</si>
  <si>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</si>
  <si>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</si>
  <si>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</si>
  <si>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</si>
  <si>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</si>
  <si>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</si>
  <si>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</si>
  <si>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</si>
  <si>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</si>
  <si>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</si>
  <si>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</si>
  <si>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</si>
  <si>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</si>
  <si>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</si>
  <si>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</si>
  <si>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</si>
  <si>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</si>
  <si>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</si>
  <si>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</si>
  <si>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</si>
  <si>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</si>
  <si>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</si>
  <si>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</si>
  <si>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</si>
  <si>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</si>
  <si>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</si>
  <si>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</si>
  <si>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</si>
  <si>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</si>
  <si>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</si>
  <si>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</si>
  <si>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</si>
  <si>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</si>
  <si>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</si>
  <si>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</si>
  <si>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</si>
  <si>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</si>
  <si>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</si>
  <si>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</si>
  <si>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</si>
  <si>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</si>
  <si>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</si>
  <si>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</si>
  <si>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</si>
  <si>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</si>
  <si>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</si>
  <si>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</si>
  <si>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</si>
  <si>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</si>
  <si>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</si>
  <si>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</si>
  <si>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</si>
  <si>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</si>
  <si>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</si>
  <si>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</si>
  <si>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</si>
  <si>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</si>
  <si>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</si>
  <si>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</si>
  <si>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</si>
  <si>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</si>
  <si>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</si>
  <si>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</si>
  <si>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</si>
  <si>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</si>
  <si>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</si>
  <si>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</si>
  <si>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</si>
  <si>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</si>
  <si>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</si>
  <si>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</si>
  <si>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</si>
  <si>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</si>
  <si>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Dr. Henry Rosa Polanco</t>
  </si>
  <si>
    <t>Director Nacional</t>
  </si>
  <si>
    <t>Karina Sepúlveda Ramos</t>
  </si>
  <si>
    <t>Encargada de la División de Contabilidad</t>
  </si>
  <si>
    <t>Fecha de Registro: hasta el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</si>
</sst>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3" fontId="2" fillId="0" borderId="0" xfId="1" applyFon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672353</xdr:colOff>
      <xdr:row>4</xdr:row>
      <xdr:rowOff>123265</xdr:rowOff>
    </xdr:from>
    <xdr:to>
      <xdr:col>17</xdr:col>
      <xdr:colOff>759220</xdr:colOff>
      <xdr:row>8</xdr:row>
      <xdr:rowOff>29412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0" y="1064559"/>
          <a:ext cx="2103926" cy="813824"/>
        </a:xfrm>
        <a:prstGeom prst="rect">
          <a:avLst/>
        </a:prstGeom>
      </xdr:spPr>
    </xdr:pic>
    <xdr:clientData/>
  </xdr:twoCellAnchor>
  <xdr:twoCellAnchor editAs="oneCell">
    <xdr:from>
      <xdr:col>1</xdr:col>
      <xdr:colOff>806824</xdr:colOff>
      <xdr:row>4</xdr:row>
      <xdr:rowOff>123263</xdr:rowOff>
    </xdr:from>
    <xdr:to>
      <xdr:col>1</xdr:col>
      <xdr:colOff>2286000</xdr:colOff>
      <xdr:row>8</xdr:row>
      <xdr:rowOff>123263</xdr:rowOff>
    </xdr:to>
    <xdr:pic>
      <xdr:nvPicPr>
        <xdr:cNvPr id="3" name="Imagen 2" descr="logo-ministerio de salud public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4" y="1064557"/>
          <a:ext cx="1479176" cy="907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ero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ero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CONSOLIDADO FONDO 100 2023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558106847.00999999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29811837.390000001</v>
          </cell>
          <cell r="J12">
            <v>46223876.340000004</v>
          </cell>
          <cell r="K12">
            <v>35441857.300000004</v>
          </cell>
          <cell r="L12">
            <v>46951465.390000001</v>
          </cell>
          <cell r="M12">
            <v>32445450.57</v>
          </cell>
          <cell r="N12">
            <v>35388476.619999997</v>
          </cell>
          <cell r="O12">
            <v>44539190.309999995</v>
          </cell>
          <cell r="P12">
            <v>63141932.439999998</v>
          </cell>
          <cell r="Q12">
            <v>94438993.100000009</v>
          </cell>
        </row>
        <row r="13">
          <cell r="C13">
            <v>2.1</v>
          </cell>
          <cell r="D13" t="str">
            <v>REMUNERACIONES Y CONTRIBUCIONES</v>
          </cell>
          <cell r="E13">
            <v>408886715.99999994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26853759.600000001</v>
          </cell>
          <cell r="L13">
            <v>28803611.930000003</v>
          </cell>
          <cell r="M13">
            <v>27654158.5</v>
          </cell>
          <cell r="N13">
            <v>27786989.32</v>
          </cell>
          <cell r="O13">
            <v>28867332.779999997</v>
          </cell>
          <cell r="P13">
            <v>50106597.18</v>
          </cell>
          <cell r="Q13">
            <v>71689867.340000004</v>
          </cell>
          <cell r="R13">
            <v>408885483.92999995</v>
          </cell>
        </row>
        <row r="14">
          <cell r="C14" t="str">
            <v>2.1.1</v>
          </cell>
          <cell r="D14" t="str">
            <v>REMUNERACIONES</v>
          </cell>
          <cell r="E14">
            <v>301583138.40999997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22849861.460000001</v>
          </cell>
          <cell r="L14">
            <v>23414176.760000002</v>
          </cell>
          <cell r="M14">
            <v>23536413.57</v>
          </cell>
          <cell r="N14">
            <v>23657016.580000002</v>
          </cell>
          <cell r="O14">
            <v>24479428.809999999</v>
          </cell>
          <cell r="P14">
            <v>24942170.630000003</v>
          </cell>
          <cell r="Q14">
            <v>46583577.460000001</v>
          </cell>
          <cell r="R14">
            <v>301583136.20999998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227868529.88999999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19007344.98</v>
          </cell>
          <cell r="M15">
            <v>19128446.07</v>
          </cell>
          <cell r="N15">
            <v>18875182.740000002</v>
          </cell>
          <cell r="O15">
            <v>19618226.07</v>
          </cell>
          <cell r="P15">
            <v>19933814.77</v>
          </cell>
          <cell r="Q15">
            <v>19679898.100000001</v>
          </cell>
          <cell r="R15">
            <v>227868529.89000002</v>
          </cell>
        </row>
        <row r="16">
          <cell r="C16" t="str">
            <v>2.1.1.1.01</v>
          </cell>
          <cell r="D16" t="str">
            <v>Sueldos Fijos</v>
          </cell>
          <cell r="E16">
            <v>227868529.88999999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19007344.98</v>
          </cell>
          <cell r="M16">
            <v>19128446.07</v>
          </cell>
          <cell r="N16">
            <v>18875182.740000002</v>
          </cell>
          <cell r="O16">
            <v>19618226.07</v>
          </cell>
          <cell r="P16">
            <v>19933814.77</v>
          </cell>
          <cell r="Q16">
            <v>19679898.100000001</v>
          </cell>
          <cell r="R16">
            <v>227868529.89000002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47933174.990000002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3779967.5</v>
          </cell>
          <cell r="L17">
            <v>3779967.5</v>
          </cell>
          <cell r="M17">
            <v>4254967.5</v>
          </cell>
          <cell r="N17">
            <v>4413717.5</v>
          </cell>
          <cell r="O17">
            <v>4524050.83</v>
          </cell>
          <cell r="P17">
            <v>4796050.83</v>
          </cell>
          <cell r="Q17">
            <v>4945250.83</v>
          </cell>
          <cell r="R17">
            <v>47933174.989999995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420000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140000</v>
          </cell>
          <cell r="N19">
            <v>70000</v>
          </cell>
          <cell r="O19">
            <v>70000</v>
          </cell>
          <cell r="P19">
            <v>0</v>
          </cell>
          <cell r="Q19">
            <v>140000</v>
          </cell>
          <cell r="R19">
            <v>420000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27498866.670000002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2010100</v>
          </cell>
          <cell r="L22">
            <v>2010100</v>
          </cell>
          <cell r="M22">
            <v>2070100</v>
          </cell>
          <cell r="N22">
            <v>2511766.67</v>
          </cell>
          <cell r="O22">
            <v>2662100</v>
          </cell>
          <cell r="P22">
            <v>2832100</v>
          </cell>
          <cell r="Q22">
            <v>3002100</v>
          </cell>
          <cell r="R22">
            <v>27498866.670000002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20014308.32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1769867.5</v>
          </cell>
          <cell r="L23">
            <v>1769867.5</v>
          </cell>
          <cell r="M23">
            <v>2044867.5</v>
          </cell>
          <cell r="N23">
            <v>1831950.83</v>
          </cell>
          <cell r="O23">
            <v>1791950.83</v>
          </cell>
          <cell r="P23">
            <v>1963950.83</v>
          </cell>
          <cell r="Q23">
            <v>1803150.83</v>
          </cell>
          <cell r="R23">
            <v>20014308.32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1951479.6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235492.8</v>
          </cell>
          <cell r="L25">
            <v>235492.8</v>
          </cell>
          <cell r="M25">
            <v>153000</v>
          </cell>
          <cell r="N25">
            <v>202492.79999999999</v>
          </cell>
          <cell r="O25">
            <v>120000</v>
          </cell>
          <cell r="P25">
            <v>120000</v>
          </cell>
          <cell r="Q25">
            <v>120000</v>
          </cell>
          <cell r="R25">
            <v>1951478.4000000001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1951479.6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235492.8</v>
          </cell>
          <cell r="L26">
            <v>235492.8</v>
          </cell>
          <cell r="M26">
            <v>153000</v>
          </cell>
          <cell r="N26">
            <v>202492.79999999999</v>
          </cell>
          <cell r="O26">
            <v>120000</v>
          </cell>
          <cell r="P26">
            <v>120000</v>
          </cell>
          <cell r="Q26">
            <v>120000</v>
          </cell>
          <cell r="R26">
            <v>1951478.4000000001</v>
          </cell>
        </row>
        <row r="27">
          <cell r="C27" t="str">
            <v>2.1.1.4</v>
          </cell>
          <cell r="D27" t="str">
            <v>Sueldo anual No.13</v>
          </cell>
          <cell r="E27">
            <v>21838428.530000001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21838428.530000001</v>
          </cell>
          <cell r="R27">
            <v>21838428.530000001</v>
          </cell>
        </row>
        <row r="28">
          <cell r="C28" t="str">
            <v>2.1.1.4.01</v>
          </cell>
          <cell r="D28" t="str">
            <v>Salario No. 13</v>
          </cell>
          <cell r="E28">
            <v>21838428.530000001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21838428.530000001</v>
          </cell>
          <cell r="R28">
            <v>21838428.530000001</v>
          </cell>
        </row>
        <row r="29">
          <cell r="C29" t="str">
            <v>2.1.1.5</v>
          </cell>
          <cell r="D29" t="str">
            <v>Prestaciones económicas</v>
          </cell>
          <cell r="E29">
            <v>1991525.4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224093.68</v>
          </cell>
          <cell r="L29">
            <v>391371.48</v>
          </cell>
          <cell r="M29">
            <v>0</v>
          </cell>
          <cell r="N29">
            <v>165623.54</v>
          </cell>
          <cell r="O29">
            <v>217151.91</v>
          </cell>
          <cell r="P29">
            <v>92305.03</v>
          </cell>
          <cell r="Q29">
            <v>0</v>
          </cell>
          <cell r="R29">
            <v>1991524.4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1157001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108000</v>
          </cell>
          <cell r="L30">
            <v>306000</v>
          </cell>
          <cell r="M30">
            <v>0</v>
          </cell>
          <cell r="N30">
            <v>25000</v>
          </cell>
          <cell r="O30">
            <v>0</v>
          </cell>
          <cell r="P30">
            <v>75000</v>
          </cell>
          <cell r="Q30">
            <v>0</v>
          </cell>
          <cell r="R30">
            <v>1157000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834524.39999999991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116093.68</v>
          </cell>
          <cell r="L31">
            <v>85371.48000000001</v>
          </cell>
          <cell r="M31">
            <v>0</v>
          </cell>
          <cell r="N31">
            <v>140623.54</v>
          </cell>
          <cell r="O31">
            <v>217151.91</v>
          </cell>
          <cell r="P31">
            <v>17305.03</v>
          </cell>
          <cell r="Q31">
            <v>0</v>
          </cell>
          <cell r="R31">
            <v>834524.40000000014</v>
          </cell>
        </row>
        <row r="32">
          <cell r="C32" t="str">
            <v>2.1.2</v>
          </cell>
          <cell r="D32" t="str">
            <v>SOBRESUELDOS</v>
          </cell>
          <cell r="E32">
            <v>64901136.030000001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551500</v>
          </cell>
          <cell r="L32">
            <v>1876355.26</v>
          </cell>
          <cell r="M32">
            <v>529500</v>
          </cell>
          <cell r="N32">
            <v>548500</v>
          </cell>
          <cell r="O32">
            <v>688000</v>
          </cell>
          <cell r="P32">
            <v>21373977.299999997</v>
          </cell>
          <cell r="Q32">
            <v>21294757.060000002</v>
          </cell>
          <cell r="R32">
            <v>64899906.810000002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64901136.030000001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551500</v>
          </cell>
          <cell r="L33">
            <v>1876355.26</v>
          </cell>
          <cell r="M33">
            <v>529500</v>
          </cell>
          <cell r="N33">
            <v>548500</v>
          </cell>
          <cell r="O33">
            <v>688000</v>
          </cell>
          <cell r="P33">
            <v>21373977.299999997</v>
          </cell>
          <cell r="Q33">
            <v>21294757.060000002</v>
          </cell>
          <cell r="R33">
            <v>64899906.810000002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7051500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551500</v>
          </cell>
          <cell r="L37">
            <v>540000</v>
          </cell>
          <cell r="M37">
            <v>529500</v>
          </cell>
          <cell r="N37">
            <v>548500</v>
          </cell>
          <cell r="O37">
            <v>688000</v>
          </cell>
          <cell r="P37">
            <v>730000</v>
          </cell>
          <cell r="Q37">
            <v>686500</v>
          </cell>
          <cell r="R37">
            <v>7051500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16402399.399999999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1336355.26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65000</v>
          </cell>
          <cell r="R38">
            <v>16401172.449999999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20643979.18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20643977.299999997</v>
          </cell>
          <cell r="Q42">
            <v>0</v>
          </cell>
          <cell r="R42">
            <v>20643977.299999997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20543257.450000003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20543257.060000002</v>
          </cell>
          <cell r="R43">
            <v>20543257.060000002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42402441.559999995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3452398.1399999997</v>
          </cell>
          <cell r="L56">
            <v>3513079.91</v>
          </cell>
          <cell r="M56">
            <v>3588244.9299999997</v>
          </cell>
          <cell r="N56">
            <v>3581472.74</v>
          </cell>
          <cell r="O56">
            <v>3699903.9699999997</v>
          </cell>
          <cell r="P56">
            <v>3790449.25</v>
          </cell>
          <cell r="Q56">
            <v>3811532.82</v>
          </cell>
          <cell r="R56">
            <v>42402440.910000004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19632073.899999999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1597487.55</v>
          </cell>
          <cell r="L57">
            <v>1625637.5099999998</v>
          </cell>
          <cell r="M57">
            <v>1662052.3199999998</v>
          </cell>
          <cell r="N57">
            <v>1658860.37</v>
          </cell>
          <cell r="O57">
            <v>1713516.02</v>
          </cell>
          <cell r="P57">
            <v>1755176.07</v>
          </cell>
          <cell r="Q57">
            <v>1765742.53</v>
          </cell>
          <cell r="R57">
            <v>19632073.900000002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19632073.899999999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1597487.55</v>
          </cell>
          <cell r="L58">
            <v>1625637.5099999998</v>
          </cell>
          <cell r="M58">
            <v>1662052.3199999998</v>
          </cell>
          <cell r="N58">
            <v>1658860.37</v>
          </cell>
          <cell r="O58">
            <v>1713516.02</v>
          </cell>
          <cell r="P58">
            <v>1755176.07</v>
          </cell>
          <cell r="Q58">
            <v>1765742.53</v>
          </cell>
          <cell r="R58">
            <v>19632073.900000002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19751993.109999999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1606429.54</v>
          </cell>
          <cell r="L59">
            <v>1634619.2</v>
          </cell>
          <cell r="M59">
            <v>1671085.37</v>
          </cell>
          <cell r="N59">
            <v>1667888.9100000001</v>
          </cell>
          <cell r="O59">
            <v>1722621.67</v>
          </cell>
          <cell r="P59">
            <v>1764340.4600000002</v>
          </cell>
          <cell r="Q59">
            <v>1774921.8299999998</v>
          </cell>
          <cell r="R59">
            <v>19751992.879999999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19751993.109999999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1606429.54</v>
          </cell>
          <cell r="L60">
            <v>1634619.2</v>
          </cell>
          <cell r="M60">
            <v>1671085.37</v>
          </cell>
          <cell r="N60">
            <v>1667888.9100000001</v>
          </cell>
          <cell r="O60">
            <v>1722621.67</v>
          </cell>
          <cell r="P60">
            <v>1764340.4600000002</v>
          </cell>
          <cell r="Q60">
            <v>1774921.8299999998</v>
          </cell>
          <cell r="R60">
            <v>19751992.879999999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3018374.55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248481.05</v>
          </cell>
          <cell r="L61">
            <v>252823.2</v>
          </cell>
          <cell r="M61">
            <v>255107.24</v>
          </cell>
          <cell r="N61">
            <v>254723.46</v>
          </cell>
          <cell r="O61">
            <v>263766.28000000003</v>
          </cell>
          <cell r="P61">
            <v>270932.71999999997</v>
          </cell>
          <cell r="Q61">
            <v>270868.45999999996</v>
          </cell>
          <cell r="R61">
            <v>3018374.13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3018374.55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248481.05</v>
          </cell>
          <cell r="L62">
            <v>252823.2</v>
          </cell>
          <cell r="M62">
            <v>255107.24</v>
          </cell>
          <cell r="N62">
            <v>254723.46</v>
          </cell>
          <cell r="O62">
            <v>263766.28000000003</v>
          </cell>
          <cell r="P62">
            <v>270932.71999999997</v>
          </cell>
          <cell r="Q62">
            <v>270868.45999999996</v>
          </cell>
          <cell r="R62">
            <v>3018374.13</v>
          </cell>
        </row>
        <row r="63">
          <cell r="C63">
            <v>2.2000000000000002</v>
          </cell>
          <cell r="D63" t="str">
            <v>CONTRATACION DE SERVICIOS</v>
          </cell>
          <cell r="E63">
            <v>57870991.230000004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3943305.94</v>
          </cell>
          <cell r="L63">
            <v>2287837.7199999997</v>
          </cell>
          <cell r="M63">
            <v>3178490.96</v>
          </cell>
          <cell r="N63">
            <v>2803744.8099999996</v>
          </cell>
          <cell r="O63">
            <v>5569154.4899999993</v>
          </cell>
          <cell r="P63">
            <v>8833251.5499999989</v>
          </cell>
          <cell r="Q63">
            <v>10540990.950000001</v>
          </cell>
          <cell r="R63">
            <v>49871020.339999996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2001379.2200000002</v>
          </cell>
          <cell r="L64">
            <v>1563392.73</v>
          </cell>
          <cell r="M64">
            <v>1848275.6400000001</v>
          </cell>
          <cell r="N64">
            <v>1499901.3599999999</v>
          </cell>
          <cell r="O64">
            <v>2577139.1899999995</v>
          </cell>
          <cell r="P64">
            <v>2582976.88</v>
          </cell>
          <cell r="Q64">
            <v>1756500.26</v>
          </cell>
          <cell r="R64">
            <v>22125218.640000001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6.5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6.5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67477.919999999998</v>
          </cell>
          <cell r="L69">
            <v>68804.350000000006</v>
          </cell>
          <cell r="M69">
            <v>66728.81</v>
          </cell>
          <cell r="N69">
            <v>18547.650000000001</v>
          </cell>
          <cell r="O69">
            <v>112846.9</v>
          </cell>
          <cell r="P69">
            <v>72255.679999999993</v>
          </cell>
          <cell r="Q69">
            <v>78744.98</v>
          </cell>
          <cell r="R69">
            <v>804531.34999999986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67477.919999999998</v>
          </cell>
          <cell r="L70">
            <v>68804.350000000006</v>
          </cell>
          <cell r="M70">
            <v>66728.81</v>
          </cell>
          <cell r="N70">
            <v>18547.650000000001</v>
          </cell>
          <cell r="O70">
            <v>112846.9</v>
          </cell>
          <cell r="P70">
            <v>72255.679999999993</v>
          </cell>
          <cell r="Q70">
            <v>78744.98</v>
          </cell>
          <cell r="R70">
            <v>804531.34999999986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633828.81000000006</v>
          </cell>
          <cell r="L73">
            <v>633828.77</v>
          </cell>
          <cell r="M73">
            <v>633828.75</v>
          </cell>
          <cell r="N73">
            <v>202621.25</v>
          </cell>
          <cell r="O73">
            <v>1075656.1499999999</v>
          </cell>
          <cell r="P73">
            <v>780399.43</v>
          </cell>
          <cell r="Q73">
            <v>659221.02</v>
          </cell>
          <cell r="R73">
            <v>7786246.379999999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633828.81000000006</v>
          </cell>
          <cell r="L74">
            <v>633828.77</v>
          </cell>
          <cell r="M74">
            <v>633828.75</v>
          </cell>
          <cell r="N74">
            <v>202621.25</v>
          </cell>
          <cell r="O74">
            <v>1075656.1499999999</v>
          </cell>
          <cell r="P74">
            <v>780399.43</v>
          </cell>
          <cell r="Q74">
            <v>659221.02</v>
          </cell>
          <cell r="R74">
            <v>7786246.379999999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1278335.49</v>
          </cell>
          <cell r="L75">
            <v>838230.61</v>
          </cell>
          <cell r="M75">
            <v>1124302.08</v>
          </cell>
          <cell r="N75">
            <v>1257588.46</v>
          </cell>
          <cell r="O75">
            <v>1373088.14</v>
          </cell>
          <cell r="P75">
            <v>1707195.77</v>
          </cell>
          <cell r="Q75">
            <v>992090.26</v>
          </cell>
          <cell r="R75">
            <v>13273983.41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1278335.49</v>
          </cell>
          <cell r="L76">
            <v>838230.61</v>
          </cell>
          <cell r="M76">
            <v>1124302.08</v>
          </cell>
          <cell r="N76">
            <v>1257588.46</v>
          </cell>
          <cell r="O76">
            <v>1373088.14</v>
          </cell>
          <cell r="P76">
            <v>1707195.77</v>
          </cell>
          <cell r="Q76">
            <v>992090.26</v>
          </cell>
          <cell r="R76">
            <v>13273983.41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14237</v>
          </cell>
          <cell r="L77">
            <v>15029</v>
          </cell>
          <cell r="M77">
            <v>15916</v>
          </cell>
          <cell r="N77">
            <v>13644</v>
          </cell>
          <cell r="O77">
            <v>8048</v>
          </cell>
          <cell r="P77">
            <v>15626</v>
          </cell>
          <cell r="Q77">
            <v>18944</v>
          </cell>
          <cell r="R77">
            <v>170451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14237</v>
          </cell>
          <cell r="L78">
            <v>15029</v>
          </cell>
          <cell r="M78">
            <v>15916</v>
          </cell>
          <cell r="N78">
            <v>13644</v>
          </cell>
          <cell r="O78">
            <v>8048</v>
          </cell>
          <cell r="P78">
            <v>15626</v>
          </cell>
          <cell r="Q78">
            <v>18944</v>
          </cell>
          <cell r="R78">
            <v>170451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7500</v>
          </cell>
          <cell r="L79">
            <v>7500</v>
          </cell>
          <cell r="M79">
            <v>7500</v>
          </cell>
          <cell r="N79">
            <v>7500</v>
          </cell>
          <cell r="O79">
            <v>7500</v>
          </cell>
          <cell r="P79">
            <v>7500</v>
          </cell>
          <cell r="Q79">
            <v>7500</v>
          </cell>
          <cell r="R79">
            <v>90000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7500</v>
          </cell>
          <cell r="L80">
            <v>7500</v>
          </cell>
          <cell r="M80">
            <v>7500</v>
          </cell>
          <cell r="N80">
            <v>7500</v>
          </cell>
          <cell r="O80">
            <v>7500</v>
          </cell>
          <cell r="P80">
            <v>7500</v>
          </cell>
          <cell r="Q80">
            <v>7500</v>
          </cell>
          <cell r="R80">
            <v>90000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1903310.96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198594</v>
          </cell>
          <cell r="L81">
            <v>0</v>
          </cell>
          <cell r="M81">
            <v>99854.48</v>
          </cell>
          <cell r="N81">
            <v>437281.81</v>
          </cell>
          <cell r="O81">
            <v>-12481.81</v>
          </cell>
          <cell r="P81">
            <v>261208.12</v>
          </cell>
          <cell r="Q81">
            <v>381128.06</v>
          </cell>
          <cell r="R81">
            <v>1365584.66</v>
          </cell>
        </row>
        <row r="82">
          <cell r="C82" t="str">
            <v>2.2.2.1</v>
          </cell>
          <cell r="D82" t="str">
            <v>Publicidad y Propaganda</v>
          </cell>
          <cell r="E82">
            <v>199708.95999999996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99854.48</v>
          </cell>
          <cell r="N82">
            <v>12481.81</v>
          </cell>
          <cell r="O82">
            <v>-12481.81</v>
          </cell>
          <cell r="P82">
            <v>37445.43</v>
          </cell>
          <cell r="Q82">
            <v>12481.81</v>
          </cell>
          <cell r="R82">
            <v>149781.72</v>
          </cell>
        </row>
        <row r="83">
          <cell r="C83" t="str">
            <v>2.2.2.1.01</v>
          </cell>
          <cell r="D83" t="str">
            <v>Publicidad y Propaganda</v>
          </cell>
          <cell r="E83">
            <v>199708.95999999996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99854.48</v>
          </cell>
          <cell r="N83">
            <v>12481.81</v>
          </cell>
          <cell r="O83">
            <v>-12481.81</v>
          </cell>
          <cell r="P83">
            <v>37445.43</v>
          </cell>
          <cell r="Q83">
            <v>12481.81</v>
          </cell>
          <cell r="R83">
            <v>149781.72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1703602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198594</v>
          </cell>
          <cell r="L84">
            <v>0</v>
          </cell>
          <cell r="M84">
            <v>0</v>
          </cell>
          <cell r="N84">
            <v>424800</v>
          </cell>
          <cell r="O84">
            <v>0</v>
          </cell>
          <cell r="P84">
            <v>223762.69</v>
          </cell>
          <cell r="Q84">
            <v>368646.25</v>
          </cell>
          <cell r="R84">
            <v>1215802.94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1703602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198594</v>
          </cell>
          <cell r="L85">
            <v>0</v>
          </cell>
          <cell r="M85">
            <v>0</v>
          </cell>
          <cell r="N85">
            <v>424800</v>
          </cell>
          <cell r="O85">
            <v>0</v>
          </cell>
          <cell r="P85">
            <v>223762.69</v>
          </cell>
          <cell r="Q85">
            <v>368646.25</v>
          </cell>
          <cell r="R85">
            <v>1215802.94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533799.96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71328</v>
          </cell>
          <cell r="L91">
            <v>79354.399999999994</v>
          </cell>
          <cell r="M91">
            <v>54354.400000000001</v>
          </cell>
          <cell r="N91">
            <v>54354.400000000001</v>
          </cell>
          <cell r="O91">
            <v>0</v>
          </cell>
          <cell r="P91">
            <v>0</v>
          </cell>
          <cell r="Q91">
            <v>94466.4</v>
          </cell>
          <cell r="R91">
            <v>378857.6</v>
          </cell>
        </row>
        <row r="92">
          <cell r="C92" t="str">
            <v>2.2.4.1</v>
          </cell>
          <cell r="D92" t="str">
            <v>Pasajes y gastos de transporte</v>
          </cell>
          <cell r="E92">
            <v>204700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14000</v>
          </cell>
          <cell r="L92">
            <v>25000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94466.4</v>
          </cell>
          <cell r="R92">
            <v>158466.4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204700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14000</v>
          </cell>
          <cell r="L93">
            <v>25000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94466.4</v>
          </cell>
          <cell r="R93">
            <v>158466.4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C96" t="str">
            <v>2.2.4.3</v>
          </cell>
          <cell r="D96" t="str">
            <v>Almacenaje</v>
          </cell>
          <cell r="E96">
            <v>329099.96000000002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57328</v>
          </cell>
          <cell r="L96">
            <v>54354.400000000001</v>
          </cell>
          <cell r="M96">
            <v>54354.400000000001</v>
          </cell>
          <cell r="N96">
            <v>54354.400000000001</v>
          </cell>
          <cell r="O96">
            <v>0</v>
          </cell>
          <cell r="P96">
            <v>0</v>
          </cell>
          <cell r="Q96">
            <v>0</v>
          </cell>
          <cell r="R96">
            <v>220391.19999999998</v>
          </cell>
        </row>
        <row r="97">
          <cell r="C97" t="str">
            <v>2.2.4.3.01</v>
          </cell>
          <cell r="D97" t="str">
            <v>Almacenaje</v>
          </cell>
          <cell r="E97">
            <v>329099.96000000002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57328</v>
          </cell>
          <cell r="L97">
            <v>54354.400000000001</v>
          </cell>
          <cell r="M97">
            <v>54354.400000000001</v>
          </cell>
          <cell r="N97">
            <v>54354.400000000001</v>
          </cell>
          <cell r="O97">
            <v>0</v>
          </cell>
          <cell r="P97">
            <v>0</v>
          </cell>
          <cell r="Q97">
            <v>0</v>
          </cell>
          <cell r="R97">
            <v>220391.19999999998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3825000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188548</v>
          </cell>
          <cell r="O101">
            <v>901817.62</v>
          </cell>
          <cell r="P101">
            <v>2157100</v>
          </cell>
          <cell r="Q101">
            <v>189968.08</v>
          </cell>
          <cell r="R101">
            <v>3437433.7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330000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189968.08</v>
          </cell>
          <cell r="R107">
            <v>189968.08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330000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189968.08</v>
          </cell>
          <cell r="R109">
            <v>189968.08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3495000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188548</v>
          </cell>
          <cell r="O123">
            <v>901817.62</v>
          </cell>
          <cell r="P123">
            <v>2157100</v>
          </cell>
          <cell r="Q123">
            <v>0</v>
          </cell>
          <cell r="R123">
            <v>3247465.62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3495000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188548</v>
          </cell>
          <cell r="O124">
            <v>901817.62</v>
          </cell>
          <cell r="P124">
            <v>2157100</v>
          </cell>
          <cell r="Q124">
            <v>0</v>
          </cell>
          <cell r="R124">
            <v>3247465.62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2215847.17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443506.27</v>
          </cell>
          <cell r="L125">
            <v>94911.099999999991</v>
          </cell>
          <cell r="M125">
            <v>88156.32</v>
          </cell>
          <cell r="N125">
            <v>83814.080000000002</v>
          </cell>
          <cell r="O125">
            <v>670869.48</v>
          </cell>
          <cell r="P125">
            <v>82820.639999999999</v>
          </cell>
          <cell r="Q125">
            <v>120714.69</v>
          </cell>
          <cell r="R125">
            <v>1967176.2599999998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319998.63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307608.15000000002</v>
          </cell>
          <cell r="P126">
            <v>0</v>
          </cell>
          <cell r="Q126">
            <v>0</v>
          </cell>
          <cell r="R126">
            <v>307608.15000000002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319998.63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307608.15000000002</v>
          </cell>
          <cell r="P127">
            <v>0</v>
          </cell>
          <cell r="Q127">
            <v>0</v>
          </cell>
          <cell r="R127">
            <v>307608.15000000002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782864.12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360684.51</v>
          </cell>
          <cell r="L128">
            <v>13356.06</v>
          </cell>
          <cell r="M128">
            <v>0</v>
          </cell>
          <cell r="N128">
            <v>0</v>
          </cell>
          <cell r="O128">
            <v>283741.33</v>
          </cell>
          <cell r="P128">
            <v>0</v>
          </cell>
          <cell r="Q128">
            <v>0</v>
          </cell>
          <cell r="R128">
            <v>657781.9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782864.12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360684.51</v>
          </cell>
          <cell r="L129">
            <v>13356.06</v>
          </cell>
          <cell r="M129">
            <v>0</v>
          </cell>
          <cell r="N129">
            <v>0</v>
          </cell>
          <cell r="O129">
            <v>283741.33</v>
          </cell>
          <cell r="P129">
            <v>0</v>
          </cell>
          <cell r="Q129">
            <v>0</v>
          </cell>
          <cell r="R129">
            <v>657781.9</v>
          </cell>
        </row>
        <row r="130">
          <cell r="C130" t="str">
            <v>2.2.6.3</v>
          </cell>
          <cell r="D130" t="str">
            <v>Seguros de Personas</v>
          </cell>
          <cell r="E130">
            <v>1112984.42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82821.759999999995</v>
          </cell>
          <cell r="L130">
            <v>81555.039999999994</v>
          </cell>
          <cell r="M130">
            <v>88156.32</v>
          </cell>
          <cell r="N130">
            <v>83814.080000000002</v>
          </cell>
          <cell r="O130">
            <v>79520</v>
          </cell>
          <cell r="P130">
            <v>82820.639999999999</v>
          </cell>
          <cell r="Q130">
            <v>120714.69</v>
          </cell>
          <cell r="R130">
            <v>1001786.21</v>
          </cell>
        </row>
        <row r="131">
          <cell r="C131" t="str">
            <v>2.2.6.3.01</v>
          </cell>
          <cell r="D131" t="str">
            <v>Seguros de Personas</v>
          </cell>
          <cell r="E131">
            <v>1112984.42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82821.759999999995</v>
          </cell>
          <cell r="L131">
            <v>81555.039999999994</v>
          </cell>
          <cell r="M131">
            <v>88156.32</v>
          </cell>
          <cell r="N131">
            <v>83814.080000000002</v>
          </cell>
          <cell r="O131">
            <v>79520</v>
          </cell>
          <cell r="P131">
            <v>82820.639999999999</v>
          </cell>
          <cell r="Q131">
            <v>120714.69</v>
          </cell>
          <cell r="R131">
            <v>1001786.21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9789324.3599999994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919212.59000000008</v>
          </cell>
          <cell r="L138">
            <v>319902.5</v>
          </cell>
          <cell r="M138">
            <v>693671.13</v>
          </cell>
          <cell r="N138">
            <v>309568.17000000004</v>
          </cell>
          <cell r="O138">
            <v>616447.72</v>
          </cell>
          <cell r="P138">
            <v>558305.75</v>
          </cell>
          <cell r="Q138">
            <v>2105923.0700000003</v>
          </cell>
          <cell r="R138">
            <v>7356510.8500000006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2869111.93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146910</v>
          </cell>
          <cell r="L139">
            <v>146910</v>
          </cell>
          <cell r="M139">
            <v>146910</v>
          </cell>
          <cell r="N139">
            <v>146910</v>
          </cell>
          <cell r="O139">
            <v>146910</v>
          </cell>
          <cell r="P139">
            <v>146910</v>
          </cell>
          <cell r="Q139">
            <v>848778.56</v>
          </cell>
          <cell r="R139">
            <v>2264118.4900000002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2564111.9300000002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146910</v>
          </cell>
          <cell r="L141">
            <v>146910</v>
          </cell>
          <cell r="M141">
            <v>146910</v>
          </cell>
          <cell r="N141">
            <v>146910</v>
          </cell>
          <cell r="O141">
            <v>146910</v>
          </cell>
          <cell r="P141">
            <v>146910</v>
          </cell>
          <cell r="Q141">
            <v>543837.88</v>
          </cell>
          <cell r="R141">
            <v>1959177.81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300000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304940.68</v>
          </cell>
          <cell r="R146">
            <v>304940.68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6920212.4299999997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772302.59000000008</v>
          </cell>
          <cell r="L148">
            <v>172992.5</v>
          </cell>
          <cell r="M148">
            <v>546761.13</v>
          </cell>
          <cell r="N148">
            <v>162658.17000000001</v>
          </cell>
          <cell r="O148">
            <v>469537.72000000003</v>
          </cell>
          <cell r="P148">
            <v>411395.75</v>
          </cell>
          <cell r="Q148">
            <v>1257144.51</v>
          </cell>
          <cell r="R148">
            <v>5092392.3600000003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648528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250514</v>
          </cell>
          <cell r="P149">
            <v>0</v>
          </cell>
          <cell r="Q149">
            <v>56876</v>
          </cell>
          <cell r="R149">
            <v>307390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64500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64500</v>
          </cell>
          <cell r="R150">
            <v>64500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355180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355180</v>
          </cell>
          <cell r="R152">
            <v>355180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2423711.86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133280.25</v>
          </cell>
          <cell r="L154">
            <v>13102.5</v>
          </cell>
          <cell r="M154">
            <v>293662.93</v>
          </cell>
          <cell r="N154">
            <v>162658.17000000001</v>
          </cell>
          <cell r="O154">
            <v>144754.51999999999</v>
          </cell>
          <cell r="P154">
            <v>124891.75</v>
          </cell>
          <cell r="Q154">
            <v>381216</v>
          </cell>
          <cell r="R154">
            <v>1475954.4300000002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1582217.29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349810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286504</v>
          </cell>
          <cell r="Q155">
            <v>160612.29</v>
          </cell>
          <cell r="R155">
            <v>1295713.29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1840726.51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289212.34000000003</v>
          </cell>
          <cell r="L156">
            <v>159890</v>
          </cell>
          <cell r="M156">
            <v>253098.2</v>
          </cell>
          <cell r="N156">
            <v>0</v>
          </cell>
          <cell r="O156">
            <v>74269.2</v>
          </cell>
          <cell r="P156">
            <v>0</v>
          </cell>
          <cell r="Q156">
            <v>238760.22</v>
          </cell>
          <cell r="R156">
            <v>1593654.64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5348.7699999999995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6094558.7000000002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309285.86</v>
          </cell>
          <cell r="L160">
            <v>230276.99</v>
          </cell>
          <cell r="M160">
            <v>295176.99</v>
          </cell>
          <cell r="N160">
            <v>230276.99</v>
          </cell>
          <cell r="O160">
            <v>768002.99</v>
          </cell>
          <cell r="P160">
            <v>1428569.81</v>
          </cell>
          <cell r="Q160">
            <v>421554.14999999997</v>
          </cell>
          <cell r="R160">
            <v>5117062.75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4145809.18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231063.66</v>
          </cell>
          <cell r="L169">
            <v>230276.99</v>
          </cell>
          <cell r="M169">
            <v>230276.99</v>
          </cell>
          <cell r="N169">
            <v>230276.99</v>
          </cell>
          <cell r="O169">
            <v>768002.99</v>
          </cell>
          <cell r="P169">
            <v>498390.31000000006</v>
          </cell>
          <cell r="Q169">
            <v>157659.32</v>
          </cell>
          <cell r="R169">
            <v>3381418.73</v>
          </cell>
        </row>
        <row r="170">
          <cell r="C170" t="str">
            <v>2.2.8.5.01</v>
          </cell>
          <cell r="D170" t="str">
            <v>Fumigación</v>
          </cell>
          <cell r="E170">
            <v>879100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64900</v>
          </cell>
          <cell r="L170">
            <v>64113.33</v>
          </cell>
          <cell r="M170">
            <v>64113.33</v>
          </cell>
          <cell r="N170">
            <v>64113.33</v>
          </cell>
          <cell r="O170">
            <v>64113.33</v>
          </cell>
          <cell r="P170">
            <v>128226.66</v>
          </cell>
          <cell r="Q170">
            <v>0</v>
          </cell>
          <cell r="R170">
            <v>709179.9800000001</v>
          </cell>
        </row>
        <row r="171">
          <cell r="C171" t="str">
            <v>2.2.8.5.02</v>
          </cell>
          <cell r="D171" t="str">
            <v>Lavandería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3266709.18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166163.66</v>
          </cell>
          <cell r="L172">
            <v>166163.66</v>
          </cell>
          <cell r="M172">
            <v>166163.66</v>
          </cell>
          <cell r="N172">
            <v>166163.66</v>
          </cell>
          <cell r="O172">
            <v>703889.66</v>
          </cell>
          <cell r="P172">
            <v>370163.65</v>
          </cell>
          <cell r="Q172">
            <v>157659.32</v>
          </cell>
          <cell r="R172">
            <v>2672238.7499999995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1948749.52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78222.2</v>
          </cell>
          <cell r="L178">
            <v>0</v>
          </cell>
          <cell r="M178">
            <v>64900</v>
          </cell>
          <cell r="N178">
            <v>0</v>
          </cell>
          <cell r="O178">
            <v>0</v>
          </cell>
          <cell r="P178">
            <v>930179.5</v>
          </cell>
          <cell r="Q178">
            <v>263894.82999999996</v>
          </cell>
          <cell r="R178">
            <v>1735644.02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1107766.52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874011.5</v>
          </cell>
          <cell r="Q179">
            <v>247964.83</v>
          </cell>
          <cell r="R179">
            <v>1121976.33</v>
          </cell>
        </row>
        <row r="180">
          <cell r="C180" t="str">
            <v>2.2.8.7.02</v>
          </cell>
          <cell r="D180" t="str">
            <v>Servicios jurídicos</v>
          </cell>
          <cell r="E180">
            <v>350802.8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45430</v>
          </cell>
          <cell r="L180">
            <v>0</v>
          </cell>
          <cell r="M180">
            <v>64900</v>
          </cell>
          <cell r="N180">
            <v>0</v>
          </cell>
          <cell r="O180">
            <v>0</v>
          </cell>
          <cell r="P180">
            <v>51920</v>
          </cell>
          <cell r="Q180">
            <v>15930</v>
          </cell>
          <cell r="R180">
            <v>268652.79999999999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307974.69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182180.2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32792.199999999997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4248</v>
          </cell>
          <cell r="Q184">
            <v>0</v>
          </cell>
          <cell r="R184">
            <v>37040.199999999997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9712507.0800000001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99002</v>
          </cell>
          <cell r="N191">
            <v>0</v>
          </cell>
          <cell r="O191">
            <v>47359.3</v>
          </cell>
          <cell r="P191">
            <v>1762270.35</v>
          </cell>
          <cell r="Q191">
            <v>5470736.2400000002</v>
          </cell>
          <cell r="R191">
            <v>8123175.8800000008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5585000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99002</v>
          </cell>
          <cell r="N192">
            <v>0</v>
          </cell>
          <cell r="O192">
            <v>0</v>
          </cell>
          <cell r="P192">
            <v>1495236.35</v>
          </cell>
          <cell r="Q192">
            <v>3252334.41</v>
          </cell>
          <cell r="R192">
            <v>4991240.76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5585000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99002</v>
          </cell>
          <cell r="N193">
            <v>0</v>
          </cell>
          <cell r="O193">
            <v>0</v>
          </cell>
          <cell r="P193">
            <v>1495236.35</v>
          </cell>
          <cell r="Q193">
            <v>3252334.41</v>
          </cell>
          <cell r="R193">
            <v>4991240.76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4127507.08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47359.3</v>
          </cell>
          <cell r="P195">
            <v>267034</v>
          </cell>
          <cell r="Q195">
            <v>2218401.83</v>
          </cell>
          <cell r="R195">
            <v>3131935.12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4127507.08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47359.3</v>
          </cell>
          <cell r="P196">
            <v>267034</v>
          </cell>
          <cell r="Q196">
            <v>2218401.83</v>
          </cell>
          <cell r="R196">
            <v>3131935.12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42540356.229999997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1123013.92</v>
          </cell>
          <cell r="K199">
            <v>1168775.8999999999</v>
          </cell>
          <cell r="L199">
            <v>1876762.3</v>
          </cell>
          <cell r="M199">
            <v>1571760.71</v>
          </cell>
          <cell r="N199">
            <v>809541.58</v>
          </cell>
          <cell r="O199">
            <v>8927948.5599999987</v>
          </cell>
          <cell r="P199">
            <v>1928635.57</v>
          </cell>
          <cell r="Q199">
            <v>8124396.5200000005</v>
          </cell>
          <cell r="R199">
            <v>28342122.77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2573887.46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8335</v>
          </cell>
          <cell r="L200">
            <v>32382.62</v>
          </cell>
          <cell r="M200">
            <v>154777.60000000001</v>
          </cell>
          <cell r="N200">
            <v>164641.94</v>
          </cell>
          <cell r="O200">
            <v>174719.5</v>
          </cell>
          <cell r="P200">
            <v>75779.78</v>
          </cell>
          <cell r="Q200">
            <v>343688.3</v>
          </cell>
          <cell r="R200">
            <v>1436859.78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2429276.38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8335</v>
          </cell>
          <cell r="L201">
            <v>32382.62</v>
          </cell>
          <cell r="M201">
            <v>154777.60000000001</v>
          </cell>
          <cell r="N201">
            <v>164641.94</v>
          </cell>
          <cell r="O201">
            <v>174719.5</v>
          </cell>
          <cell r="P201">
            <v>56592.98</v>
          </cell>
          <cell r="Q201">
            <v>235954.3</v>
          </cell>
          <cell r="R201">
            <v>1301830.58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2429276.38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8335</v>
          </cell>
          <cell r="L202">
            <v>32382.62</v>
          </cell>
          <cell r="M202">
            <v>154777.60000000001</v>
          </cell>
          <cell r="N202">
            <v>164641.94</v>
          </cell>
          <cell r="O202">
            <v>174719.5</v>
          </cell>
          <cell r="P202">
            <v>56592.98</v>
          </cell>
          <cell r="Q202">
            <v>235954.3</v>
          </cell>
          <cell r="R202">
            <v>1301830.58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144611.08000000002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19186.8</v>
          </cell>
          <cell r="Q203">
            <v>107734</v>
          </cell>
          <cell r="R203">
            <v>135029.20000000001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8108.4</v>
          </cell>
        </row>
        <row r="205">
          <cell r="C205" t="str">
            <v>2.3.1.3.03</v>
          </cell>
          <cell r="D205" t="str">
            <v>Productos forestales</v>
          </cell>
          <cell r="E205">
            <v>131011.08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19186.8</v>
          </cell>
          <cell r="Q205">
            <v>107734</v>
          </cell>
          <cell r="R205">
            <v>126920.8</v>
          </cell>
        </row>
        <row r="206">
          <cell r="C206" t="str">
            <v>2.3.2</v>
          </cell>
          <cell r="D206" t="str">
            <v>TEXTILES Y VESTUARIOS</v>
          </cell>
          <cell r="E206">
            <v>1845485.77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5320</v>
          </cell>
          <cell r="L206">
            <v>9844.0300000000007</v>
          </cell>
          <cell r="M206">
            <v>0</v>
          </cell>
          <cell r="N206">
            <v>0</v>
          </cell>
          <cell r="O206">
            <v>1006032.6</v>
          </cell>
          <cell r="P206">
            <v>869.78</v>
          </cell>
          <cell r="Q206">
            <v>65658.22</v>
          </cell>
          <cell r="R206">
            <v>1087724.6300000001</v>
          </cell>
        </row>
        <row r="207">
          <cell r="C207" t="str">
            <v>2.3.2.1</v>
          </cell>
          <cell r="D207" t="str">
            <v>Hilados, fibras y telas</v>
          </cell>
          <cell r="E207">
            <v>95000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672.6</v>
          </cell>
          <cell r="P207">
            <v>0</v>
          </cell>
          <cell r="Q207">
            <v>11850.22</v>
          </cell>
          <cell r="R207">
            <v>12522.82</v>
          </cell>
        </row>
        <row r="208">
          <cell r="C208" t="str">
            <v>2.3.2.1.01</v>
          </cell>
          <cell r="D208" t="str">
            <v>Hilados, fibras y telas</v>
          </cell>
          <cell r="E208">
            <v>95000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672.6</v>
          </cell>
          <cell r="P208">
            <v>0</v>
          </cell>
          <cell r="Q208">
            <v>11850.22</v>
          </cell>
          <cell r="R208">
            <v>12522.82</v>
          </cell>
        </row>
        <row r="209">
          <cell r="C209" t="str">
            <v>2.3.2.2</v>
          </cell>
          <cell r="D209" t="str">
            <v>Acabados textiles</v>
          </cell>
          <cell r="E209">
            <v>662809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5320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869.78</v>
          </cell>
          <cell r="Q209">
            <v>38798.400000000001</v>
          </cell>
          <cell r="R209">
            <v>44988.18</v>
          </cell>
        </row>
        <row r="210">
          <cell r="C210" t="str">
            <v>2.3.2.2.01</v>
          </cell>
          <cell r="D210" t="str">
            <v>Acabados textiles</v>
          </cell>
          <cell r="E210">
            <v>662809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5320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869.78</v>
          </cell>
          <cell r="Q210">
            <v>38798.400000000001</v>
          </cell>
          <cell r="R210">
            <v>44988.18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1077832.74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1005360</v>
          </cell>
          <cell r="P211">
            <v>0</v>
          </cell>
          <cell r="Q211">
            <v>15009.6</v>
          </cell>
          <cell r="R211">
            <v>1020369.6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1077832.74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1005360</v>
          </cell>
          <cell r="P212">
            <v>0</v>
          </cell>
          <cell r="Q212">
            <v>15009.6</v>
          </cell>
          <cell r="R212">
            <v>1020369.6</v>
          </cell>
        </row>
        <row r="213">
          <cell r="C213" t="str">
            <v>2.3.2.4</v>
          </cell>
          <cell r="D213" t="str">
            <v>Calzados</v>
          </cell>
          <cell r="E213">
            <v>9844.0300000000007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9844.0300000000007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9844.0300000000007</v>
          </cell>
        </row>
        <row r="214">
          <cell r="C214" t="str">
            <v>2.3.2.4.01</v>
          </cell>
          <cell r="D214" t="str">
            <v>Calzados</v>
          </cell>
          <cell r="E214">
            <v>9844.0300000000007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9844.0300000000007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9844.0300000000007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5153534.1100000003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95849.66</v>
          </cell>
          <cell r="K215">
            <v>76761.399999999994</v>
          </cell>
          <cell r="L215">
            <v>0</v>
          </cell>
          <cell r="M215">
            <v>833709.11</v>
          </cell>
          <cell r="N215">
            <v>0</v>
          </cell>
          <cell r="O215">
            <v>1692549.31</v>
          </cell>
          <cell r="P215">
            <v>303351.91000000003</v>
          </cell>
          <cell r="Q215">
            <v>262643.32</v>
          </cell>
          <cell r="R215">
            <v>4329460.93</v>
          </cell>
        </row>
        <row r="216">
          <cell r="C216" t="str">
            <v>2.3.3.1</v>
          </cell>
          <cell r="D216" t="str">
            <v>Papel de escritorio</v>
          </cell>
          <cell r="E216">
            <v>5367.82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5367.82</v>
          </cell>
        </row>
        <row r="217">
          <cell r="C217" t="str">
            <v>2.3.3.1.01</v>
          </cell>
          <cell r="D217" t="str">
            <v>Papel de escritorio</v>
          </cell>
          <cell r="E217">
            <v>5367.82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5367.82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1867699.92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76761.399999999994</v>
          </cell>
          <cell r="L218">
            <v>0</v>
          </cell>
          <cell r="M218">
            <v>0</v>
          </cell>
          <cell r="N218">
            <v>0</v>
          </cell>
          <cell r="O218">
            <v>741889.25</v>
          </cell>
          <cell r="P218">
            <v>24317.439999999999</v>
          </cell>
          <cell r="Q218">
            <v>262643.32</v>
          </cell>
          <cell r="R218">
            <v>1470484.46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1867699.92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76761.399999999994</v>
          </cell>
          <cell r="L219">
            <v>0</v>
          </cell>
          <cell r="M219">
            <v>0</v>
          </cell>
          <cell r="N219">
            <v>0</v>
          </cell>
          <cell r="O219">
            <v>741889.25</v>
          </cell>
          <cell r="P219">
            <v>24317.439999999999</v>
          </cell>
          <cell r="Q219">
            <v>262643.32</v>
          </cell>
          <cell r="R219">
            <v>1470484.46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20000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20000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2860466.37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26360.29</v>
          </cell>
          <cell r="K222">
            <v>0</v>
          </cell>
          <cell r="L222">
            <v>0</v>
          </cell>
          <cell r="M222">
            <v>833709.11</v>
          </cell>
          <cell r="N222">
            <v>0</v>
          </cell>
          <cell r="O222">
            <v>950660.06</v>
          </cell>
          <cell r="P222">
            <v>279034.47000000003</v>
          </cell>
          <cell r="Q222">
            <v>0</v>
          </cell>
          <cell r="R222">
            <v>2491217.65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2860466.37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26360.29</v>
          </cell>
          <cell r="K223">
            <v>0</v>
          </cell>
          <cell r="L223">
            <v>0</v>
          </cell>
          <cell r="M223">
            <v>833709.11</v>
          </cell>
          <cell r="N223">
            <v>0</v>
          </cell>
          <cell r="O223">
            <v>950660.06</v>
          </cell>
          <cell r="P223">
            <v>279034.47000000003</v>
          </cell>
          <cell r="Q223">
            <v>0</v>
          </cell>
          <cell r="R223">
            <v>2491217.65</v>
          </cell>
        </row>
        <row r="224">
          <cell r="C224" t="str">
            <v>2.3.3.5</v>
          </cell>
          <cell r="D224" t="str">
            <v>Textos de enseñanza</v>
          </cell>
          <cell r="E224">
            <v>400000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362391</v>
          </cell>
        </row>
        <row r="225">
          <cell r="C225" t="str">
            <v>2.3.3.5.01</v>
          </cell>
          <cell r="D225" t="str">
            <v>Textos de enseñanza</v>
          </cell>
          <cell r="E225">
            <v>400000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362391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560002.82999999996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18970.740000000002</v>
          </cell>
          <cell r="L226">
            <v>0</v>
          </cell>
          <cell r="M226">
            <v>0</v>
          </cell>
          <cell r="N226">
            <v>0</v>
          </cell>
          <cell r="O226">
            <v>84930.09</v>
          </cell>
          <cell r="P226">
            <v>0</v>
          </cell>
          <cell r="Q226">
            <v>307864.46000000002</v>
          </cell>
          <cell r="R226">
            <v>411765.29000000004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560002.82999999996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18970.740000000002</v>
          </cell>
          <cell r="L227">
            <v>0</v>
          </cell>
          <cell r="M227">
            <v>0</v>
          </cell>
          <cell r="N227">
            <v>0</v>
          </cell>
          <cell r="O227">
            <v>84930.09</v>
          </cell>
          <cell r="P227">
            <v>0</v>
          </cell>
          <cell r="Q227">
            <v>307864.46000000002</v>
          </cell>
          <cell r="R227">
            <v>411765.29000000004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560002.82999999996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18970.740000000002</v>
          </cell>
          <cell r="L228">
            <v>0</v>
          </cell>
          <cell r="M228">
            <v>0</v>
          </cell>
          <cell r="N228">
            <v>0</v>
          </cell>
          <cell r="O228">
            <v>84930.09</v>
          </cell>
          <cell r="P228">
            <v>0</v>
          </cell>
          <cell r="Q228">
            <v>307864.46000000002</v>
          </cell>
          <cell r="R228">
            <v>411765.29000000004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229916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2510.09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134034.76</v>
          </cell>
          <cell r="R229">
            <v>136544.85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229916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2510.09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134034.76</v>
          </cell>
          <cell r="R238">
            <v>136544.85</v>
          </cell>
        </row>
        <row r="239">
          <cell r="C239" t="str">
            <v>2.3.5.5.01</v>
          </cell>
          <cell r="D239" t="str">
            <v>Articulos de plásticos</v>
          </cell>
          <cell r="E239">
            <v>229916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2510.09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134034.76</v>
          </cell>
          <cell r="R239">
            <v>136544.85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565877.34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117745.20999999999</v>
          </cell>
          <cell r="M240">
            <v>0</v>
          </cell>
          <cell r="N240">
            <v>0</v>
          </cell>
          <cell r="O240">
            <v>11605.300000000001</v>
          </cell>
          <cell r="P240">
            <v>312874.44</v>
          </cell>
          <cell r="Q240">
            <v>38432.980000000003</v>
          </cell>
          <cell r="R240">
            <v>496657.92999999993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3113.59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1113.5899999999999</v>
          </cell>
          <cell r="M241">
            <v>0</v>
          </cell>
          <cell r="N241">
            <v>0</v>
          </cell>
          <cell r="O241">
            <v>0</v>
          </cell>
          <cell r="P241">
            <v>939.28</v>
          </cell>
          <cell r="Q241">
            <v>0</v>
          </cell>
          <cell r="R241">
            <v>2052.87</v>
          </cell>
        </row>
        <row r="242">
          <cell r="C242" t="str">
            <v>2.3.6.1.01</v>
          </cell>
          <cell r="D242" t="str">
            <v>Productos de cemento</v>
          </cell>
          <cell r="E242">
            <v>1113.5899999999999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1113.5899999999999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1113.5899999999999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2000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939.28</v>
          </cell>
          <cell r="Q245">
            <v>0</v>
          </cell>
          <cell r="R245">
            <v>939.28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522269.75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116631.62</v>
          </cell>
          <cell r="M251">
            <v>0</v>
          </cell>
          <cell r="N251">
            <v>0</v>
          </cell>
          <cell r="O251">
            <v>11605.300000000001</v>
          </cell>
          <cell r="P251">
            <v>281441.15999999997</v>
          </cell>
          <cell r="Q251">
            <v>38432.980000000003</v>
          </cell>
          <cell r="R251">
            <v>464111.05999999994</v>
          </cell>
        </row>
        <row r="252">
          <cell r="C252" t="str">
            <v>2.3.6.3.04</v>
          </cell>
          <cell r="D252" t="str">
            <v>Herramientas menores</v>
          </cell>
          <cell r="E252">
            <v>168505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109364.5</v>
          </cell>
          <cell r="M252">
            <v>0</v>
          </cell>
          <cell r="N252">
            <v>0</v>
          </cell>
          <cell r="O252">
            <v>11345.7</v>
          </cell>
          <cell r="P252">
            <v>5321.16</v>
          </cell>
          <cell r="Q252">
            <v>34332.480000000003</v>
          </cell>
          <cell r="R252">
            <v>160363.84</v>
          </cell>
        </row>
        <row r="253">
          <cell r="C253" t="str">
            <v>2.3.6.3.06</v>
          </cell>
          <cell r="D253" t="str">
            <v>Productos metálicos</v>
          </cell>
          <cell r="E253">
            <v>353764.75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7267.12</v>
          </cell>
          <cell r="M253">
            <v>0</v>
          </cell>
          <cell r="N253">
            <v>0</v>
          </cell>
          <cell r="O253">
            <v>259.60000000000002</v>
          </cell>
          <cell r="P253">
            <v>276120</v>
          </cell>
          <cell r="Q253">
            <v>4100.5</v>
          </cell>
          <cell r="R253">
            <v>303747.21999999997</v>
          </cell>
        </row>
        <row r="254">
          <cell r="C254" t="str">
            <v>2.3.6.4</v>
          </cell>
          <cell r="D254" t="str">
            <v>Minerales</v>
          </cell>
          <cell r="E254">
            <v>40494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30494</v>
          </cell>
          <cell r="Q254">
            <v>0</v>
          </cell>
          <cell r="R254">
            <v>30494</v>
          </cell>
        </row>
        <row r="255">
          <cell r="C255" t="str">
            <v>2.3.6.4.04</v>
          </cell>
          <cell r="D255" t="str">
            <v>Piedra, arcilla y arena</v>
          </cell>
          <cell r="E255">
            <v>40494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30494</v>
          </cell>
          <cell r="Q255">
            <v>0</v>
          </cell>
          <cell r="R255">
            <v>30494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6437971.21</v>
          </cell>
          <cell r="F256">
            <v>0</v>
          </cell>
          <cell r="G256">
            <v>0</v>
          </cell>
          <cell r="H256">
            <v>35202.44</v>
          </cell>
          <cell r="I256">
            <v>34666.589999999997</v>
          </cell>
          <cell r="J256">
            <v>796654.84</v>
          </cell>
          <cell r="K256">
            <v>244318.82</v>
          </cell>
          <cell r="L256">
            <v>1077758.08</v>
          </cell>
          <cell r="M256">
            <v>0</v>
          </cell>
          <cell r="N256">
            <v>14838.59</v>
          </cell>
          <cell r="O256">
            <v>2764750.1399999997</v>
          </cell>
          <cell r="P256">
            <v>68199.86</v>
          </cell>
          <cell r="Q256">
            <v>1141999.9000000001</v>
          </cell>
          <cell r="R256">
            <v>6178389.2600000007</v>
          </cell>
        </row>
        <row r="257">
          <cell r="C257" t="str">
            <v>2.3.7.1</v>
          </cell>
          <cell r="D257" t="str">
            <v>Combustibles y Lubricantes</v>
          </cell>
          <cell r="E257">
            <v>4091700.59</v>
          </cell>
          <cell r="F257">
            <v>0</v>
          </cell>
          <cell r="G257">
            <v>0</v>
          </cell>
          <cell r="H257">
            <v>34482.400000000001</v>
          </cell>
          <cell r="I257">
            <v>20664</v>
          </cell>
          <cell r="J257">
            <v>11070</v>
          </cell>
          <cell r="K257">
            <v>0</v>
          </cell>
          <cell r="L257">
            <v>1059837</v>
          </cell>
          <cell r="M257">
            <v>0</v>
          </cell>
          <cell r="N257">
            <v>14838.59</v>
          </cell>
          <cell r="O257">
            <v>2597451.9</v>
          </cell>
          <cell r="P257">
            <v>10608</v>
          </cell>
          <cell r="Q257">
            <v>228982.18</v>
          </cell>
          <cell r="R257">
            <v>3977934.07</v>
          </cell>
        </row>
        <row r="258">
          <cell r="C258" t="str">
            <v>2.3.7.1.01</v>
          </cell>
          <cell r="D258" t="str">
            <v>Gasolina</v>
          </cell>
          <cell r="E258">
            <v>2585600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2585000</v>
          </cell>
          <cell r="P258">
            <v>0</v>
          </cell>
          <cell r="Q258">
            <v>0</v>
          </cell>
          <cell r="R258">
            <v>2585000</v>
          </cell>
        </row>
        <row r="259">
          <cell r="C259" t="str">
            <v>2.3.7.1.02</v>
          </cell>
          <cell r="D259" t="str">
            <v>Gasoil</v>
          </cell>
          <cell r="E259">
            <v>1300000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1059837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203235</v>
          </cell>
          <cell r="R259">
            <v>1263072</v>
          </cell>
        </row>
        <row r="260">
          <cell r="C260" t="str">
            <v>2.3.7.1.04</v>
          </cell>
          <cell r="D260" t="str">
            <v>Gas GLP</v>
          </cell>
          <cell r="E260">
            <v>196830.59</v>
          </cell>
          <cell r="F260">
            <v>0</v>
          </cell>
          <cell r="G260">
            <v>0</v>
          </cell>
          <cell r="H260">
            <v>30258</v>
          </cell>
          <cell r="I260">
            <v>20664</v>
          </cell>
          <cell r="J260">
            <v>11070</v>
          </cell>
          <cell r="K260">
            <v>0</v>
          </cell>
          <cell r="L260">
            <v>0</v>
          </cell>
          <cell r="M260">
            <v>0</v>
          </cell>
          <cell r="N260">
            <v>14838.59</v>
          </cell>
          <cell r="O260">
            <v>9950.2999999999993</v>
          </cell>
          <cell r="P260">
            <v>10608</v>
          </cell>
          <cell r="Q260">
            <v>23205</v>
          </cell>
          <cell r="R260">
            <v>120593.89</v>
          </cell>
        </row>
        <row r="261">
          <cell r="C261" t="str">
            <v>2.3.7.1.05</v>
          </cell>
          <cell r="D261" t="str">
            <v>Aceites y Grasas</v>
          </cell>
          <cell r="E261">
            <v>9270</v>
          </cell>
          <cell r="F261">
            <v>0</v>
          </cell>
          <cell r="G261">
            <v>0</v>
          </cell>
          <cell r="H261">
            <v>4224.3999999999996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2501.6</v>
          </cell>
          <cell r="P261">
            <v>0</v>
          </cell>
          <cell r="Q261">
            <v>2542.1799999999998</v>
          </cell>
          <cell r="R261">
            <v>9268.18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2346270.62</v>
          </cell>
          <cell r="F265">
            <v>0</v>
          </cell>
          <cell r="G265">
            <v>0</v>
          </cell>
          <cell r="H265">
            <v>720.04</v>
          </cell>
          <cell r="I265">
            <v>14002.59</v>
          </cell>
          <cell r="J265">
            <v>785584.84</v>
          </cell>
          <cell r="K265">
            <v>244318.82</v>
          </cell>
          <cell r="L265">
            <v>17921.080000000002</v>
          </cell>
          <cell r="M265">
            <v>0</v>
          </cell>
          <cell r="N265">
            <v>0</v>
          </cell>
          <cell r="O265">
            <v>167298.23999999999</v>
          </cell>
          <cell r="P265">
            <v>57591.86</v>
          </cell>
          <cell r="Q265">
            <v>913017.72000000009</v>
          </cell>
          <cell r="R265">
            <v>2200455.1900000004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0.8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158988.82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11814.75</v>
          </cell>
          <cell r="K268">
            <v>14100.82</v>
          </cell>
          <cell r="L268">
            <v>0</v>
          </cell>
          <cell r="M268">
            <v>0</v>
          </cell>
          <cell r="N268">
            <v>0</v>
          </cell>
          <cell r="O268">
            <v>24754.240000000002</v>
          </cell>
          <cell r="P268">
            <v>0</v>
          </cell>
          <cell r="Q268">
            <v>28067.69</v>
          </cell>
          <cell r="R268">
            <v>78737.5</v>
          </cell>
        </row>
        <row r="269">
          <cell r="C269" t="str">
            <v>2.3.7.2.04</v>
          </cell>
          <cell r="D269" t="str">
            <v>Abonos y fertilizantes</v>
          </cell>
          <cell r="E269">
            <v>3185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261.08</v>
          </cell>
          <cell r="R269">
            <v>261.08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4096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4095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4095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1893000</v>
          </cell>
          <cell r="F271">
            <v>0</v>
          </cell>
          <cell r="G271">
            <v>0</v>
          </cell>
          <cell r="H271">
            <v>0</v>
          </cell>
          <cell r="I271">
            <v>1577.19</v>
          </cell>
          <cell r="J271">
            <v>772546.1</v>
          </cell>
          <cell r="K271">
            <v>219066.6</v>
          </cell>
          <cell r="L271">
            <v>8142</v>
          </cell>
          <cell r="M271">
            <v>0</v>
          </cell>
          <cell r="N271">
            <v>0</v>
          </cell>
          <cell r="O271">
            <v>0</v>
          </cell>
          <cell r="P271">
            <v>57591.86</v>
          </cell>
          <cell r="Q271">
            <v>798868.03</v>
          </cell>
          <cell r="R271">
            <v>1857791.78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287000</v>
          </cell>
          <cell r="F273">
            <v>0</v>
          </cell>
          <cell r="G273">
            <v>0</v>
          </cell>
          <cell r="H273">
            <v>720.04</v>
          </cell>
          <cell r="I273">
            <v>12425.4</v>
          </cell>
          <cell r="J273">
            <v>1223.99</v>
          </cell>
          <cell r="K273">
            <v>7056.4</v>
          </cell>
          <cell r="L273">
            <v>9779.08</v>
          </cell>
          <cell r="M273">
            <v>0</v>
          </cell>
          <cell r="N273">
            <v>0</v>
          </cell>
          <cell r="O273">
            <v>142544</v>
          </cell>
          <cell r="P273">
            <v>0</v>
          </cell>
          <cell r="Q273">
            <v>85820.92</v>
          </cell>
          <cell r="R273">
            <v>259569.83000000002</v>
          </cell>
        </row>
        <row r="274">
          <cell r="C274" t="str">
            <v>2.3.9</v>
          </cell>
          <cell r="D274" t="str">
            <v>PRODUCTOS Y UTILES VARIOS</v>
          </cell>
          <cell r="E274">
            <v>25173681.509999998</v>
          </cell>
          <cell r="F274">
            <v>0</v>
          </cell>
          <cell r="G274">
            <v>0</v>
          </cell>
          <cell r="H274">
            <v>1099229.42</v>
          </cell>
          <cell r="I274">
            <v>121339.98</v>
          </cell>
          <cell r="J274">
            <v>204227.44</v>
          </cell>
          <cell r="K274">
            <v>799069.94</v>
          </cell>
          <cell r="L274">
            <v>636522.27</v>
          </cell>
          <cell r="M274">
            <v>583274</v>
          </cell>
          <cell r="N274">
            <v>630061.04999999993</v>
          </cell>
          <cell r="O274">
            <v>3193361.62</v>
          </cell>
          <cell r="P274">
            <v>1167559.8</v>
          </cell>
          <cell r="Q274">
            <v>5830074.5800000001</v>
          </cell>
          <cell r="R274">
            <v>14264720.1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778857.34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63269.83</v>
          </cell>
          <cell r="K275">
            <v>278408.02</v>
          </cell>
          <cell r="L275">
            <v>0</v>
          </cell>
          <cell r="M275">
            <v>0</v>
          </cell>
          <cell r="N275">
            <v>15669.68</v>
          </cell>
          <cell r="O275">
            <v>201470.15000000002</v>
          </cell>
          <cell r="P275">
            <v>0</v>
          </cell>
          <cell r="Q275">
            <v>123713.40000000001</v>
          </cell>
          <cell r="R275">
            <v>682531.08000000007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680986.34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26842.400000000001</v>
          </cell>
          <cell r="K276">
            <v>275374</v>
          </cell>
          <cell r="L276">
            <v>0</v>
          </cell>
          <cell r="M276">
            <v>0</v>
          </cell>
          <cell r="N276">
            <v>15669.68</v>
          </cell>
          <cell r="O276">
            <v>190871.51</v>
          </cell>
          <cell r="P276">
            <v>0</v>
          </cell>
          <cell r="Q276">
            <v>110987.3</v>
          </cell>
          <cell r="R276">
            <v>619744.89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97871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36427.43</v>
          </cell>
          <cell r="K277">
            <v>3034.02</v>
          </cell>
          <cell r="L277">
            <v>0</v>
          </cell>
          <cell r="M277">
            <v>0</v>
          </cell>
          <cell r="N277">
            <v>0</v>
          </cell>
          <cell r="O277">
            <v>10598.64</v>
          </cell>
          <cell r="P277">
            <v>0</v>
          </cell>
          <cell r="Q277">
            <v>12726.1</v>
          </cell>
          <cell r="R277">
            <v>62786.189999999995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7521633.4799999995</v>
          </cell>
          <cell r="F278">
            <v>0</v>
          </cell>
          <cell r="G278">
            <v>0</v>
          </cell>
          <cell r="H278">
            <v>171895.03</v>
          </cell>
          <cell r="I278">
            <v>26054.98</v>
          </cell>
          <cell r="J278">
            <v>5664</v>
          </cell>
          <cell r="K278">
            <v>137390.38</v>
          </cell>
          <cell r="L278">
            <v>28360.99</v>
          </cell>
          <cell r="M278">
            <v>0</v>
          </cell>
          <cell r="N278">
            <v>17861.900000000001</v>
          </cell>
          <cell r="O278">
            <v>1558323.72</v>
          </cell>
          <cell r="P278">
            <v>452860.8</v>
          </cell>
          <cell r="Q278">
            <v>1651062.16</v>
          </cell>
          <cell r="R278">
            <v>4049473.96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3272652.33</v>
          </cell>
          <cell r="F279">
            <v>0</v>
          </cell>
          <cell r="G279">
            <v>0</v>
          </cell>
          <cell r="H279">
            <v>170833.03</v>
          </cell>
          <cell r="I279">
            <v>26054.98</v>
          </cell>
          <cell r="J279">
            <v>5664</v>
          </cell>
          <cell r="K279">
            <v>137390.38</v>
          </cell>
          <cell r="L279">
            <v>28360.99</v>
          </cell>
          <cell r="M279">
            <v>0</v>
          </cell>
          <cell r="N279">
            <v>17861.900000000001</v>
          </cell>
          <cell r="O279">
            <v>1093761.48</v>
          </cell>
          <cell r="P279">
            <v>292434.86</v>
          </cell>
          <cell r="Q279">
            <v>1442763.48</v>
          </cell>
          <cell r="R279">
            <v>3215125.1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4248981.1499999994</v>
          </cell>
          <cell r="F280">
            <v>0</v>
          </cell>
          <cell r="G280">
            <v>0</v>
          </cell>
          <cell r="H280">
            <v>1062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464562.24</v>
          </cell>
          <cell r="P280">
            <v>160425.94</v>
          </cell>
          <cell r="Q280">
            <v>208298.68</v>
          </cell>
          <cell r="R280">
            <v>834348.85999999987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3899929.49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1486.8</v>
          </cell>
          <cell r="K281">
            <v>34255.300000000003</v>
          </cell>
          <cell r="L281">
            <v>0</v>
          </cell>
          <cell r="M281">
            <v>0</v>
          </cell>
          <cell r="N281">
            <v>0</v>
          </cell>
          <cell r="O281">
            <v>1087483.6200000001</v>
          </cell>
          <cell r="P281">
            <v>0</v>
          </cell>
          <cell r="Q281">
            <v>324394.90000000002</v>
          </cell>
          <cell r="R281">
            <v>1447620.62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3899929.49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1486.8</v>
          </cell>
          <cell r="K282">
            <v>34255.300000000003</v>
          </cell>
          <cell r="L282">
            <v>0</v>
          </cell>
          <cell r="M282">
            <v>0</v>
          </cell>
          <cell r="N282">
            <v>0</v>
          </cell>
          <cell r="O282">
            <v>1087483.6200000001</v>
          </cell>
          <cell r="P282">
            <v>0</v>
          </cell>
          <cell r="Q282">
            <v>324394.90000000002</v>
          </cell>
          <cell r="R282">
            <v>1447620.62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3458338.39</v>
          </cell>
          <cell r="F283">
            <v>0</v>
          </cell>
          <cell r="G283">
            <v>0</v>
          </cell>
          <cell r="H283">
            <v>1180</v>
          </cell>
          <cell r="I283">
            <v>2655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215177.38</v>
          </cell>
          <cell r="P283">
            <v>263440.57</v>
          </cell>
          <cell r="Q283">
            <v>208153.63999999998</v>
          </cell>
          <cell r="R283">
            <v>690606.59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3458338.39</v>
          </cell>
          <cell r="F284">
            <v>0</v>
          </cell>
          <cell r="G284">
            <v>0</v>
          </cell>
          <cell r="H284">
            <v>1180</v>
          </cell>
          <cell r="I284">
            <v>2655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215177.38</v>
          </cell>
          <cell r="P284">
            <v>263440.57</v>
          </cell>
          <cell r="Q284">
            <v>208153.63999999998</v>
          </cell>
          <cell r="R284">
            <v>690606.59</v>
          </cell>
        </row>
        <row r="285">
          <cell r="C285" t="str">
            <v>2.3.9.5</v>
          </cell>
          <cell r="D285" t="str">
            <v>Utiles de cocina y comedor</v>
          </cell>
          <cell r="E285">
            <v>1119522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97807.13</v>
          </cell>
          <cell r="K285">
            <v>286045.75</v>
          </cell>
          <cell r="L285">
            <v>0</v>
          </cell>
          <cell r="M285">
            <v>0</v>
          </cell>
          <cell r="N285">
            <v>0</v>
          </cell>
          <cell r="O285">
            <v>15295.02</v>
          </cell>
          <cell r="P285">
            <v>83135.009999999995</v>
          </cell>
          <cell r="Q285">
            <v>425289.39</v>
          </cell>
          <cell r="R285">
            <v>907572.3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1119522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97807.13</v>
          </cell>
          <cell r="K286">
            <v>286045.75</v>
          </cell>
          <cell r="L286">
            <v>0</v>
          </cell>
          <cell r="M286">
            <v>0</v>
          </cell>
          <cell r="N286">
            <v>0</v>
          </cell>
          <cell r="O286">
            <v>15295.02</v>
          </cell>
          <cell r="P286">
            <v>83135.009999999995</v>
          </cell>
          <cell r="Q286">
            <v>425289.39</v>
          </cell>
          <cell r="R286">
            <v>907572.3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2578289.8400000003</v>
          </cell>
          <cell r="F287">
            <v>0</v>
          </cell>
          <cell r="G287">
            <v>0</v>
          </cell>
          <cell r="H287">
            <v>891136</v>
          </cell>
          <cell r="I287">
            <v>0</v>
          </cell>
          <cell r="J287">
            <v>0</v>
          </cell>
          <cell r="K287">
            <v>3944.64</v>
          </cell>
          <cell r="L287">
            <v>303594.46999999997</v>
          </cell>
          <cell r="M287">
            <v>583274</v>
          </cell>
          <cell r="N287">
            <v>0</v>
          </cell>
          <cell r="O287">
            <v>69012.3</v>
          </cell>
          <cell r="P287">
            <v>0</v>
          </cell>
          <cell r="Q287">
            <v>580470.27</v>
          </cell>
          <cell r="R287">
            <v>2431431.6799999997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2578289.8400000003</v>
          </cell>
          <cell r="F288">
            <v>0</v>
          </cell>
          <cell r="G288">
            <v>0</v>
          </cell>
          <cell r="H288">
            <v>891136</v>
          </cell>
          <cell r="I288">
            <v>0</v>
          </cell>
          <cell r="J288">
            <v>0</v>
          </cell>
          <cell r="K288">
            <v>3944.64</v>
          </cell>
          <cell r="L288">
            <v>303594.46999999997</v>
          </cell>
          <cell r="M288">
            <v>583274</v>
          </cell>
          <cell r="N288">
            <v>0</v>
          </cell>
          <cell r="O288">
            <v>69012.3</v>
          </cell>
          <cell r="P288">
            <v>0</v>
          </cell>
          <cell r="Q288">
            <v>580470.27</v>
          </cell>
          <cell r="R288">
            <v>2431431.6799999997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35702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944</v>
          </cell>
          <cell r="L289">
            <v>0</v>
          </cell>
          <cell r="M289">
            <v>0</v>
          </cell>
          <cell r="N289">
            <v>0</v>
          </cell>
          <cell r="O289">
            <v>1392.87</v>
          </cell>
          <cell r="P289">
            <v>0</v>
          </cell>
          <cell r="Q289">
            <v>0</v>
          </cell>
          <cell r="R289">
            <v>2336.87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35702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944</v>
          </cell>
          <cell r="L290">
            <v>0</v>
          </cell>
          <cell r="M290">
            <v>0</v>
          </cell>
          <cell r="N290">
            <v>0</v>
          </cell>
          <cell r="O290">
            <v>1392.87</v>
          </cell>
          <cell r="P290">
            <v>0</v>
          </cell>
          <cell r="Q290">
            <v>0</v>
          </cell>
          <cell r="R290">
            <v>2336.87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1891268.9700000002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51718.11</v>
          </cell>
          <cell r="L291">
            <v>190734.12</v>
          </cell>
          <cell r="M291">
            <v>0</v>
          </cell>
          <cell r="N291">
            <v>30081.15</v>
          </cell>
          <cell r="O291">
            <v>10773.11</v>
          </cell>
          <cell r="P291">
            <v>0</v>
          </cell>
          <cell r="Q291">
            <v>594038.5</v>
          </cell>
          <cell r="R291">
            <v>877344.99</v>
          </cell>
        </row>
        <row r="292">
          <cell r="C292" t="str">
            <v>2.3.9.8.01</v>
          </cell>
          <cell r="D292" t="str">
            <v>Repuestos</v>
          </cell>
          <cell r="E292">
            <v>49545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11845.74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31683</v>
          </cell>
          <cell r="R292">
            <v>43528.74</v>
          </cell>
        </row>
        <row r="293">
          <cell r="C293" t="str">
            <v>2.3.9.8.02</v>
          </cell>
          <cell r="D293" t="str">
            <v>Accesorios</v>
          </cell>
          <cell r="E293">
            <v>1841723.9700000002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51718.11</v>
          </cell>
          <cell r="L293">
            <v>178888.38</v>
          </cell>
          <cell r="M293">
            <v>0</v>
          </cell>
          <cell r="N293">
            <v>30081.15</v>
          </cell>
          <cell r="O293">
            <v>10773.11</v>
          </cell>
          <cell r="P293">
            <v>0</v>
          </cell>
          <cell r="Q293">
            <v>562355.5</v>
          </cell>
          <cell r="R293">
            <v>833816.25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3890140</v>
          </cell>
          <cell r="F294">
            <v>0</v>
          </cell>
          <cell r="G294">
            <v>0</v>
          </cell>
          <cell r="H294">
            <v>35018.39</v>
          </cell>
          <cell r="I294">
            <v>92630</v>
          </cell>
          <cell r="J294">
            <v>35999.68</v>
          </cell>
          <cell r="K294">
            <v>6363.74</v>
          </cell>
          <cell r="L294">
            <v>113832.69</v>
          </cell>
          <cell r="M294">
            <v>0</v>
          </cell>
          <cell r="N294">
            <v>566448.31999999995</v>
          </cell>
          <cell r="O294">
            <v>34433.449999999997</v>
          </cell>
          <cell r="P294">
            <v>368123.42</v>
          </cell>
          <cell r="Q294">
            <v>1922952.32</v>
          </cell>
          <cell r="R294">
            <v>3175802.01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33959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26398.25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26398.25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1527667</v>
          </cell>
          <cell r="F298">
            <v>0</v>
          </cell>
          <cell r="G298">
            <v>0</v>
          </cell>
          <cell r="H298">
            <v>23418.99</v>
          </cell>
          <cell r="I298">
            <v>89090</v>
          </cell>
          <cell r="J298">
            <v>0</v>
          </cell>
          <cell r="K298">
            <v>0</v>
          </cell>
          <cell r="L298">
            <v>60934.92</v>
          </cell>
          <cell r="M298">
            <v>0</v>
          </cell>
          <cell r="N298">
            <v>0</v>
          </cell>
          <cell r="O298">
            <v>0</v>
          </cell>
          <cell r="P298">
            <v>70800</v>
          </cell>
          <cell r="Q298">
            <v>803226</v>
          </cell>
          <cell r="R298">
            <v>1047469.91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2328514</v>
          </cell>
          <cell r="F299">
            <v>0</v>
          </cell>
          <cell r="G299">
            <v>0</v>
          </cell>
          <cell r="H299">
            <v>11599.4</v>
          </cell>
          <cell r="I299">
            <v>3540</v>
          </cell>
          <cell r="J299">
            <v>35999.68</v>
          </cell>
          <cell r="K299">
            <v>6363.74</v>
          </cell>
          <cell r="L299">
            <v>26499.52</v>
          </cell>
          <cell r="M299">
            <v>0</v>
          </cell>
          <cell r="N299">
            <v>566448.31999999995</v>
          </cell>
          <cell r="O299">
            <v>34433.449999999997</v>
          </cell>
          <cell r="P299">
            <v>297323.42</v>
          </cell>
          <cell r="Q299">
            <v>1119726.32</v>
          </cell>
          <cell r="R299">
            <v>2101933.8499999996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408911.74</v>
          </cell>
          <cell r="H300">
            <v>-408911.74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408911.74</v>
          </cell>
          <cell r="H319">
            <v>-408911.74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408911.74</v>
          </cell>
          <cell r="H322">
            <v>-408911.74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408911.74</v>
          </cell>
          <cell r="H323">
            <v>-408911.74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48808783.549999997</v>
          </cell>
          <cell r="F324">
            <v>0</v>
          </cell>
          <cell r="G324">
            <v>0</v>
          </cell>
          <cell r="H324">
            <v>42500.04</v>
          </cell>
          <cell r="I324">
            <v>0</v>
          </cell>
          <cell r="J324">
            <v>1447690.3399999999</v>
          </cell>
          <cell r="K324">
            <v>3476015.8600000003</v>
          </cell>
          <cell r="L324">
            <v>13983253.439999999</v>
          </cell>
          <cell r="M324">
            <v>41040.400000000001</v>
          </cell>
          <cell r="N324">
            <v>3988200.91</v>
          </cell>
          <cell r="O324">
            <v>1174754.48</v>
          </cell>
          <cell r="P324">
            <v>2273448.14</v>
          </cell>
          <cell r="Q324">
            <v>4083738.29</v>
          </cell>
          <cell r="R324">
            <v>30510641.899999999</v>
          </cell>
        </row>
        <row r="325">
          <cell r="C325" t="str">
            <v>2.6.1</v>
          </cell>
          <cell r="D325" t="str">
            <v>MOBILIARIO Y EQUIPO</v>
          </cell>
          <cell r="E325">
            <v>29211748.569999997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405319.99</v>
          </cell>
          <cell r="K325">
            <v>2990492.6500000004</v>
          </cell>
          <cell r="L325">
            <v>12477188.560000001</v>
          </cell>
          <cell r="M325">
            <v>41040.400000000001</v>
          </cell>
          <cell r="N325">
            <v>3988200.91</v>
          </cell>
          <cell r="O325">
            <v>371056</v>
          </cell>
          <cell r="P325">
            <v>641161.99</v>
          </cell>
          <cell r="Q325">
            <v>1515113.32</v>
          </cell>
          <cell r="R325">
            <v>22429573.82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5077800.04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41040.400000000001</v>
          </cell>
          <cell r="N326">
            <v>0</v>
          </cell>
          <cell r="O326">
            <v>114996</v>
          </cell>
          <cell r="P326">
            <v>641161.99</v>
          </cell>
          <cell r="Q326">
            <v>1340718.81</v>
          </cell>
          <cell r="R326">
            <v>2137917.2000000002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5077800.04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41040.400000000001</v>
          </cell>
          <cell r="N327">
            <v>0</v>
          </cell>
          <cell r="O327">
            <v>114996</v>
          </cell>
          <cell r="P327">
            <v>641161.99</v>
          </cell>
          <cell r="Q327">
            <v>1340718.81</v>
          </cell>
          <cell r="R327">
            <v>2137917.2000000002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23454677.379999999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3988200.91</v>
          </cell>
          <cell r="O330">
            <v>180009</v>
          </cell>
          <cell r="P330">
            <v>0</v>
          </cell>
          <cell r="Q330">
            <v>52990.65</v>
          </cell>
          <cell r="R330">
            <v>19794962.289999999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23454677.379999999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3988200.91</v>
          </cell>
          <cell r="O331">
            <v>180009</v>
          </cell>
          <cell r="P331">
            <v>0</v>
          </cell>
          <cell r="Q331">
            <v>52990.65</v>
          </cell>
          <cell r="R331">
            <v>19794962.289999999</v>
          </cell>
        </row>
        <row r="332">
          <cell r="C332" t="str">
            <v>2.6.1.4</v>
          </cell>
          <cell r="D332" t="str">
            <v>Electrodomésticos</v>
          </cell>
          <cell r="E332">
            <v>626875.15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299239.46999999997</v>
          </cell>
          <cell r="L332">
            <v>0</v>
          </cell>
          <cell r="M332">
            <v>0</v>
          </cell>
          <cell r="N332">
            <v>0</v>
          </cell>
          <cell r="O332">
            <v>76051</v>
          </cell>
          <cell r="P332">
            <v>0</v>
          </cell>
          <cell r="Q332">
            <v>121403.86</v>
          </cell>
          <cell r="R332">
            <v>496694.32999999996</v>
          </cell>
        </row>
        <row r="333">
          <cell r="C333" t="str">
            <v>2.6.1.4.01</v>
          </cell>
          <cell r="D333" t="str">
            <v>Electrodomésticos</v>
          </cell>
          <cell r="E333">
            <v>626875.15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299239.46999999997</v>
          </cell>
          <cell r="L333">
            <v>0</v>
          </cell>
          <cell r="M333">
            <v>0</v>
          </cell>
          <cell r="N333">
            <v>0</v>
          </cell>
          <cell r="O333">
            <v>76051</v>
          </cell>
          <cell r="P333">
            <v>0</v>
          </cell>
          <cell r="Q333">
            <v>121403.86</v>
          </cell>
          <cell r="R333">
            <v>496694.32999999996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52396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52396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9186236.5300000012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9440</v>
          </cell>
          <cell r="P336">
            <v>1627164.95</v>
          </cell>
          <cell r="Q336">
            <v>1912129.6800000002</v>
          </cell>
          <cell r="R336">
            <v>5011032.17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1573032.6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9440</v>
          </cell>
          <cell r="P337">
            <v>0</v>
          </cell>
          <cell r="Q337">
            <v>296716.43</v>
          </cell>
          <cell r="R337">
            <v>1737204.03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1573032.6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9440</v>
          </cell>
          <cell r="P338">
            <v>0</v>
          </cell>
          <cell r="Q338">
            <v>296716.43</v>
          </cell>
          <cell r="R338">
            <v>1737204.03</v>
          </cell>
        </row>
        <row r="339">
          <cell r="C339" t="str">
            <v>2.6.2.2</v>
          </cell>
          <cell r="D339" t="str">
            <v>Aparatos deportivos</v>
          </cell>
          <cell r="E339">
            <v>328768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328768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1745249.94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1388752.86</v>
          </cell>
          <cell r="R341">
            <v>1420002.8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1745249.94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1388752.86</v>
          </cell>
          <cell r="R342">
            <v>1420002.8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5539185.9900000002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1627164.95</v>
          </cell>
          <cell r="Q343">
            <v>226660.39</v>
          </cell>
          <cell r="R343">
            <v>1853825.3399999999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5539185.9900000002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1627164.95</v>
          </cell>
          <cell r="Q344">
            <v>226660.39</v>
          </cell>
          <cell r="R344">
            <v>1853825.3399999999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676751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284545.68</v>
          </cell>
          <cell r="P345">
            <v>0</v>
          </cell>
          <cell r="Q345">
            <v>0</v>
          </cell>
          <cell r="R345">
            <v>284545.68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676751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284545.68</v>
          </cell>
          <cell r="P346">
            <v>0</v>
          </cell>
          <cell r="Q346">
            <v>0</v>
          </cell>
          <cell r="R346">
            <v>284545.68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676751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284545.68</v>
          </cell>
          <cell r="P347">
            <v>0</v>
          </cell>
          <cell r="Q347">
            <v>0</v>
          </cell>
          <cell r="R347">
            <v>284545.68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3805140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3500000</v>
          </cell>
          <cell r="R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3500000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305140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305140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5111154.45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946346.42999999993</v>
          </cell>
          <cell r="K355">
            <v>485523.21</v>
          </cell>
          <cell r="L355">
            <v>139791.26</v>
          </cell>
          <cell r="M355">
            <v>0</v>
          </cell>
          <cell r="N355">
            <v>0</v>
          </cell>
          <cell r="O355">
            <v>509712.8</v>
          </cell>
          <cell r="P355">
            <v>5121.2</v>
          </cell>
          <cell r="Q355">
            <v>656495.29</v>
          </cell>
          <cell r="R355">
            <v>2742990.19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24000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4956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4956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24000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4956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4956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120000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34022.94</v>
          </cell>
          <cell r="L358">
            <v>63424.3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18158.009999999998</v>
          </cell>
          <cell r="R358">
            <v>115605.25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120000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34022.94</v>
          </cell>
          <cell r="L359">
            <v>63424.3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18158.009999999998</v>
          </cell>
          <cell r="R359">
            <v>115605.25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1492867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509712.8</v>
          </cell>
          <cell r="P363">
            <v>0</v>
          </cell>
          <cell r="Q363">
            <v>172250.7</v>
          </cell>
          <cell r="R363">
            <v>1135260.5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58300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1434567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453297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509712.8</v>
          </cell>
          <cell r="P365">
            <v>0</v>
          </cell>
          <cell r="Q365">
            <v>172250.7</v>
          </cell>
          <cell r="R365">
            <v>1135260.5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1850127.45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801723.45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1850127.45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801723.45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399160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71410.960000000006</v>
          </cell>
          <cell r="M370">
            <v>0</v>
          </cell>
          <cell r="N370">
            <v>0</v>
          </cell>
          <cell r="O370">
            <v>0</v>
          </cell>
          <cell r="P370">
            <v>5121.2</v>
          </cell>
          <cell r="Q370">
            <v>56086.58</v>
          </cell>
          <cell r="R370">
            <v>132618.74</v>
          </cell>
        </row>
        <row r="371">
          <cell r="C371" t="str">
            <v>2.6.5.7.01</v>
          </cell>
          <cell r="D371" t="str">
            <v>Maquinarias-herramientas</v>
          </cell>
          <cell r="E371">
            <v>399160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71410.960000000006</v>
          </cell>
          <cell r="M371">
            <v>0</v>
          </cell>
          <cell r="N371">
            <v>0</v>
          </cell>
          <cell r="O371">
            <v>0</v>
          </cell>
          <cell r="P371">
            <v>5121.2</v>
          </cell>
          <cell r="Q371">
            <v>56086.58</v>
          </cell>
          <cell r="R371">
            <v>132618.74</v>
          </cell>
        </row>
        <row r="372">
          <cell r="C372" t="str">
            <v>2.6.5.8</v>
          </cell>
          <cell r="D372" t="str">
            <v>Otros equipos</v>
          </cell>
          <cell r="E372">
            <v>1225000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142826.25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410000</v>
          </cell>
          <cell r="R372">
            <v>552826.25</v>
          </cell>
        </row>
        <row r="373">
          <cell r="C373" t="str">
            <v>2.6.5.8.01</v>
          </cell>
          <cell r="D373" t="str">
            <v>Otros equipos</v>
          </cell>
          <cell r="E373">
            <v>1225000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142826.25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410000</v>
          </cell>
          <cell r="R373">
            <v>552826.25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817753</v>
          </cell>
          <cell r="F374">
            <v>0</v>
          </cell>
          <cell r="G374">
            <v>0</v>
          </cell>
          <cell r="H374">
            <v>42500.04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42500.04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71000</v>
          </cell>
          <cell r="F377">
            <v>0</v>
          </cell>
          <cell r="G377">
            <v>0</v>
          </cell>
          <cell r="H377">
            <v>42500.04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42500.04</v>
          </cell>
        </row>
        <row r="378">
          <cell r="C378" t="str">
            <v>2.6.6.2.01</v>
          </cell>
          <cell r="D378" t="str">
            <v>Equipos de Seguridad</v>
          </cell>
          <cell r="E378">
            <v>71000</v>
          </cell>
          <cell r="F378">
            <v>0</v>
          </cell>
          <cell r="G378">
            <v>0</v>
          </cell>
          <cell r="H378">
            <v>42500.04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42500.04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9">
          <cell r="N9">
            <v>4224691.96</v>
          </cell>
        </row>
      </sheetData>
      <sheetData sheetId="6"/>
      <sheetData sheetId="7">
        <row r="48">
          <cell r="F48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showGridLines="0" tabSelected="1" zoomScale="85" zoomScaleNormal="85" workbookViewId="0">
      <pane xSplit="3" ySplit="14" topLeftCell="D80" activePane="bottomRight" state="frozen"/>
      <selection pane="topRight" activeCell="D1" sqref="D1"/>
      <selection pane="bottomLeft" activeCell="A15" sqref="A15"/>
      <selection pane="bottomRight" activeCell="D86" sqref="D86:E86"/>
    </sheetView>
  </sheetViews>
  <sheetFormatPr baseColWidth="10" defaultColWidth="9.140625" defaultRowHeight="15" outlineLevelCol="1" x14ac:dyDescent="0.25"/>
  <cols>
    <col min="1" max="1" width="5.5703125" style="18" bestFit="1" customWidth="1" outlineLevel="1"/>
    <col min="2" max="2" width="40.42578125" style="18" customWidth="1"/>
    <col min="3" max="3" width="3.85546875" style="18" hidden="1" customWidth="1" outlineLevel="1"/>
    <col min="4" max="4" width="19.140625" style="18" customWidth="1" collapsed="1"/>
    <col min="5" max="5" width="16" style="18" customWidth="1"/>
    <col min="6" max="6" width="12.42578125" style="18" customWidth="1"/>
    <col min="7" max="7" width="16.42578125" style="18" bestFit="1" customWidth="1"/>
    <col min="8" max="8" width="14.85546875" style="18" customWidth="1"/>
    <col min="9" max="9" width="15.140625" style="18" customWidth="1"/>
    <col min="10" max="10" width="15.5703125" style="18" customWidth="1"/>
    <col min="11" max="11" width="16.42578125" style="18" bestFit="1" customWidth="1"/>
    <col min="12" max="12" width="14.5703125" style="18" customWidth="1"/>
    <col min="13" max="14" width="16.42578125" style="18" bestFit="1" customWidth="1"/>
    <col min="15" max="15" width="14.5703125" style="18" customWidth="1"/>
    <col min="16" max="16" width="15.42578125" style="18" customWidth="1"/>
    <col min="17" max="17" width="14.85546875" style="18" customWidth="1"/>
    <col min="18" max="18" width="17.7109375" style="18" bestFit="1" customWidth="1"/>
    <col min="19" max="22" width="6" style="18" bestFit="1" customWidth="1"/>
    <col min="23" max="24" width="7" style="18" bestFit="1" customWidth="1"/>
    <col min="25" max="254" width="9.140625" style="18"/>
    <col min="255" max="255" width="49.28515625" style="18" bestFit="1" customWidth="1"/>
    <col min="256" max="256" width="25" style="18" customWidth="1"/>
    <col min="257" max="257" width="21.28515625" style="18" customWidth="1"/>
    <col min="258" max="258" width="16.28515625" style="18" bestFit="1" customWidth="1"/>
    <col min="259" max="259" width="17.85546875" style="18" bestFit="1" customWidth="1"/>
    <col min="260" max="260" width="18.5703125" style="18" bestFit="1" customWidth="1"/>
    <col min="261" max="264" width="17.42578125" style="18" bestFit="1" customWidth="1"/>
    <col min="265" max="265" width="17.42578125" style="18" customWidth="1"/>
    <col min="266" max="266" width="19.28515625" style="18" customWidth="1"/>
    <col min="267" max="267" width="17.5703125" style="18" bestFit="1" customWidth="1"/>
    <col min="268" max="268" width="18.28515625" style="18" customWidth="1"/>
    <col min="269" max="269" width="30.140625" style="18" customWidth="1"/>
    <col min="270" max="270" width="19" style="18" customWidth="1"/>
    <col min="271" max="271" width="20" style="18" customWidth="1"/>
    <col min="272" max="272" width="16.5703125" style="18" customWidth="1"/>
    <col min="273" max="273" width="16.42578125" style="18" customWidth="1"/>
    <col min="274" max="278" width="6" style="18" bestFit="1" customWidth="1"/>
    <col min="279" max="280" width="7" style="18" bestFit="1" customWidth="1"/>
    <col min="281" max="510" width="9.140625" style="18"/>
    <col min="511" max="511" width="49.28515625" style="18" bestFit="1" customWidth="1"/>
    <col min="512" max="512" width="25" style="18" customWidth="1"/>
    <col min="513" max="513" width="21.28515625" style="18" customWidth="1"/>
    <col min="514" max="514" width="16.28515625" style="18" bestFit="1" customWidth="1"/>
    <col min="515" max="515" width="17.85546875" style="18" bestFit="1" customWidth="1"/>
    <col min="516" max="516" width="18.5703125" style="18" bestFit="1" customWidth="1"/>
    <col min="517" max="520" width="17.42578125" style="18" bestFit="1" customWidth="1"/>
    <col min="521" max="521" width="17.42578125" style="18" customWidth="1"/>
    <col min="522" max="522" width="19.28515625" style="18" customWidth="1"/>
    <col min="523" max="523" width="17.5703125" style="18" bestFit="1" customWidth="1"/>
    <col min="524" max="524" width="18.28515625" style="18" customWidth="1"/>
    <col min="525" max="525" width="30.140625" style="18" customWidth="1"/>
    <col min="526" max="526" width="19" style="18" customWidth="1"/>
    <col min="527" max="527" width="20" style="18" customWidth="1"/>
    <col min="528" max="528" width="16.5703125" style="18" customWidth="1"/>
    <col min="529" max="529" width="16.42578125" style="18" customWidth="1"/>
    <col min="530" max="534" width="6" style="18" bestFit="1" customWidth="1"/>
    <col min="535" max="536" width="7" style="18" bestFit="1" customWidth="1"/>
    <col min="537" max="766" width="9.140625" style="18"/>
    <col min="767" max="767" width="49.28515625" style="18" bestFit="1" customWidth="1"/>
    <col min="768" max="768" width="25" style="18" customWidth="1"/>
    <col min="769" max="769" width="21.28515625" style="18" customWidth="1"/>
    <col min="770" max="770" width="16.28515625" style="18" bestFit="1" customWidth="1"/>
    <col min="771" max="771" width="17.85546875" style="18" bestFit="1" customWidth="1"/>
    <col min="772" max="772" width="18.5703125" style="18" bestFit="1" customWidth="1"/>
    <col min="773" max="776" width="17.42578125" style="18" bestFit="1" customWidth="1"/>
    <col min="777" max="777" width="17.42578125" style="18" customWidth="1"/>
    <col min="778" max="778" width="19.28515625" style="18" customWidth="1"/>
    <col min="779" max="779" width="17.5703125" style="18" bestFit="1" customWidth="1"/>
    <col min="780" max="780" width="18.28515625" style="18" customWidth="1"/>
    <col min="781" max="781" width="30.140625" style="18" customWidth="1"/>
    <col min="782" max="782" width="19" style="18" customWidth="1"/>
    <col min="783" max="783" width="20" style="18" customWidth="1"/>
    <col min="784" max="784" width="16.5703125" style="18" customWidth="1"/>
    <col min="785" max="785" width="16.42578125" style="18" customWidth="1"/>
    <col min="786" max="790" width="6" style="18" bestFit="1" customWidth="1"/>
    <col min="791" max="792" width="7" style="18" bestFit="1" customWidth="1"/>
    <col min="793" max="1022" width="9.140625" style="18"/>
    <col min="1023" max="1023" width="49.28515625" style="18" bestFit="1" customWidth="1"/>
    <col min="1024" max="1024" width="25" style="18" customWidth="1"/>
    <col min="1025" max="1025" width="21.28515625" style="18" customWidth="1"/>
    <col min="1026" max="1026" width="16.28515625" style="18" bestFit="1" customWidth="1"/>
    <col min="1027" max="1027" width="17.85546875" style="18" bestFit="1" customWidth="1"/>
    <col min="1028" max="1028" width="18.5703125" style="18" bestFit="1" customWidth="1"/>
    <col min="1029" max="1032" width="17.42578125" style="18" bestFit="1" customWidth="1"/>
    <col min="1033" max="1033" width="17.42578125" style="18" customWidth="1"/>
    <col min="1034" max="1034" width="19.28515625" style="18" customWidth="1"/>
    <col min="1035" max="1035" width="17.5703125" style="18" bestFit="1" customWidth="1"/>
    <col min="1036" max="1036" width="18.28515625" style="18" customWidth="1"/>
    <col min="1037" max="1037" width="30.140625" style="18" customWidth="1"/>
    <col min="1038" max="1038" width="19" style="18" customWidth="1"/>
    <col min="1039" max="1039" width="20" style="18" customWidth="1"/>
    <col min="1040" max="1040" width="16.5703125" style="18" customWidth="1"/>
    <col min="1041" max="1041" width="16.42578125" style="18" customWidth="1"/>
    <col min="1042" max="1046" width="6" style="18" bestFit="1" customWidth="1"/>
    <col min="1047" max="1048" width="7" style="18" bestFit="1" customWidth="1"/>
    <col min="1049" max="1278" width="9.140625" style="18"/>
    <col min="1279" max="1279" width="49.28515625" style="18" bestFit="1" customWidth="1"/>
    <col min="1280" max="1280" width="25" style="18" customWidth="1"/>
    <col min="1281" max="1281" width="21.28515625" style="18" customWidth="1"/>
    <col min="1282" max="1282" width="16.28515625" style="18" bestFit="1" customWidth="1"/>
    <col min="1283" max="1283" width="17.85546875" style="18" bestFit="1" customWidth="1"/>
    <col min="1284" max="1284" width="18.5703125" style="18" bestFit="1" customWidth="1"/>
    <col min="1285" max="1288" width="17.42578125" style="18" bestFit="1" customWidth="1"/>
    <col min="1289" max="1289" width="17.42578125" style="18" customWidth="1"/>
    <col min="1290" max="1290" width="19.28515625" style="18" customWidth="1"/>
    <col min="1291" max="1291" width="17.5703125" style="18" bestFit="1" customWidth="1"/>
    <col min="1292" max="1292" width="18.28515625" style="18" customWidth="1"/>
    <col min="1293" max="1293" width="30.140625" style="18" customWidth="1"/>
    <col min="1294" max="1294" width="19" style="18" customWidth="1"/>
    <col min="1295" max="1295" width="20" style="18" customWidth="1"/>
    <col min="1296" max="1296" width="16.5703125" style="18" customWidth="1"/>
    <col min="1297" max="1297" width="16.42578125" style="18" customWidth="1"/>
    <col min="1298" max="1302" width="6" style="18" bestFit="1" customWidth="1"/>
    <col min="1303" max="1304" width="7" style="18" bestFit="1" customWidth="1"/>
    <col min="1305" max="1534" width="9.140625" style="18"/>
    <col min="1535" max="1535" width="49.28515625" style="18" bestFit="1" customWidth="1"/>
    <col min="1536" max="1536" width="25" style="18" customWidth="1"/>
    <col min="1537" max="1537" width="21.28515625" style="18" customWidth="1"/>
    <col min="1538" max="1538" width="16.28515625" style="18" bestFit="1" customWidth="1"/>
    <col min="1539" max="1539" width="17.85546875" style="18" bestFit="1" customWidth="1"/>
    <col min="1540" max="1540" width="18.5703125" style="18" bestFit="1" customWidth="1"/>
    <col min="1541" max="1544" width="17.42578125" style="18" bestFit="1" customWidth="1"/>
    <col min="1545" max="1545" width="17.42578125" style="18" customWidth="1"/>
    <col min="1546" max="1546" width="19.28515625" style="18" customWidth="1"/>
    <col min="1547" max="1547" width="17.5703125" style="18" bestFit="1" customWidth="1"/>
    <col min="1548" max="1548" width="18.28515625" style="18" customWidth="1"/>
    <col min="1549" max="1549" width="30.140625" style="18" customWidth="1"/>
    <col min="1550" max="1550" width="19" style="18" customWidth="1"/>
    <col min="1551" max="1551" width="20" style="18" customWidth="1"/>
    <col min="1552" max="1552" width="16.5703125" style="18" customWidth="1"/>
    <col min="1553" max="1553" width="16.42578125" style="18" customWidth="1"/>
    <col min="1554" max="1558" width="6" style="18" bestFit="1" customWidth="1"/>
    <col min="1559" max="1560" width="7" style="18" bestFit="1" customWidth="1"/>
    <col min="1561" max="1790" width="9.140625" style="18"/>
    <col min="1791" max="1791" width="49.28515625" style="18" bestFit="1" customWidth="1"/>
    <col min="1792" max="1792" width="25" style="18" customWidth="1"/>
    <col min="1793" max="1793" width="21.28515625" style="18" customWidth="1"/>
    <col min="1794" max="1794" width="16.28515625" style="18" bestFit="1" customWidth="1"/>
    <col min="1795" max="1795" width="17.85546875" style="18" bestFit="1" customWidth="1"/>
    <col min="1796" max="1796" width="18.5703125" style="18" bestFit="1" customWidth="1"/>
    <col min="1797" max="1800" width="17.42578125" style="18" bestFit="1" customWidth="1"/>
    <col min="1801" max="1801" width="17.42578125" style="18" customWidth="1"/>
    <col min="1802" max="1802" width="19.28515625" style="18" customWidth="1"/>
    <col min="1803" max="1803" width="17.5703125" style="18" bestFit="1" customWidth="1"/>
    <col min="1804" max="1804" width="18.28515625" style="18" customWidth="1"/>
    <col min="1805" max="1805" width="30.140625" style="18" customWidth="1"/>
    <col min="1806" max="1806" width="19" style="18" customWidth="1"/>
    <col min="1807" max="1807" width="20" style="18" customWidth="1"/>
    <col min="1808" max="1808" width="16.5703125" style="18" customWidth="1"/>
    <col min="1809" max="1809" width="16.42578125" style="18" customWidth="1"/>
    <col min="1810" max="1814" width="6" style="18" bestFit="1" customWidth="1"/>
    <col min="1815" max="1816" width="7" style="18" bestFit="1" customWidth="1"/>
    <col min="1817" max="2046" width="9.140625" style="18"/>
    <col min="2047" max="2047" width="49.28515625" style="18" bestFit="1" customWidth="1"/>
    <col min="2048" max="2048" width="25" style="18" customWidth="1"/>
    <col min="2049" max="2049" width="21.28515625" style="18" customWidth="1"/>
    <col min="2050" max="2050" width="16.28515625" style="18" bestFit="1" customWidth="1"/>
    <col min="2051" max="2051" width="17.85546875" style="18" bestFit="1" customWidth="1"/>
    <col min="2052" max="2052" width="18.5703125" style="18" bestFit="1" customWidth="1"/>
    <col min="2053" max="2056" width="17.42578125" style="18" bestFit="1" customWidth="1"/>
    <col min="2057" max="2057" width="17.42578125" style="18" customWidth="1"/>
    <col min="2058" max="2058" width="19.28515625" style="18" customWidth="1"/>
    <col min="2059" max="2059" width="17.5703125" style="18" bestFit="1" customWidth="1"/>
    <col min="2060" max="2060" width="18.28515625" style="18" customWidth="1"/>
    <col min="2061" max="2061" width="30.140625" style="18" customWidth="1"/>
    <col min="2062" max="2062" width="19" style="18" customWidth="1"/>
    <col min="2063" max="2063" width="20" style="18" customWidth="1"/>
    <col min="2064" max="2064" width="16.5703125" style="18" customWidth="1"/>
    <col min="2065" max="2065" width="16.42578125" style="18" customWidth="1"/>
    <col min="2066" max="2070" width="6" style="18" bestFit="1" customWidth="1"/>
    <col min="2071" max="2072" width="7" style="18" bestFit="1" customWidth="1"/>
    <col min="2073" max="2302" width="9.140625" style="18"/>
    <col min="2303" max="2303" width="49.28515625" style="18" bestFit="1" customWidth="1"/>
    <col min="2304" max="2304" width="25" style="18" customWidth="1"/>
    <col min="2305" max="2305" width="21.28515625" style="18" customWidth="1"/>
    <col min="2306" max="2306" width="16.28515625" style="18" bestFit="1" customWidth="1"/>
    <col min="2307" max="2307" width="17.85546875" style="18" bestFit="1" customWidth="1"/>
    <col min="2308" max="2308" width="18.5703125" style="18" bestFit="1" customWidth="1"/>
    <col min="2309" max="2312" width="17.42578125" style="18" bestFit="1" customWidth="1"/>
    <col min="2313" max="2313" width="17.42578125" style="18" customWidth="1"/>
    <col min="2314" max="2314" width="19.28515625" style="18" customWidth="1"/>
    <col min="2315" max="2315" width="17.5703125" style="18" bestFit="1" customWidth="1"/>
    <col min="2316" max="2316" width="18.28515625" style="18" customWidth="1"/>
    <col min="2317" max="2317" width="30.140625" style="18" customWidth="1"/>
    <col min="2318" max="2318" width="19" style="18" customWidth="1"/>
    <col min="2319" max="2319" width="20" style="18" customWidth="1"/>
    <col min="2320" max="2320" width="16.5703125" style="18" customWidth="1"/>
    <col min="2321" max="2321" width="16.42578125" style="18" customWidth="1"/>
    <col min="2322" max="2326" width="6" style="18" bestFit="1" customWidth="1"/>
    <col min="2327" max="2328" width="7" style="18" bestFit="1" customWidth="1"/>
    <col min="2329" max="2558" width="9.140625" style="18"/>
    <col min="2559" max="2559" width="49.28515625" style="18" bestFit="1" customWidth="1"/>
    <col min="2560" max="2560" width="25" style="18" customWidth="1"/>
    <col min="2561" max="2561" width="21.28515625" style="18" customWidth="1"/>
    <col min="2562" max="2562" width="16.28515625" style="18" bestFit="1" customWidth="1"/>
    <col min="2563" max="2563" width="17.85546875" style="18" bestFit="1" customWidth="1"/>
    <col min="2564" max="2564" width="18.5703125" style="18" bestFit="1" customWidth="1"/>
    <col min="2565" max="2568" width="17.42578125" style="18" bestFit="1" customWidth="1"/>
    <col min="2569" max="2569" width="17.42578125" style="18" customWidth="1"/>
    <col min="2570" max="2570" width="19.28515625" style="18" customWidth="1"/>
    <col min="2571" max="2571" width="17.5703125" style="18" bestFit="1" customWidth="1"/>
    <col min="2572" max="2572" width="18.28515625" style="18" customWidth="1"/>
    <col min="2573" max="2573" width="30.140625" style="18" customWidth="1"/>
    <col min="2574" max="2574" width="19" style="18" customWidth="1"/>
    <col min="2575" max="2575" width="20" style="18" customWidth="1"/>
    <col min="2576" max="2576" width="16.5703125" style="18" customWidth="1"/>
    <col min="2577" max="2577" width="16.42578125" style="18" customWidth="1"/>
    <col min="2578" max="2582" width="6" style="18" bestFit="1" customWidth="1"/>
    <col min="2583" max="2584" width="7" style="18" bestFit="1" customWidth="1"/>
    <col min="2585" max="2814" width="9.140625" style="18"/>
    <col min="2815" max="2815" width="49.28515625" style="18" bestFit="1" customWidth="1"/>
    <col min="2816" max="2816" width="25" style="18" customWidth="1"/>
    <col min="2817" max="2817" width="21.28515625" style="18" customWidth="1"/>
    <col min="2818" max="2818" width="16.28515625" style="18" bestFit="1" customWidth="1"/>
    <col min="2819" max="2819" width="17.85546875" style="18" bestFit="1" customWidth="1"/>
    <col min="2820" max="2820" width="18.5703125" style="18" bestFit="1" customWidth="1"/>
    <col min="2821" max="2824" width="17.42578125" style="18" bestFit="1" customWidth="1"/>
    <col min="2825" max="2825" width="17.42578125" style="18" customWidth="1"/>
    <col min="2826" max="2826" width="19.28515625" style="18" customWidth="1"/>
    <col min="2827" max="2827" width="17.5703125" style="18" bestFit="1" customWidth="1"/>
    <col min="2828" max="2828" width="18.28515625" style="18" customWidth="1"/>
    <col min="2829" max="2829" width="30.140625" style="18" customWidth="1"/>
    <col min="2830" max="2830" width="19" style="18" customWidth="1"/>
    <col min="2831" max="2831" width="20" style="18" customWidth="1"/>
    <col min="2832" max="2832" width="16.5703125" style="18" customWidth="1"/>
    <col min="2833" max="2833" width="16.42578125" style="18" customWidth="1"/>
    <col min="2834" max="2838" width="6" style="18" bestFit="1" customWidth="1"/>
    <col min="2839" max="2840" width="7" style="18" bestFit="1" customWidth="1"/>
    <col min="2841" max="3070" width="9.140625" style="18"/>
    <col min="3071" max="3071" width="49.28515625" style="18" bestFit="1" customWidth="1"/>
    <col min="3072" max="3072" width="25" style="18" customWidth="1"/>
    <col min="3073" max="3073" width="21.28515625" style="18" customWidth="1"/>
    <col min="3074" max="3074" width="16.28515625" style="18" bestFit="1" customWidth="1"/>
    <col min="3075" max="3075" width="17.85546875" style="18" bestFit="1" customWidth="1"/>
    <col min="3076" max="3076" width="18.5703125" style="18" bestFit="1" customWidth="1"/>
    <col min="3077" max="3080" width="17.42578125" style="18" bestFit="1" customWidth="1"/>
    <col min="3081" max="3081" width="17.42578125" style="18" customWidth="1"/>
    <col min="3082" max="3082" width="19.28515625" style="18" customWidth="1"/>
    <col min="3083" max="3083" width="17.5703125" style="18" bestFit="1" customWidth="1"/>
    <col min="3084" max="3084" width="18.28515625" style="18" customWidth="1"/>
    <col min="3085" max="3085" width="30.140625" style="18" customWidth="1"/>
    <col min="3086" max="3086" width="19" style="18" customWidth="1"/>
    <col min="3087" max="3087" width="20" style="18" customWidth="1"/>
    <col min="3088" max="3088" width="16.5703125" style="18" customWidth="1"/>
    <col min="3089" max="3089" width="16.42578125" style="18" customWidth="1"/>
    <col min="3090" max="3094" width="6" style="18" bestFit="1" customWidth="1"/>
    <col min="3095" max="3096" width="7" style="18" bestFit="1" customWidth="1"/>
    <col min="3097" max="3326" width="9.140625" style="18"/>
    <col min="3327" max="3327" width="49.28515625" style="18" bestFit="1" customWidth="1"/>
    <col min="3328" max="3328" width="25" style="18" customWidth="1"/>
    <col min="3329" max="3329" width="21.28515625" style="18" customWidth="1"/>
    <col min="3330" max="3330" width="16.28515625" style="18" bestFit="1" customWidth="1"/>
    <col min="3331" max="3331" width="17.85546875" style="18" bestFit="1" customWidth="1"/>
    <col min="3332" max="3332" width="18.5703125" style="18" bestFit="1" customWidth="1"/>
    <col min="3333" max="3336" width="17.42578125" style="18" bestFit="1" customWidth="1"/>
    <col min="3337" max="3337" width="17.42578125" style="18" customWidth="1"/>
    <col min="3338" max="3338" width="19.28515625" style="18" customWidth="1"/>
    <col min="3339" max="3339" width="17.5703125" style="18" bestFit="1" customWidth="1"/>
    <col min="3340" max="3340" width="18.28515625" style="18" customWidth="1"/>
    <col min="3341" max="3341" width="30.140625" style="18" customWidth="1"/>
    <col min="3342" max="3342" width="19" style="18" customWidth="1"/>
    <col min="3343" max="3343" width="20" style="18" customWidth="1"/>
    <col min="3344" max="3344" width="16.5703125" style="18" customWidth="1"/>
    <col min="3345" max="3345" width="16.42578125" style="18" customWidth="1"/>
    <col min="3346" max="3350" width="6" style="18" bestFit="1" customWidth="1"/>
    <col min="3351" max="3352" width="7" style="18" bestFit="1" customWidth="1"/>
    <col min="3353" max="3582" width="9.140625" style="18"/>
    <col min="3583" max="3583" width="49.28515625" style="18" bestFit="1" customWidth="1"/>
    <col min="3584" max="3584" width="25" style="18" customWidth="1"/>
    <col min="3585" max="3585" width="21.28515625" style="18" customWidth="1"/>
    <col min="3586" max="3586" width="16.28515625" style="18" bestFit="1" customWidth="1"/>
    <col min="3587" max="3587" width="17.85546875" style="18" bestFit="1" customWidth="1"/>
    <col min="3588" max="3588" width="18.5703125" style="18" bestFit="1" customWidth="1"/>
    <col min="3589" max="3592" width="17.42578125" style="18" bestFit="1" customWidth="1"/>
    <col min="3593" max="3593" width="17.42578125" style="18" customWidth="1"/>
    <col min="3594" max="3594" width="19.28515625" style="18" customWidth="1"/>
    <col min="3595" max="3595" width="17.5703125" style="18" bestFit="1" customWidth="1"/>
    <col min="3596" max="3596" width="18.28515625" style="18" customWidth="1"/>
    <col min="3597" max="3597" width="30.140625" style="18" customWidth="1"/>
    <col min="3598" max="3598" width="19" style="18" customWidth="1"/>
    <col min="3599" max="3599" width="20" style="18" customWidth="1"/>
    <col min="3600" max="3600" width="16.5703125" style="18" customWidth="1"/>
    <col min="3601" max="3601" width="16.42578125" style="18" customWidth="1"/>
    <col min="3602" max="3606" width="6" style="18" bestFit="1" customWidth="1"/>
    <col min="3607" max="3608" width="7" style="18" bestFit="1" customWidth="1"/>
    <col min="3609" max="3838" width="9.140625" style="18"/>
    <col min="3839" max="3839" width="49.28515625" style="18" bestFit="1" customWidth="1"/>
    <col min="3840" max="3840" width="25" style="18" customWidth="1"/>
    <col min="3841" max="3841" width="21.28515625" style="18" customWidth="1"/>
    <col min="3842" max="3842" width="16.28515625" style="18" bestFit="1" customWidth="1"/>
    <col min="3843" max="3843" width="17.85546875" style="18" bestFit="1" customWidth="1"/>
    <col min="3844" max="3844" width="18.5703125" style="18" bestFit="1" customWidth="1"/>
    <col min="3845" max="3848" width="17.42578125" style="18" bestFit="1" customWidth="1"/>
    <col min="3849" max="3849" width="17.42578125" style="18" customWidth="1"/>
    <col min="3850" max="3850" width="19.28515625" style="18" customWidth="1"/>
    <col min="3851" max="3851" width="17.5703125" style="18" bestFit="1" customWidth="1"/>
    <col min="3852" max="3852" width="18.28515625" style="18" customWidth="1"/>
    <col min="3853" max="3853" width="30.140625" style="18" customWidth="1"/>
    <col min="3854" max="3854" width="19" style="18" customWidth="1"/>
    <col min="3855" max="3855" width="20" style="18" customWidth="1"/>
    <col min="3856" max="3856" width="16.5703125" style="18" customWidth="1"/>
    <col min="3857" max="3857" width="16.42578125" style="18" customWidth="1"/>
    <col min="3858" max="3862" width="6" style="18" bestFit="1" customWidth="1"/>
    <col min="3863" max="3864" width="7" style="18" bestFit="1" customWidth="1"/>
    <col min="3865" max="4094" width="9.140625" style="18"/>
    <col min="4095" max="4095" width="49.28515625" style="18" bestFit="1" customWidth="1"/>
    <col min="4096" max="4096" width="25" style="18" customWidth="1"/>
    <col min="4097" max="4097" width="21.28515625" style="18" customWidth="1"/>
    <col min="4098" max="4098" width="16.28515625" style="18" bestFit="1" customWidth="1"/>
    <col min="4099" max="4099" width="17.85546875" style="18" bestFit="1" customWidth="1"/>
    <col min="4100" max="4100" width="18.5703125" style="18" bestFit="1" customWidth="1"/>
    <col min="4101" max="4104" width="17.42578125" style="18" bestFit="1" customWidth="1"/>
    <col min="4105" max="4105" width="17.42578125" style="18" customWidth="1"/>
    <col min="4106" max="4106" width="19.28515625" style="18" customWidth="1"/>
    <col min="4107" max="4107" width="17.5703125" style="18" bestFit="1" customWidth="1"/>
    <col min="4108" max="4108" width="18.28515625" style="18" customWidth="1"/>
    <col min="4109" max="4109" width="30.140625" style="18" customWidth="1"/>
    <col min="4110" max="4110" width="19" style="18" customWidth="1"/>
    <col min="4111" max="4111" width="20" style="18" customWidth="1"/>
    <col min="4112" max="4112" width="16.5703125" style="18" customWidth="1"/>
    <col min="4113" max="4113" width="16.42578125" style="18" customWidth="1"/>
    <col min="4114" max="4118" width="6" style="18" bestFit="1" customWidth="1"/>
    <col min="4119" max="4120" width="7" style="18" bestFit="1" customWidth="1"/>
    <col min="4121" max="4350" width="9.140625" style="18"/>
    <col min="4351" max="4351" width="49.28515625" style="18" bestFit="1" customWidth="1"/>
    <col min="4352" max="4352" width="25" style="18" customWidth="1"/>
    <col min="4353" max="4353" width="21.28515625" style="18" customWidth="1"/>
    <col min="4354" max="4354" width="16.28515625" style="18" bestFit="1" customWidth="1"/>
    <col min="4355" max="4355" width="17.85546875" style="18" bestFit="1" customWidth="1"/>
    <col min="4356" max="4356" width="18.5703125" style="18" bestFit="1" customWidth="1"/>
    <col min="4357" max="4360" width="17.42578125" style="18" bestFit="1" customWidth="1"/>
    <col min="4361" max="4361" width="17.42578125" style="18" customWidth="1"/>
    <col min="4362" max="4362" width="19.28515625" style="18" customWidth="1"/>
    <col min="4363" max="4363" width="17.5703125" style="18" bestFit="1" customWidth="1"/>
    <col min="4364" max="4364" width="18.28515625" style="18" customWidth="1"/>
    <col min="4365" max="4365" width="30.140625" style="18" customWidth="1"/>
    <col min="4366" max="4366" width="19" style="18" customWidth="1"/>
    <col min="4367" max="4367" width="20" style="18" customWidth="1"/>
    <col min="4368" max="4368" width="16.5703125" style="18" customWidth="1"/>
    <col min="4369" max="4369" width="16.42578125" style="18" customWidth="1"/>
    <col min="4370" max="4374" width="6" style="18" bestFit="1" customWidth="1"/>
    <col min="4375" max="4376" width="7" style="18" bestFit="1" customWidth="1"/>
    <col min="4377" max="4606" width="9.140625" style="18"/>
    <col min="4607" max="4607" width="49.28515625" style="18" bestFit="1" customWidth="1"/>
    <col min="4608" max="4608" width="25" style="18" customWidth="1"/>
    <col min="4609" max="4609" width="21.28515625" style="18" customWidth="1"/>
    <col min="4610" max="4610" width="16.28515625" style="18" bestFit="1" customWidth="1"/>
    <col min="4611" max="4611" width="17.85546875" style="18" bestFit="1" customWidth="1"/>
    <col min="4612" max="4612" width="18.5703125" style="18" bestFit="1" customWidth="1"/>
    <col min="4613" max="4616" width="17.42578125" style="18" bestFit="1" customWidth="1"/>
    <col min="4617" max="4617" width="17.42578125" style="18" customWidth="1"/>
    <col min="4618" max="4618" width="19.28515625" style="18" customWidth="1"/>
    <col min="4619" max="4619" width="17.5703125" style="18" bestFit="1" customWidth="1"/>
    <col min="4620" max="4620" width="18.28515625" style="18" customWidth="1"/>
    <col min="4621" max="4621" width="30.140625" style="18" customWidth="1"/>
    <col min="4622" max="4622" width="19" style="18" customWidth="1"/>
    <col min="4623" max="4623" width="20" style="18" customWidth="1"/>
    <col min="4624" max="4624" width="16.5703125" style="18" customWidth="1"/>
    <col min="4625" max="4625" width="16.42578125" style="18" customWidth="1"/>
    <col min="4626" max="4630" width="6" style="18" bestFit="1" customWidth="1"/>
    <col min="4631" max="4632" width="7" style="18" bestFit="1" customWidth="1"/>
    <col min="4633" max="4862" width="9.140625" style="18"/>
    <col min="4863" max="4863" width="49.28515625" style="18" bestFit="1" customWidth="1"/>
    <col min="4864" max="4864" width="25" style="18" customWidth="1"/>
    <col min="4865" max="4865" width="21.28515625" style="18" customWidth="1"/>
    <col min="4866" max="4866" width="16.28515625" style="18" bestFit="1" customWidth="1"/>
    <col min="4867" max="4867" width="17.85546875" style="18" bestFit="1" customWidth="1"/>
    <col min="4868" max="4868" width="18.5703125" style="18" bestFit="1" customWidth="1"/>
    <col min="4869" max="4872" width="17.42578125" style="18" bestFit="1" customWidth="1"/>
    <col min="4873" max="4873" width="17.42578125" style="18" customWidth="1"/>
    <col min="4874" max="4874" width="19.28515625" style="18" customWidth="1"/>
    <col min="4875" max="4875" width="17.5703125" style="18" bestFit="1" customWidth="1"/>
    <col min="4876" max="4876" width="18.28515625" style="18" customWidth="1"/>
    <col min="4877" max="4877" width="30.140625" style="18" customWidth="1"/>
    <col min="4878" max="4878" width="19" style="18" customWidth="1"/>
    <col min="4879" max="4879" width="20" style="18" customWidth="1"/>
    <col min="4880" max="4880" width="16.5703125" style="18" customWidth="1"/>
    <col min="4881" max="4881" width="16.42578125" style="18" customWidth="1"/>
    <col min="4882" max="4886" width="6" style="18" bestFit="1" customWidth="1"/>
    <col min="4887" max="4888" width="7" style="18" bestFit="1" customWidth="1"/>
    <col min="4889" max="5118" width="9.140625" style="18"/>
    <col min="5119" max="5119" width="49.28515625" style="18" bestFit="1" customWidth="1"/>
    <col min="5120" max="5120" width="25" style="18" customWidth="1"/>
    <col min="5121" max="5121" width="21.28515625" style="18" customWidth="1"/>
    <col min="5122" max="5122" width="16.28515625" style="18" bestFit="1" customWidth="1"/>
    <col min="5123" max="5123" width="17.85546875" style="18" bestFit="1" customWidth="1"/>
    <col min="5124" max="5124" width="18.5703125" style="18" bestFit="1" customWidth="1"/>
    <col min="5125" max="5128" width="17.42578125" style="18" bestFit="1" customWidth="1"/>
    <col min="5129" max="5129" width="17.42578125" style="18" customWidth="1"/>
    <col min="5130" max="5130" width="19.28515625" style="18" customWidth="1"/>
    <col min="5131" max="5131" width="17.5703125" style="18" bestFit="1" customWidth="1"/>
    <col min="5132" max="5132" width="18.28515625" style="18" customWidth="1"/>
    <col min="5133" max="5133" width="30.140625" style="18" customWidth="1"/>
    <col min="5134" max="5134" width="19" style="18" customWidth="1"/>
    <col min="5135" max="5135" width="20" style="18" customWidth="1"/>
    <col min="5136" max="5136" width="16.5703125" style="18" customWidth="1"/>
    <col min="5137" max="5137" width="16.42578125" style="18" customWidth="1"/>
    <col min="5138" max="5142" width="6" style="18" bestFit="1" customWidth="1"/>
    <col min="5143" max="5144" width="7" style="18" bestFit="1" customWidth="1"/>
    <col min="5145" max="5374" width="9.140625" style="18"/>
    <col min="5375" max="5375" width="49.28515625" style="18" bestFit="1" customWidth="1"/>
    <col min="5376" max="5376" width="25" style="18" customWidth="1"/>
    <col min="5377" max="5377" width="21.28515625" style="18" customWidth="1"/>
    <col min="5378" max="5378" width="16.28515625" style="18" bestFit="1" customWidth="1"/>
    <col min="5379" max="5379" width="17.85546875" style="18" bestFit="1" customWidth="1"/>
    <col min="5380" max="5380" width="18.5703125" style="18" bestFit="1" customWidth="1"/>
    <col min="5381" max="5384" width="17.42578125" style="18" bestFit="1" customWidth="1"/>
    <col min="5385" max="5385" width="17.42578125" style="18" customWidth="1"/>
    <col min="5386" max="5386" width="19.28515625" style="18" customWidth="1"/>
    <col min="5387" max="5387" width="17.5703125" style="18" bestFit="1" customWidth="1"/>
    <col min="5388" max="5388" width="18.28515625" style="18" customWidth="1"/>
    <col min="5389" max="5389" width="30.140625" style="18" customWidth="1"/>
    <col min="5390" max="5390" width="19" style="18" customWidth="1"/>
    <col min="5391" max="5391" width="20" style="18" customWidth="1"/>
    <col min="5392" max="5392" width="16.5703125" style="18" customWidth="1"/>
    <col min="5393" max="5393" width="16.42578125" style="18" customWidth="1"/>
    <col min="5394" max="5398" width="6" style="18" bestFit="1" customWidth="1"/>
    <col min="5399" max="5400" width="7" style="18" bestFit="1" customWidth="1"/>
    <col min="5401" max="5630" width="9.140625" style="18"/>
    <col min="5631" max="5631" width="49.28515625" style="18" bestFit="1" customWidth="1"/>
    <col min="5632" max="5632" width="25" style="18" customWidth="1"/>
    <col min="5633" max="5633" width="21.28515625" style="18" customWidth="1"/>
    <col min="5634" max="5634" width="16.28515625" style="18" bestFit="1" customWidth="1"/>
    <col min="5635" max="5635" width="17.85546875" style="18" bestFit="1" customWidth="1"/>
    <col min="5636" max="5636" width="18.5703125" style="18" bestFit="1" customWidth="1"/>
    <col min="5637" max="5640" width="17.42578125" style="18" bestFit="1" customWidth="1"/>
    <col min="5641" max="5641" width="17.42578125" style="18" customWidth="1"/>
    <col min="5642" max="5642" width="19.28515625" style="18" customWidth="1"/>
    <col min="5643" max="5643" width="17.5703125" style="18" bestFit="1" customWidth="1"/>
    <col min="5644" max="5644" width="18.28515625" style="18" customWidth="1"/>
    <col min="5645" max="5645" width="30.140625" style="18" customWidth="1"/>
    <col min="5646" max="5646" width="19" style="18" customWidth="1"/>
    <col min="5647" max="5647" width="20" style="18" customWidth="1"/>
    <col min="5648" max="5648" width="16.5703125" style="18" customWidth="1"/>
    <col min="5649" max="5649" width="16.42578125" style="18" customWidth="1"/>
    <col min="5650" max="5654" width="6" style="18" bestFit="1" customWidth="1"/>
    <col min="5655" max="5656" width="7" style="18" bestFit="1" customWidth="1"/>
    <col min="5657" max="5886" width="9.140625" style="18"/>
    <col min="5887" max="5887" width="49.28515625" style="18" bestFit="1" customWidth="1"/>
    <col min="5888" max="5888" width="25" style="18" customWidth="1"/>
    <col min="5889" max="5889" width="21.28515625" style="18" customWidth="1"/>
    <col min="5890" max="5890" width="16.28515625" style="18" bestFit="1" customWidth="1"/>
    <col min="5891" max="5891" width="17.85546875" style="18" bestFit="1" customWidth="1"/>
    <col min="5892" max="5892" width="18.5703125" style="18" bestFit="1" customWidth="1"/>
    <col min="5893" max="5896" width="17.42578125" style="18" bestFit="1" customWidth="1"/>
    <col min="5897" max="5897" width="17.42578125" style="18" customWidth="1"/>
    <col min="5898" max="5898" width="19.28515625" style="18" customWidth="1"/>
    <col min="5899" max="5899" width="17.5703125" style="18" bestFit="1" customWidth="1"/>
    <col min="5900" max="5900" width="18.28515625" style="18" customWidth="1"/>
    <col min="5901" max="5901" width="30.140625" style="18" customWidth="1"/>
    <col min="5902" max="5902" width="19" style="18" customWidth="1"/>
    <col min="5903" max="5903" width="20" style="18" customWidth="1"/>
    <col min="5904" max="5904" width="16.5703125" style="18" customWidth="1"/>
    <col min="5905" max="5905" width="16.42578125" style="18" customWidth="1"/>
    <col min="5906" max="5910" width="6" style="18" bestFit="1" customWidth="1"/>
    <col min="5911" max="5912" width="7" style="18" bestFit="1" customWidth="1"/>
    <col min="5913" max="6142" width="9.140625" style="18"/>
    <col min="6143" max="6143" width="49.28515625" style="18" bestFit="1" customWidth="1"/>
    <col min="6144" max="6144" width="25" style="18" customWidth="1"/>
    <col min="6145" max="6145" width="21.28515625" style="18" customWidth="1"/>
    <col min="6146" max="6146" width="16.28515625" style="18" bestFit="1" customWidth="1"/>
    <col min="6147" max="6147" width="17.85546875" style="18" bestFit="1" customWidth="1"/>
    <col min="6148" max="6148" width="18.5703125" style="18" bestFit="1" customWidth="1"/>
    <col min="6149" max="6152" width="17.42578125" style="18" bestFit="1" customWidth="1"/>
    <col min="6153" max="6153" width="17.42578125" style="18" customWidth="1"/>
    <col min="6154" max="6154" width="19.28515625" style="18" customWidth="1"/>
    <col min="6155" max="6155" width="17.5703125" style="18" bestFit="1" customWidth="1"/>
    <col min="6156" max="6156" width="18.28515625" style="18" customWidth="1"/>
    <col min="6157" max="6157" width="30.140625" style="18" customWidth="1"/>
    <col min="6158" max="6158" width="19" style="18" customWidth="1"/>
    <col min="6159" max="6159" width="20" style="18" customWidth="1"/>
    <col min="6160" max="6160" width="16.5703125" style="18" customWidth="1"/>
    <col min="6161" max="6161" width="16.42578125" style="18" customWidth="1"/>
    <col min="6162" max="6166" width="6" style="18" bestFit="1" customWidth="1"/>
    <col min="6167" max="6168" width="7" style="18" bestFit="1" customWidth="1"/>
    <col min="6169" max="6398" width="9.140625" style="18"/>
    <col min="6399" max="6399" width="49.28515625" style="18" bestFit="1" customWidth="1"/>
    <col min="6400" max="6400" width="25" style="18" customWidth="1"/>
    <col min="6401" max="6401" width="21.28515625" style="18" customWidth="1"/>
    <col min="6402" max="6402" width="16.28515625" style="18" bestFit="1" customWidth="1"/>
    <col min="6403" max="6403" width="17.85546875" style="18" bestFit="1" customWidth="1"/>
    <col min="6404" max="6404" width="18.5703125" style="18" bestFit="1" customWidth="1"/>
    <col min="6405" max="6408" width="17.42578125" style="18" bestFit="1" customWidth="1"/>
    <col min="6409" max="6409" width="17.42578125" style="18" customWidth="1"/>
    <col min="6410" max="6410" width="19.28515625" style="18" customWidth="1"/>
    <col min="6411" max="6411" width="17.5703125" style="18" bestFit="1" customWidth="1"/>
    <col min="6412" max="6412" width="18.28515625" style="18" customWidth="1"/>
    <col min="6413" max="6413" width="30.140625" style="18" customWidth="1"/>
    <col min="6414" max="6414" width="19" style="18" customWidth="1"/>
    <col min="6415" max="6415" width="20" style="18" customWidth="1"/>
    <col min="6416" max="6416" width="16.5703125" style="18" customWidth="1"/>
    <col min="6417" max="6417" width="16.42578125" style="18" customWidth="1"/>
    <col min="6418" max="6422" width="6" style="18" bestFit="1" customWidth="1"/>
    <col min="6423" max="6424" width="7" style="18" bestFit="1" customWidth="1"/>
    <col min="6425" max="6654" width="9.140625" style="18"/>
    <col min="6655" max="6655" width="49.28515625" style="18" bestFit="1" customWidth="1"/>
    <col min="6656" max="6656" width="25" style="18" customWidth="1"/>
    <col min="6657" max="6657" width="21.28515625" style="18" customWidth="1"/>
    <col min="6658" max="6658" width="16.28515625" style="18" bestFit="1" customWidth="1"/>
    <col min="6659" max="6659" width="17.85546875" style="18" bestFit="1" customWidth="1"/>
    <col min="6660" max="6660" width="18.5703125" style="18" bestFit="1" customWidth="1"/>
    <col min="6661" max="6664" width="17.42578125" style="18" bestFit="1" customWidth="1"/>
    <col min="6665" max="6665" width="17.42578125" style="18" customWidth="1"/>
    <col min="6666" max="6666" width="19.28515625" style="18" customWidth="1"/>
    <col min="6667" max="6667" width="17.5703125" style="18" bestFit="1" customWidth="1"/>
    <col min="6668" max="6668" width="18.28515625" style="18" customWidth="1"/>
    <col min="6669" max="6669" width="30.140625" style="18" customWidth="1"/>
    <col min="6670" max="6670" width="19" style="18" customWidth="1"/>
    <col min="6671" max="6671" width="20" style="18" customWidth="1"/>
    <col min="6672" max="6672" width="16.5703125" style="18" customWidth="1"/>
    <col min="6673" max="6673" width="16.42578125" style="18" customWidth="1"/>
    <col min="6674" max="6678" width="6" style="18" bestFit="1" customWidth="1"/>
    <col min="6679" max="6680" width="7" style="18" bestFit="1" customWidth="1"/>
    <col min="6681" max="6910" width="9.140625" style="18"/>
    <col min="6911" max="6911" width="49.28515625" style="18" bestFit="1" customWidth="1"/>
    <col min="6912" max="6912" width="25" style="18" customWidth="1"/>
    <col min="6913" max="6913" width="21.28515625" style="18" customWidth="1"/>
    <col min="6914" max="6914" width="16.28515625" style="18" bestFit="1" customWidth="1"/>
    <col min="6915" max="6915" width="17.85546875" style="18" bestFit="1" customWidth="1"/>
    <col min="6916" max="6916" width="18.5703125" style="18" bestFit="1" customWidth="1"/>
    <col min="6917" max="6920" width="17.42578125" style="18" bestFit="1" customWidth="1"/>
    <col min="6921" max="6921" width="17.42578125" style="18" customWidth="1"/>
    <col min="6922" max="6922" width="19.28515625" style="18" customWidth="1"/>
    <col min="6923" max="6923" width="17.5703125" style="18" bestFit="1" customWidth="1"/>
    <col min="6924" max="6924" width="18.28515625" style="18" customWidth="1"/>
    <col min="6925" max="6925" width="30.140625" style="18" customWidth="1"/>
    <col min="6926" max="6926" width="19" style="18" customWidth="1"/>
    <col min="6927" max="6927" width="20" style="18" customWidth="1"/>
    <col min="6928" max="6928" width="16.5703125" style="18" customWidth="1"/>
    <col min="6929" max="6929" width="16.42578125" style="18" customWidth="1"/>
    <col min="6930" max="6934" width="6" style="18" bestFit="1" customWidth="1"/>
    <col min="6935" max="6936" width="7" style="18" bestFit="1" customWidth="1"/>
    <col min="6937" max="7166" width="9.140625" style="18"/>
    <col min="7167" max="7167" width="49.28515625" style="18" bestFit="1" customWidth="1"/>
    <col min="7168" max="7168" width="25" style="18" customWidth="1"/>
    <col min="7169" max="7169" width="21.28515625" style="18" customWidth="1"/>
    <col min="7170" max="7170" width="16.28515625" style="18" bestFit="1" customWidth="1"/>
    <col min="7171" max="7171" width="17.85546875" style="18" bestFit="1" customWidth="1"/>
    <col min="7172" max="7172" width="18.5703125" style="18" bestFit="1" customWidth="1"/>
    <col min="7173" max="7176" width="17.42578125" style="18" bestFit="1" customWidth="1"/>
    <col min="7177" max="7177" width="17.42578125" style="18" customWidth="1"/>
    <col min="7178" max="7178" width="19.28515625" style="18" customWidth="1"/>
    <col min="7179" max="7179" width="17.5703125" style="18" bestFit="1" customWidth="1"/>
    <col min="7180" max="7180" width="18.28515625" style="18" customWidth="1"/>
    <col min="7181" max="7181" width="30.140625" style="18" customWidth="1"/>
    <col min="7182" max="7182" width="19" style="18" customWidth="1"/>
    <col min="7183" max="7183" width="20" style="18" customWidth="1"/>
    <col min="7184" max="7184" width="16.5703125" style="18" customWidth="1"/>
    <col min="7185" max="7185" width="16.42578125" style="18" customWidth="1"/>
    <col min="7186" max="7190" width="6" style="18" bestFit="1" customWidth="1"/>
    <col min="7191" max="7192" width="7" style="18" bestFit="1" customWidth="1"/>
    <col min="7193" max="7422" width="9.140625" style="18"/>
    <col min="7423" max="7423" width="49.28515625" style="18" bestFit="1" customWidth="1"/>
    <col min="7424" max="7424" width="25" style="18" customWidth="1"/>
    <col min="7425" max="7425" width="21.28515625" style="18" customWidth="1"/>
    <col min="7426" max="7426" width="16.28515625" style="18" bestFit="1" customWidth="1"/>
    <col min="7427" max="7427" width="17.85546875" style="18" bestFit="1" customWidth="1"/>
    <col min="7428" max="7428" width="18.5703125" style="18" bestFit="1" customWidth="1"/>
    <col min="7429" max="7432" width="17.42578125" style="18" bestFit="1" customWidth="1"/>
    <col min="7433" max="7433" width="17.42578125" style="18" customWidth="1"/>
    <col min="7434" max="7434" width="19.28515625" style="18" customWidth="1"/>
    <col min="7435" max="7435" width="17.5703125" style="18" bestFit="1" customWidth="1"/>
    <col min="7436" max="7436" width="18.28515625" style="18" customWidth="1"/>
    <col min="7437" max="7437" width="30.140625" style="18" customWidth="1"/>
    <col min="7438" max="7438" width="19" style="18" customWidth="1"/>
    <col min="7439" max="7439" width="20" style="18" customWidth="1"/>
    <col min="7440" max="7440" width="16.5703125" style="18" customWidth="1"/>
    <col min="7441" max="7441" width="16.42578125" style="18" customWidth="1"/>
    <col min="7442" max="7446" width="6" style="18" bestFit="1" customWidth="1"/>
    <col min="7447" max="7448" width="7" style="18" bestFit="1" customWidth="1"/>
    <col min="7449" max="7678" width="9.140625" style="18"/>
    <col min="7679" max="7679" width="49.28515625" style="18" bestFit="1" customWidth="1"/>
    <col min="7680" max="7680" width="25" style="18" customWidth="1"/>
    <col min="7681" max="7681" width="21.28515625" style="18" customWidth="1"/>
    <col min="7682" max="7682" width="16.28515625" style="18" bestFit="1" customWidth="1"/>
    <col min="7683" max="7683" width="17.85546875" style="18" bestFit="1" customWidth="1"/>
    <col min="7684" max="7684" width="18.5703125" style="18" bestFit="1" customWidth="1"/>
    <col min="7685" max="7688" width="17.42578125" style="18" bestFit="1" customWidth="1"/>
    <col min="7689" max="7689" width="17.42578125" style="18" customWidth="1"/>
    <col min="7690" max="7690" width="19.28515625" style="18" customWidth="1"/>
    <col min="7691" max="7691" width="17.5703125" style="18" bestFit="1" customWidth="1"/>
    <col min="7692" max="7692" width="18.28515625" style="18" customWidth="1"/>
    <col min="7693" max="7693" width="30.140625" style="18" customWidth="1"/>
    <col min="7694" max="7694" width="19" style="18" customWidth="1"/>
    <col min="7695" max="7695" width="20" style="18" customWidth="1"/>
    <col min="7696" max="7696" width="16.5703125" style="18" customWidth="1"/>
    <col min="7697" max="7697" width="16.42578125" style="18" customWidth="1"/>
    <col min="7698" max="7702" width="6" style="18" bestFit="1" customWidth="1"/>
    <col min="7703" max="7704" width="7" style="18" bestFit="1" customWidth="1"/>
    <col min="7705" max="7934" width="9.140625" style="18"/>
    <col min="7935" max="7935" width="49.28515625" style="18" bestFit="1" customWidth="1"/>
    <col min="7936" max="7936" width="25" style="18" customWidth="1"/>
    <col min="7937" max="7937" width="21.28515625" style="18" customWidth="1"/>
    <col min="7938" max="7938" width="16.28515625" style="18" bestFit="1" customWidth="1"/>
    <col min="7939" max="7939" width="17.85546875" style="18" bestFit="1" customWidth="1"/>
    <col min="7940" max="7940" width="18.5703125" style="18" bestFit="1" customWidth="1"/>
    <col min="7941" max="7944" width="17.42578125" style="18" bestFit="1" customWidth="1"/>
    <col min="7945" max="7945" width="17.42578125" style="18" customWidth="1"/>
    <col min="7946" max="7946" width="19.28515625" style="18" customWidth="1"/>
    <col min="7947" max="7947" width="17.5703125" style="18" bestFit="1" customWidth="1"/>
    <col min="7948" max="7948" width="18.28515625" style="18" customWidth="1"/>
    <col min="7949" max="7949" width="30.140625" style="18" customWidth="1"/>
    <col min="7950" max="7950" width="19" style="18" customWidth="1"/>
    <col min="7951" max="7951" width="20" style="18" customWidth="1"/>
    <col min="7952" max="7952" width="16.5703125" style="18" customWidth="1"/>
    <col min="7953" max="7953" width="16.42578125" style="18" customWidth="1"/>
    <col min="7954" max="7958" width="6" style="18" bestFit="1" customWidth="1"/>
    <col min="7959" max="7960" width="7" style="18" bestFit="1" customWidth="1"/>
    <col min="7961" max="8190" width="9.140625" style="18"/>
    <col min="8191" max="8191" width="49.28515625" style="18" bestFit="1" customWidth="1"/>
    <col min="8192" max="8192" width="25" style="18" customWidth="1"/>
    <col min="8193" max="8193" width="21.28515625" style="18" customWidth="1"/>
    <col min="8194" max="8194" width="16.28515625" style="18" bestFit="1" customWidth="1"/>
    <col min="8195" max="8195" width="17.85546875" style="18" bestFit="1" customWidth="1"/>
    <col min="8196" max="8196" width="18.5703125" style="18" bestFit="1" customWidth="1"/>
    <col min="8197" max="8200" width="17.42578125" style="18" bestFit="1" customWidth="1"/>
    <col min="8201" max="8201" width="17.42578125" style="18" customWidth="1"/>
    <col min="8202" max="8202" width="19.28515625" style="18" customWidth="1"/>
    <col min="8203" max="8203" width="17.5703125" style="18" bestFit="1" customWidth="1"/>
    <col min="8204" max="8204" width="18.28515625" style="18" customWidth="1"/>
    <col min="8205" max="8205" width="30.140625" style="18" customWidth="1"/>
    <col min="8206" max="8206" width="19" style="18" customWidth="1"/>
    <col min="8207" max="8207" width="20" style="18" customWidth="1"/>
    <col min="8208" max="8208" width="16.5703125" style="18" customWidth="1"/>
    <col min="8209" max="8209" width="16.42578125" style="18" customWidth="1"/>
    <col min="8210" max="8214" width="6" style="18" bestFit="1" customWidth="1"/>
    <col min="8215" max="8216" width="7" style="18" bestFit="1" customWidth="1"/>
    <col min="8217" max="8446" width="9.140625" style="18"/>
    <col min="8447" max="8447" width="49.28515625" style="18" bestFit="1" customWidth="1"/>
    <col min="8448" max="8448" width="25" style="18" customWidth="1"/>
    <col min="8449" max="8449" width="21.28515625" style="18" customWidth="1"/>
    <col min="8450" max="8450" width="16.28515625" style="18" bestFit="1" customWidth="1"/>
    <col min="8451" max="8451" width="17.85546875" style="18" bestFit="1" customWidth="1"/>
    <col min="8452" max="8452" width="18.5703125" style="18" bestFit="1" customWidth="1"/>
    <col min="8453" max="8456" width="17.42578125" style="18" bestFit="1" customWidth="1"/>
    <col min="8457" max="8457" width="17.42578125" style="18" customWidth="1"/>
    <col min="8458" max="8458" width="19.28515625" style="18" customWidth="1"/>
    <col min="8459" max="8459" width="17.5703125" style="18" bestFit="1" customWidth="1"/>
    <col min="8460" max="8460" width="18.28515625" style="18" customWidth="1"/>
    <col min="8461" max="8461" width="30.140625" style="18" customWidth="1"/>
    <col min="8462" max="8462" width="19" style="18" customWidth="1"/>
    <col min="8463" max="8463" width="20" style="18" customWidth="1"/>
    <col min="8464" max="8464" width="16.5703125" style="18" customWidth="1"/>
    <col min="8465" max="8465" width="16.42578125" style="18" customWidth="1"/>
    <col min="8466" max="8470" width="6" style="18" bestFit="1" customWidth="1"/>
    <col min="8471" max="8472" width="7" style="18" bestFit="1" customWidth="1"/>
    <col min="8473" max="8702" width="9.140625" style="18"/>
    <col min="8703" max="8703" width="49.28515625" style="18" bestFit="1" customWidth="1"/>
    <col min="8704" max="8704" width="25" style="18" customWidth="1"/>
    <col min="8705" max="8705" width="21.28515625" style="18" customWidth="1"/>
    <col min="8706" max="8706" width="16.28515625" style="18" bestFit="1" customWidth="1"/>
    <col min="8707" max="8707" width="17.85546875" style="18" bestFit="1" customWidth="1"/>
    <col min="8708" max="8708" width="18.5703125" style="18" bestFit="1" customWidth="1"/>
    <col min="8709" max="8712" width="17.42578125" style="18" bestFit="1" customWidth="1"/>
    <col min="8713" max="8713" width="17.42578125" style="18" customWidth="1"/>
    <col min="8714" max="8714" width="19.28515625" style="18" customWidth="1"/>
    <col min="8715" max="8715" width="17.5703125" style="18" bestFit="1" customWidth="1"/>
    <col min="8716" max="8716" width="18.28515625" style="18" customWidth="1"/>
    <col min="8717" max="8717" width="30.140625" style="18" customWidth="1"/>
    <col min="8718" max="8718" width="19" style="18" customWidth="1"/>
    <col min="8719" max="8719" width="20" style="18" customWidth="1"/>
    <col min="8720" max="8720" width="16.5703125" style="18" customWidth="1"/>
    <col min="8721" max="8721" width="16.42578125" style="18" customWidth="1"/>
    <col min="8722" max="8726" width="6" style="18" bestFit="1" customWidth="1"/>
    <col min="8727" max="8728" width="7" style="18" bestFit="1" customWidth="1"/>
    <col min="8729" max="8958" width="9.140625" style="18"/>
    <col min="8959" max="8959" width="49.28515625" style="18" bestFit="1" customWidth="1"/>
    <col min="8960" max="8960" width="25" style="18" customWidth="1"/>
    <col min="8961" max="8961" width="21.28515625" style="18" customWidth="1"/>
    <col min="8962" max="8962" width="16.28515625" style="18" bestFit="1" customWidth="1"/>
    <col min="8963" max="8963" width="17.85546875" style="18" bestFit="1" customWidth="1"/>
    <col min="8964" max="8964" width="18.5703125" style="18" bestFit="1" customWidth="1"/>
    <col min="8965" max="8968" width="17.42578125" style="18" bestFit="1" customWidth="1"/>
    <col min="8969" max="8969" width="17.42578125" style="18" customWidth="1"/>
    <col min="8970" max="8970" width="19.28515625" style="18" customWidth="1"/>
    <col min="8971" max="8971" width="17.5703125" style="18" bestFit="1" customWidth="1"/>
    <col min="8972" max="8972" width="18.28515625" style="18" customWidth="1"/>
    <col min="8973" max="8973" width="30.140625" style="18" customWidth="1"/>
    <col min="8974" max="8974" width="19" style="18" customWidth="1"/>
    <col min="8975" max="8975" width="20" style="18" customWidth="1"/>
    <col min="8976" max="8976" width="16.5703125" style="18" customWidth="1"/>
    <col min="8977" max="8977" width="16.42578125" style="18" customWidth="1"/>
    <col min="8978" max="8982" width="6" style="18" bestFit="1" customWidth="1"/>
    <col min="8983" max="8984" width="7" style="18" bestFit="1" customWidth="1"/>
    <col min="8985" max="9214" width="9.140625" style="18"/>
    <col min="9215" max="9215" width="49.28515625" style="18" bestFit="1" customWidth="1"/>
    <col min="9216" max="9216" width="25" style="18" customWidth="1"/>
    <col min="9217" max="9217" width="21.28515625" style="18" customWidth="1"/>
    <col min="9218" max="9218" width="16.28515625" style="18" bestFit="1" customWidth="1"/>
    <col min="9219" max="9219" width="17.85546875" style="18" bestFit="1" customWidth="1"/>
    <col min="9220" max="9220" width="18.5703125" style="18" bestFit="1" customWidth="1"/>
    <col min="9221" max="9224" width="17.42578125" style="18" bestFit="1" customWidth="1"/>
    <col min="9225" max="9225" width="17.42578125" style="18" customWidth="1"/>
    <col min="9226" max="9226" width="19.28515625" style="18" customWidth="1"/>
    <col min="9227" max="9227" width="17.5703125" style="18" bestFit="1" customWidth="1"/>
    <col min="9228" max="9228" width="18.28515625" style="18" customWidth="1"/>
    <col min="9229" max="9229" width="30.140625" style="18" customWidth="1"/>
    <col min="9230" max="9230" width="19" style="18" customWidth="1"/>
    <col min="9231" max="9231" width="20" style="18" customWidth="1"/>
    <col min="9232" max="9232" width="16.5703125" style="18" customWidth="1"/>
    <col min="9233" max="9233" width="16.42578125" style="18" customWidth="1"/>
    <col min="9234" max="9238" width="6" style="18" bestFit="1" customWidth="1"/>
    <col min="9239" max="9240" width="7" style="18" bestFit="1" customWidth="1"/>
    <col min="9241" max="9470" width="9.140625" style="18"/>
    <col min="9471" max="9471" width="49.28515625" style="18" bestFit="1" customWidth="1"/>
    <col min="9472" max="9472" width="25" style="18" customWidth="1"/>
    <col min="9473" max="9473" width="21.28515625" style="18" customWidth="1"/>
    <col min="9474" max="9474" width="16.28515625" style="18" bestFit="1" customWidth="1"/>
    <col min="9475" max="9475" width="17.85546875" style="18" bestFit="1" customWidth="1"/>
    <col min="9476" max="9476" width="18.5703125" style="18" bestFit="1" customWidth="1"/>
    <col min="9477" max="9480" width="17.42578125" style="18" bestFit="1" customWidth="1"/>
    <col min="9481" max="9481" width="17.42578125" style="18" customWidth="1"/>
    <col min="9482" max="9482" width="19.28515625" style="18" customWidth="1"/>
    <col min="9483" max="9483" width="17.5703125" style="18" bestFit="1" customWidth="1"/>
    <col min="9484" max="9484" width="18.28515625" style="18" customWidth="1"/>
    <col min="9485" max="9485" width="30.140625" style="18" customWidth="1"/>
    <col min="9486" max="9486" width="19" style="18" customWidth="1"/>
    <col min="9487" max="9487" width="20" style="18" customWidth="1"/>
    <col min="9488" max="9488" width="16.5703125" style="18" customWidth="1"/>
    <col min="9489" max="9489" width="16.42578125" style="18" customWidth="1"/>
    <col min="9490" max="9494" width="6" style="18" bestFit="1" customWidth="1"/>
    <col min="9495" max="9496" width="7" style="18" bestFit="1" customWidth="1"/>
    <col min="9497" max="9726" width="9.140625" style="18"/>
    <col min="9727" max="9727" width="49.28515625" style="18" bestFit="1" customWidth="1"/>
    <col min="9728" max="9728" width="25" style="18" customWidth="1"/>
    <col min="9729" max="9729" width="21.28515625" style="18" customWidth="1"/>
    <col min="9730" max="9730" width="16.28515625" style="18" bestFit="1" customWidth="1"/>
    <col min="9731" max="9731" width="17.85546875" style="18" bestFit="1" customWidth="1"/>
    <col min="9732" max="9732" width="18.5703125" style="18" bestFit="1" customWidth="1"/>
    <col min="9733" max="9736" width="17.42578125" style="18" bestFit="1" customWidth="1"/>
    <col min="9737" max="9737" width="17.42578125" style="18" customWidth="1"/>
    <col min="9738" max="9738" width="19.28515625" style="18" customWidth="1"/>
    <col min="9739" max="9739" width="17.5703125" style="18" bestFit="1" customWidth="1"/>
    <col min="9740" max="9740" width="18.28515625" style="18" customWidth="1"/>
    <col min="9741" max="9741" width="30.140625" style="18" customWidth="1"/>
    <col min="9742" max="9742" width="19" style="18" customWidth="1"/>
    <col min="9743" max="9743" width="20" style="18" customWidth="1"/>
    <col min="9744" max="9744" width="16.5703125" style="18" customWidth="1"/>
    <col min="9745" max="9745" width="16.42578125" style="18" customWidth="1"/>
    <col min="9746" max="9750" width="6" style="18" bestFit="1" customWidth="1"/>
    <col min="9751" max="9752" width="7" style="18" bestFit="1" customWidth="1"/>
    <col min="9753" max="9982" width="9.140625" style="18"/>
    <col min="9983" max="9983" width="49.28515625" style="18" bestFit="1" customWidth="1"/>
    <col min="9984" max="9984" width="25" style="18" customWidth="1"/>
    <col min="9985" max="9985" width="21.28515625" style="18" customWidth="1"/>
    <col min="9986" max="9986" width="16.28515625" style="18" bestFit="1" customWidth="1"/>
    <col min="9987" max="9987" width="17.85546875" style="18" bestFit="1" customWidth="1"/>
    <col min="9988" max="9988" width="18.5703125" style="18" bestFit="1" customWidth="1"/>
    <col min="9989" max="9992" width="17.42578125" style="18" bestFit="1" customWidth="1"/>
    <col min="9993" max="9993" width="17.42578125" style="18" customWidth="1"/>
    <col min="9994" max="9994" width="19.28515625" style="18" customWidth="1"/>
    <col min="9995" max="9995" width="17.5703125" style="18" bestFit="1" customWidth="1"/>
    <col min="9996" max="9996" width="18.28515625" style="18" customWidth="1"/>
    <col min="9997" max="9997" width="30.140625" style="18" customWidth="1"/>
    <col min="9998" max="9998" width="19" style="18" customWidth="1"/>
    <col min="9999" max="9999" width="20" style="18" customWidth="1"/>
    <col min="10000" max="10000" width="16.5703125" style="18" customWidth="1"/>
    <col min="10001" max="10001" width="16.42578125" style="18" customWidth="1"/>
    <col min="10002" max="10006" width="6" style="18" bestFit="1" customWidth="1"/>
    <col min="10007" max="10008" width="7" style="18" bestFit="1" customWidth="1"/>
    <col min="10009" max="10238" width="9.140625" style="18"/>
    <col min="10239" max="10239" width="49.28515625" style="18" bestFit="1" customWidth="1"/>
    <col min="10240" max="10240" width="25" style="18" customWidth="1"/>
    <col min="10241" max="10241" width="21.28515625" style="18" customWidth="1"/>
    <col min="10242" max="10242" width="16.28515625" style="18" bestFit="1" customWidth="1"/>
    <col min="10243" max="10243" width="17.85546875" style="18" bestFit="1" customWidth="1"/>
    <col min="10244" max="10244" width="18.5703125" style="18" bestFit="1" customWidth="1"/>
    <col min="10245" max="10248" width="17.42578125" style="18" bestFit="1" customWidth="1"/>
    <col min="10249" max="10249" width="17.42578125" style="18" customWidth="1"/>
    <col min="10250" max="10250" width="19.28515625" style="18" customWidth="1"/>
    <col min="10251" max="10251" width="17.5703125" style="18" bestFit="1" customWidth="1"/>
    <col min="10252" max="10252" width="18.28515625" style="18" customWidth="1"/>
    <col min="10253" max="10253" width="30.140625" style="18" customWidth="1"/>
    <col min="10254" max="10254" width="19" style="18" customWidth="1"/>
    <col min="10255" max="10255" width="20" style="18" customWidth="1"/>
    <col min="10256" max="10256" width="16.5703125" style="18" customWidth="1"/>
    <col min="10257" max="10257" width="16.42578125" style="18" customWidth="1"/>
    <col min="10258" max="10262" width="6" style="18" bestFit="1" customWidth="1"/>
    <col min="10263" max="10264" width="7" style="18" bestFit="1" customWidth="1"/>
    <col min="10265" max="10494" width="9.140625" style="18"/>
    <col min="10495" max="10495" width="49.28515625" style="18" bestFit="1" customWidth="1"/>
    <col min="10496" max="10496" width="25" style="18" customWidth="1"/>
    <col min="10497" max="10497" width="21.28515625" style="18" customWidth="1"/>
    <col min="10498" max="10498" width="16.28515625" style="18" bestFit="1" customWidth="1"/>
    <col min="10499" max="10499" width="17.85546875" style="18" bestFit="1" customWidth="1"/>
    <col min="10500" max="10500" width="18.5703125" style="18" bestFit="1" customWidth="1"/>
    <col min="10501" max="10504" width="17.42578125" style="18" bestFit="1" customWidth="1"/>
    <col min="10505" max="10505" width="17.42578125" style="18" customWidth="1"/>
    <col min="10506" max="10506" width="19.28515625" style="18" customWidth="1"/>
    <col min="10507" max="10507" width="17.5703125" style="18" bestFit="1" customWidth="1"/>
    <col min="10508" max="10508" width="18.28515625" style="18" customWidth="1"/>
    <col min="10509" max="10509" width="30.140625" style="18" customWidth="1"/>
    <col min="10510" max="10510" width="19" style="18" customWidth="1"/>
    <col min="10511" max="10511" width="20" style="18" customWidth="1"/>
    <col min="10512" max="10512" width="16.5703125" style="18" customWidth="1"/>
    <col min="10513" max="10513" width="16.42578125" style="18" customWidth="1"/>
    <col min="10514" max="10518" width="6" style="18" bestFit="1" customWidth="1"/>
    <col min="10519" max="10520" width="7" style="18" bestFit="1" customWidth="1"/>
    <col min="10521" max="10750" width="9.140625" style="18"/>
    <col min="10751" max="10751" width="49.28515625" style="18" bestFit="1" customWidth="1"/>
    <col min="10752" max="10752" width="25" style="18" customWidth="1"/>
    <col min="10753" max="10753" width="21.28515625" style="18" customWidth="1"/>
    <col min="10754" max="10754" width="16.28515625" style="18" bestFit="1" customWidth="1"/>
    <col min="10755" max="10755" width="17.85546875" style="18" bestFit="1" customWidth="1"/>
    <col min="10756" max="10756" width="18.5703125" style="18" bestFit="1" customWidth="1"/>
    <col min="10757" max="10760" width="17.42578125" style="18" bestFit="1" customWidth="1"/>
    <col min="10761" max="10761" width="17.42578125" style="18" customWidth="1"/>
    <col min="10762" max="10762" width="19.28515625" style="18" customWidth="1"/>
    <col min="10763" max="10763" width="17.5703125" style="18" bestFit="1" customWidth="1"/>
    <col min="10764" max="10764" width="18.28515625" style="18" customWidth="1"/>
    <col min="10765" max="10765" width="30.140625" style="18" customWidth="1"/>
    <col min="10766" max="10766" width="19" style="18" customWidth="1"/>
    <col min="10767" max="10767" width="20" style="18" customWidth="1"/>
    <col min="10768" max="10768" width="16.5703125" style="18" customWidth="1"/>
    <col min="10769" max="10769" width="16.42578125" style="18" customWidth="1"/>
    <col min="10770" max="10774" width="6" style="18" bestFit="1" customWidth="1"/>
    <col min="10775" max="10776" width="7" style="18" bestFit="1" customWidth="1"/>
    <col min="10777" max="11006" width="9.140625" style="18"/>
    <col min="11007" max="11007" width="49.28515625" style="18" bestFit="1" customWidth="1"/>
    <col min="11008" max="11008" width="25" style="18" customWidth="1"/>
    <col min="11009" max="11009" width="21.28515625" style="18" customWidth="1"/>
    <col min="11010" max="11010" width="16.28515625" style="18" bestFit="1" customWidth="1"/>
    <col min="11011" max="11011" width="17.85546875" style="18" bestFit="1" customWidth="1"/>
    <col min="11012" max="11012" width="18.5703125" style="18" bestFit="1" customWidth="1"/>
    <col min="11013" max="11016" width="17.42578125" style="18" bestFit="1" customWidth="1"/>
    <col min="11017" max="11017" width="17.42578125" style="18" customWidth="1"/>
    <col min="11018" max="11018" width="19.28515625" style="18" customWidth="1"/>
    <col min="11019" max="11019" width="17.5703125" style="18" bestFit="1" customWidth="1"/>
    <col min="11020" max="11020" width="18.28515625" style="18" customWidth="1"/>
    <col min="11021" max="11021" width="30.140625" style="18" customWidth="1"/>
    <col min="11022" max="11022" width="19" style="18" customWidth="1"/>
    <col min="11023" max="11023" width="20" style="18" customWidth="1"/>
    <col min="11024" max="11024" width="16.5703125" style="18" customWidth="1"/>
    <col min="11025" max="11025" width="16.42578125" style="18" customWidth="1"/>
    <col min="11026" max="11030" width="6" style="18" bestFit="1" customWidth="1"/>
    <col min="11031" max="11032" width="7" style="18" bestFit="1" customWidth="1"/>
    <col min="11033" max="11262" width="9.140625" style="18"/>
    <col min="11263" max="11263" width="49.28515625" style="18" bestFit="1" customWidth="1"/>
    <col min="11264" max="11264" width="25" style="18" customWidth="1"/>
    <col min="11265" max="11265" width="21.28515625" style="18" customWidth="1"/>
    <col min="11266" max="11266" width="16.28515625" style="18" bestFit="1" customWidth="1"/>
    <col min="11267" max="11267" width="17.85546875" style="18" bestFit="1" customWidth="1"/>
    <col min="11268" max="11268" width="18.5703125" style="18" bestFit="1" customWidth="1"/>
    <col min="11269" max="11272" width="17.42578125" style="18" bestFit="1" customWidth="1"/>
    <col min="11273" max="11273" width="17.42578125" style="18" customWidth="1"/>
    <col min="11274" max="11274" width="19.28515625" style="18" customWidth="1"/>
    <col min="11275" max="11275" width="17.5703125" style="18" bestFit="1" customWidth="1"/>
    <col min="11276" max="11276" width="18.28515625" style="18" customWidth="1"/>
    <col min="11277" max="11277" width="30.140625" style="18" customWidth="1"/>
    <col min="11278" max="11278" width="19" style="18" customWidth="1"/>
    <col min="11279" max="11279" width="20" style="18" customWidth="1"/>
    <col min="11280" max="11280" width="16.5703125" style="18" customWidth="1"/>
    <col min="11281" max="11281" width="16.42578125" style="18" customWidth="1"/>
    <col min="11282" max="11286" width="6" style="18" bestFit="1" customWidth="1"/>
    <col min="11287" max="11288" width="7" style="18" bestFit="1" customWidth="1"/>
    <col min="11289" max="11518" width="9.140625" style="18"/>
    <col min="11519" max="11519" width="49.28515625" style="18" bestFit="1" customWidth="1"/>
    <col min="11520" max="11520" width="25" style="18" customWidth="1"/>
    <col min="11521" max="11521" width="21.28515625" style="18" customWidth="1"/>
    <col min="11522" max="11522" width="16.28515625" style="18" bestFit="1" customWidth="1"/>
    <col min="11523" max="11523" width="17.85546875" style="18" bestFit="1" customWidth="1"/>
    <col min="11524" max="11524" width="18.5703125" style="18" bestFit="1" customWidth="1"/>
    <col min="11525" max="11528" width="17.42578125" style="18" bestFit="1" customWidth="1"/>
    <col min="11529" max="11529" width="17.42578125" style="18" customWidth="1"/>
    <col min="11530" max="11530" width="19.28515625" style="18" customWidth="1"/>
    <col min="11531" max="11531" width="17.5703125" style="18" bestFit="1" customWidth="1"/>
    <col min="11532" max="11532" width="18.28515625" style="18" customWidth="1"/>
    <col min="11533" max="11533" width="30.140625" style="18" customWidth="1"/>
    <col min="11534" max="11534" width="19" style="18" customWidth="1"/>
    <col min="11535" max="11535" width="20" style="18" customWidth="1"/>
    <col min="11536" max="11536" width="16.5703125" style="18" customWidth="1"/>
    <col min="11537" max="11537" width="16.42578125" style="18" customWidth="1"/>
    <col min="11538" max="11542" width="6" style="18" bestFit="1" customWidth="1"/>
    <col min="11543" max="11544" width="7" style="18" bestFit="1" customWidth="1"/>
    <col min="11545" max="11774" width="9.140625" style="18"/>
    <col min="11775" max="11775" width="49.28515625" style="18" bestFit="1" customWidth="1"/>
    <col min="11776" max="11776" width="25" style="18" customWidth="1"/>
    <col min="11777" max="11777" width="21.28515625" style="18" customWidth="1"/>
    <col min="11778" max="11778" width="16.28515625" style="18" bestFit="1" customWidth="1"/>
    <col min="11779" max="11779" width="17.85546875" style="18" bestFit="1" customWidth="1"/>
    <col min="11780" max="11780" width="18.5703125" style="18" bestFit="1" customWidth="1"/>
    <col min="11781" max="11784" width="17.42578125" style="18" bestFit="1" customWidth="1"/>
    <col min="11785" max="11785" width="17.42578125" style="18" customWidth="1"/>
    <col min="11786" max="11786" width="19.28515625" style="18" customWidth="1"/>
    <col min="11787" max="11787" width="17.5703125" style="18" bestFit="1" customWidth="1"/>
    <col min="11788" max="11788" width="18.28515625" style="18" customWidth="1"/>
    <col min="11789" max="11789" width="30.140625" style="18" customWidth="1"/>
    <col min="11790" max="11790" width="19" style="18" customWidth="1"/>
    <col min="11791" max="11791" width="20" style="18" customWidth="1"/>
    <col min="11792" max="11792" width="16.5703125" style="18" customWidth="1"/>
    <col min="11793" max="11793" width="16.42578125" style="18" customWidth="1"/>
    <col min="11794" max="11798" width="6" style="18" bestFit="1" customWidth="1"/>
    <col min="11799" max="11800" width="7" style="18" bestFit="1" customWidth="1"/>
    <col min="11801" max="12030" width="9.140625" style="18"/>
    <col min="12031" max="12031" width="49.28515625" style="18" bestFit="1" customWidth="1"/>
    <col min="12032" max="12032" width="25" style="18" customWidth="1"/>
    <col min="12033" max="12033" width="21.28515625" style="18" customWidth="1"/>
    <col min="12034" max="12034" width="16.28515625" style="18" bestFit="1" customWidth="1"/>
    <col min="12035" max="12035" width="17.85546875" style="18" bestFit="1" customWidth="1"/>
    <col min="12036" max="12036" width="18.5703125" style="18" bestFit="1" customWidth="1"/>
    <col min="12037" max="12040" width="17.42578125" style="18" bestFit="1" customWidth="1"/>
    <col min="12041" max="12041" width="17.42578125" style="18" customWidth="1"/>
    <col min="12042" max="12042" width="19.28515625" style="18" customWidth="1"/>
    <col min="12043" max="12043" width="17.5703125" style="18" bestFit="1" customWidth="1"/>
    <col min="12044" max="12044" width="18.28515625" style="18" customWidth="1"/>
    <col min="12045" max="12045" width="30.140625" style="18" customWidth="1"/>
    <col min="12046" max="12046" width="19" style="18" customWidth="1"/>
    <col min="12047" max="12047" width="20" style="18" customWidth="1"/>
    <col min="12048" max="12048" width="16.5703125" style="18" customWidth="1"/>
    <col min="12049" max="12049" width="16.42578125" style="18" customWidth="1"/>
    <col min="12050" max="12054" width="6" style="18" bestFit="1" customWidth="1"/>
    <col min="12055" max="12056" width="7" style="18" bestFit="1" customWidth="1"/>
    <col min="12057" max="12286" width="9.140625" style="18"/>
    <col min="12287" max="12287" width="49.28515625" style="18" bestFit="1" customWidth="1"/>
    <col min="12288" max="12288" width="25" style="18" customWidth="1"/>
    <col min="12289" max="12289" width="21.28515625" style="18" customWidth="1"/>
    <col min="12290" max="12290" width="16.28515625" style="18" bestFit="1" customWidth="1"/>
    <col min="12291" max="12291" width="17.85546875" style="18" bestFit="1" customWidth="1"/>
    <col min="12292" max="12292" width="18.5703125" style="18" bestFit="1" customWidth="1"/>
    <col min="12293" max="12296" width="17.42578125" style="18" bestFit="1" customWidth="1"/>
    <col min="12297" max="12297" width="17.42578125" style="18" customWidth="1"/>
    <col min="12298" max="12298" width="19.28515625" style="18" customWidth="1"/>
    <col min="12299" max="12299" width="17.5703125" style="18" bestFit="1" customWidth="1"/>
    <col min="12300" max="12300" width="18.28515625" style="18" customWidth="1"/>
    <col min="12301" max="12301" width="30.140625" style="18" customWidth="1"/>
    <col min="12302" max="12302" width="19" style="18" customWidth="1"/>
    <col min="12303" max="12303" width="20" style="18" customWidth="1"/>
    <col min="12304" max="12304" width="16.5703125" style="18" customWidth="1"/>
    <col min="12305" max="12305" width="16.42578125" style="18" customWidth="1"/>
    <col min="12306" max="12310" width="6" style="18" bestFit="1" customWidth="1"/>
    <col min="12311" max="12312" width="7" style="18" bestFit="1" customWidth="1"/>
    <col min="12313" max="12542" width="9.140625" style="18"/>
    <col min="12543" max="12543" width="49.28515625" style="18" bestFit="1" customWidth="1"/>
    <col min="12544" max="12544" width="25" style="18" customWidth="1"/>
    <col min="12545" max="12545" width="21.28515625" style="18" customWidth="1"/>
    <col min="12546" max="12546" width="16.28515625" style="18" bestFit="1" customWidth="1"/>
    <col min="12547" max="12547" width="17.85546875" style="18" bestFit="1" customWidth="1"/>
    <col min="12548" max="12548" width="18.5703125" style="18" bestFit="1" customWidth="1"/>
    <col min="12549" max="12552" width="17.42578125" style="18" bestFit="1" customWidth="1"/>
    <col min="12553" max="12553" width="17.42578125" style="18" customWidth="1"/>
    <col min="12554" max="12554" width="19.28515625" style="18" customWidth="1"/>
    <col min="12555" max="12555" width="17.5703125" style="18" bestFit="1" customWidth="1"/>
    <col min="12556" max="12556" width="18.28515625" style="18" customWidth="1"/>
    <col min="12557" max="12557" width="30.140625" style="18" customWidth="1"/>
    <col min="12558" max="12558" width="19" style="18" customWidth="1"/>
    <col min="12559" max="12559" width="20" style="18" customWidth="1"/>
    <col min="12560" max="12560" width="16.5703125" style="18" customWidth="1"/>
    <col min="12561" max="12561" width="16.42578125" style="18" customWidth="1"/>
    <col min="12562" max="12566" width="6" style="18" bestFit="1" customWidth="1"/>
    <col min="12567" max="12568" width="7" style="18" bestFit="1" customWidth="1"/>
    <col min="12569" max="12798" width="9.140625" style="18"/>
    <col min="12799" max="12799" width="49.28515625" style="18" bestFit="1" customWidth="1"/>
    <col min="12800" max="12800" width="25" style="18" customWidth="1"/>
    <col min="12801" max="12801" width="21.28515625" style="18" customWidth="1"/>
    <col min="12802" max="12802" width="16.28515625" style="18" bestFit="1" customWidth="1"/>
    <col min="12803" max="12803" width="17.85546875" style="18" bestFit="1" customWidth="1"/>
    <col min="12804" max="12804" width="18.5703125" style="18" bestFit="1" customWidth="1"/>
    <col min="12805" max="12808" width="17.42578125" style="18" bestFit="1" customWidth="1"/>
    <col min="12809" max="12809" width="17.42578125" style="18" customWidth="1"/>
    <col min="12810" max="12810" width="19.28515625" style="18" customWidth="1"/>
    <col min="12811" max="12811" width="17.5703125" style="18" bestFit="1" customWidth="1"/>
    <col min="12812" max="12812" width="18.28515625" style="18" customWidth="1"/>
    <col min="12813" max="12813" width="30.140625" style="18" customWidth="1"/>
    <col min="12814" max="12814" width="19" style="18" customWidth="1"/>
    <col min="12815" max="12815" width="20" style="18" customWidth="1"/>
    <col min="12816" max="12816" width="16.5703125" style="18" customWidth="1"/>
    <col min="12817" max="12817" width="16.42578125" style="18" customWidth="1"/>
    <col min="12818" max="12822" width="6" style="18" bestFit="1" customWidth="1"/>
    <col min="12823" max="12824" width="7" style="18" bestFit="1" customWidth="1"/>
    <col min="12825" max="13054" width="9.140625" style="18"/>
    <col min="13055" max="13055" width="49.28515625" style="18" bestFit="1" customWidth="1"/>
    <col min="13056" max="13056" width="25" style="18" customWidth="1"/>
    <col min="13057" max="13057" width="21.28515625" style="18" customWidth="1"/>
    <col min="13058" max="13058" width="16.28515625" style="18" bestFit="1" customWidth="1"/>
    <col min="13059" max="13059" width="17.85546875" style="18" bestFit="1" customWidth="1"/>
    <col min="13060" max="13060" width="18.5703125" style="18" bestFit="1" customWidth="1"/>
    <col min="13061" max="13064" width="17.42578125" style="18" bestFit="1" customWidth="1"/>
    <col min="13065" max="13065" width="17.42578125" style="18" customWidth="1"/>
    <col min="13066" max="13066" width="19.28515625" style="18" customWidth="1"/>
    <col min="13067" max="13067" width="17.5703125" style="18" bestFit="1" customWidth="1"/>
    <col min="13068" max="13068" width="18.28515625" style="18" customWidth="1"/>
    <col min="13069" max="13069" width="30.140625" style="18" customWidth="1"/>
    <col min="13070" max="13070" width="19" style="18" customWidth="1"/>
    <col min="13071" max="13071" width="20" style="18" customWidth="1"/>
    <col min="13072" max="13072" width="16.5703125" style="18" customWidth="1"/>
    <col min="13073" max="13073" width="16.42578125" style="18" customWidth="1"/>
    <col min="13074" max="13078" width="6" style="18" bestFit="1" customWidth="1"/>
    <col min="13079" max="13080" width="7" style="18" bestFit="1" customWidth="1"/>
    <col min="13081" max="13310" width="9.140625" style="18"/>
    <col min="13311" max="13311" width="49.28515625" style="18" bestFit="1" customWidth="1"/>
    <col min="13312" max="13312" width="25" style="18" customWidth="1"/>
    <col min="13313" max="13313" width="21.28515625" style="18" customWidth="1"/>
    <col min="13314" max="13314" width="16.28515625" style="18" bestFit="1" customWidth="1"/>
    <col min="13315" max="13315" width="17.85546875" style="18" bestFit="1" customWidth="1"/>
    <col min="13316" max="13316" width="18.5703125" style="18" bestFit="1" customWidth="1"/>
    <col min="13317" max="13320" width="17.42578125" style="18" bestFit="1" customWidth="1"/>
    <col min="13321" max="13321" width="17.42578125" style="18" customWidth="1"/>
    <col min="13322" max="13322" width="19.28515625" style="18" customWidth="1"/>
    <col min="13323" max="13323" width="17.5703125" style="18" bestFit="1" customWidth="1"/>
    <col min="13324" max="13324" width="18.28515625" style="18" customWidth="1"/>
    <col min="13325" max="13325" width="30.140625" style="18" customWidth="1"/>
    <col min="13326" max="13326" width="19" style="18" customWidth="1"/>
    <col min="13327" max="13327" width="20" style="18" customWidth="1"/>
    <col min="13328" max="13328" width="16.5703125" style="18" customWidth="1"/>
    <col min="13329" max="13329" width="16.42578125" style="18" customWidth="1"/>
    <col min="13330" max="13334" width="6" style="18" bestFit="1" customWidth="1"/>
    <col min="13335" max="13336" width="7" style="18" bestFit="1" customWidth="1"/>
    <col min="13337" max="13566" width="9.140625" style="18"/>
    <col min="13567" max="13567" width="49.28515625" style="18" bestFit="1" customWidth="1"/>
    <col min="13568" max="13568" width="25" style="18" customWidth="1"/>
    <col min="13569" max="13569" width="21.28515625" style="18" customWidth="1"/>
    <col min="13570" max="13570" width="16.28515625" style="18" bestFit="1" customWidth="1"/>
    <col min="13571" max="13571" width="17.85546875" style="18" bestFit="1" customWidth="1"/>
    <col min="13572" max="13572" width="18.5703125" style="18" bestFit="1" customWidth="1"/>
    <col min="13573" max="13576" width="17.42578125" style="18" bestFit="1" customWidth="1"/>
    <col min="13577" max="13577" width="17.42578125" style="18" customWidth="1"/>
    <col min="13578" max="13578" width="19.28515625" style="18" customWidth="1"/>
    <col min="13579" max="13579" width="17.5703125" style="18" bestFit="1" customWidth="1"/>
    <col min="13580" max="13580" width="18.28515625" style="18" customWidth="1"/>
    <col min="13581" max="13581" width="30.140625" style="18" customWidth="1"/>
    <col min="13582" max="13582" width="19" style="18" customWidth="1"/>
    <col min="13583" max="13583" width="20" style="18" customWidth="1"/>
    <col min="13584" max="13584" width="16.5703125" style="18" customWidth="1"/>
    <col min="13585" max="13585" width="16.42578125" style="18" customWidth="1"/>
    <col min="13586" max="13590" width="6" style="18" bestFit="1" customWidth="1"/>
    <col min="13591" max="13592" width="7" style="18" bestFit="1" customWidth="1"/>
    <col min="13593" max="13822" width="9.140625" style="18"/>
    <col min="13823" max="13823" width="49.28515625" style="18" bestFit="1" customWidth="1"/>
    <col min="13824" max="13824" width="25" style="18" customWidth="1"/>
    <col min="13825" max="13825" width="21.28515625" style="18" customWidth="1"/>
    <col min="13826" max="13826" width="16.28515625" style="18" bestFit="1" customWidth="1"/>
    <col min="13827" max="13827" width="17.85546875" style="18" bestFit="1" customWidth="1"/>
    <col min="13828" max="13828" width="18.5703125" style="18" bestFit="1" customWidth="1"/>
    <col min="13829" max="13832" width="17.42578125" style="18" bestFit="1" customWidth="1"/>
    <col min="13833" max="13833" width="17.42578125" style="18" customWidth="1"/>
    <col min="13834" max="13834" width="19.28515625" style="18" customWidth="1"/>
    <col min="13835" max="13835" width="17.5703125" style="18" bestFit="1" customWidth="1"/>
    <col min="13836" max="13836" width="18.28515625" style="18" customWidth="1"/>
    <col min="13837" max="13837" width="30.140625" style="18" customWidth="1"/>
    <col min="13838" max="13838" width="19" style="18" customWidth="1"/>
    <col min="13839" max="13839" width="20" style="18" customWidth="1"/>
    <col min="13840" max="13840" width="16.5703125" style="18" customWidth="1"/>
    <col min="13841" max="13841" width="16.42578125" style="18" customWidth="1"/>
    <col min="13842" max="13846" width="6" style="18" bestFit="1" customWidth="1"/>
    <col min="13847" max="13848" width="7" style="18" bestFit="1" customWidth="1"/>
    <col min="13849" max="14078" width="9.140625" style="18"/>
    <col min="14079" max="14079" width="49.28515625" style="18" bestFit="1" customWidth="1"/>
    <col min="14080" max="14080" width="25" style="18" customWidth="1"/>
    <col min="14081" max="14081" width="21.28515625" style="18" customWidth="1"/>
    <col min="14082" max="14082" width="16.28515625" style="18" bestFit="1" customWidth="1"/>
    <col min="14083" max="14083" width="17.85546875" style="18" bestFit="1" customWidth="1"/>
    <col min="14084" max="14084" width="18.5703125" style="18" bestFit="1" customWidth="1"/>
    <col min="14085" max="14088" width="17.42578125" style="18" bestFit="1" customWidth="1"/>
    <col min="14089" max="14089" width="17.42578125" style="18" customWidth="1"/>
    <col min="14090" max="14090" width="19.28515625" style="18" customWidth="1"/>
    <col min="14091" max="14091" width="17.5703125" style="18" bestFit="1" customWidth="1"/>
    <col min="14092" max="14092" width="18.28515625" style="18" customWidth="1"/>
    <col min="14093" max="14093" width="30.140625" style="18" customWidth="1"/>
    <col min="14094" max="14094" width="19" style="18" customWidth="1"/>
    <col min="14095" max="14095" width="20" style="18" customWidth="1"/>
    <col min="14096" max="14096" width="16.5703125" style="18" customWidth="1"/>
    <col min="14097" max="14097" width="16.42578125" style="18" customWidth="1"/>
    <col min="14098" max="14102" width="6" style="18" bestFit="1" customWidth="1"/>
    <col min="14103" max="14104" width="7" style="18" bestFit="1" customWidth="1"/>
    <col min="14105" max="14334" width="9.140625" style="18"/>
    <col min="14335" max="14335" width="49.28515625" style="18" bestFit="1" customWidth="1"/>
    <col min="14336" max="14336" width="25" style="18" customWidth="1"/>
    <col min="14337" max="14337" width="21.28515625" style="18" customWidth="1"/>
    <col min="14338" max="14338" width="16.28515625" style="18" bestFit="1" customWidth="1"/>
    <col min="14339" max="14339" width="17.85546875" style="18" bestFit="1" customWidth="1"/>
    <col min="14340" max="14340" width="18.5703125" style="18" bestFit="1" customWidth="1"/>
    <col min="14341" max="14344" width="17.42578125" style="18" bestFit="1" customWidth="1"/>
    <col min="14345" max="14345" width="17.42578125" style="18" customWidth="1"/>
    <col min="14346" max="14346" width="19.28515625" style="18" customWidth="1"/>
    <col min="14347" max="14347" width="17.5703125" style="18" bestFit="1" customWidth="1"/>
    <col min="14348" max="14348" width="18.28515625" style="18" customWidth="1"/>
    <col min="14349" max="14349" width="30.140625" style="18" customWidth="1"/>
    <col min="14350" max="14350" width="19" style="18" customWidth="1"/>
    <col min="14351" max="14351" width="20" style="18" customWidth="1"/>
    <col min="14352" max="14352" width="16.5703125" style="18" customWidth="1"/>
    <col min="14353" max="14353" width="16.42578125" style="18" customWidth="1"/>
    <col min="14354" max="14358" width="6" style="18" bestFit="1" customWidth="1"/>
    <col min="14359" max="14360" width="7" style="18" bestFit="1" customWidth="1"/>
    <col min="14361" max="14590" width="9.140625" style="18"/>
    <col min="14591" max="14591" width="49.28515625" style="18" bestFit="1" customWidth="1"/>
    <col min="14592" max="14592" width="25" style="18" customWidth="1"/>
    <col min="14593" max="14593" width="21.28515625" style="18" customWidth="1"/>
    <col min="14594" max="14594" width="16.28515625" style="18" bestFit="1" customWidth="1"/>
    <col min="14595" max="14595" width="17.85546875" style="18" bestFit="1" customWidth="1"/>
    <col min="14596" max="14596" width="18.5703125" style="18" bestFit="1" customWidth="1"/>
    <col min="14597" max="14600" width="17.42578125" style="18" bestFit="1" customWidth="1"/>
    <col min="14601" max="14601" width="17.42578125" style="18" customWidth="1"/>
    <col min="14602" max="14602" width="19.28515625" style="18" customWidth="1"/>
    <col min="14603" max="14603" width="17.5703125" style="18" bestFit="1" customWidth="1"/>
    <col min="14604" max="14604" width="18.28515625" style="18" customWidth="1"/>
    <col min="14605" max="14605" width="30.140625" style="18" customWidth="1"/>
    <col min="14606" max="14606" width="19" style="18" customWidth="1"/>
    <col min="14607" max="14607" width="20" style="18" customWidth="1"/>
    <col min="14608" max="14608" width="16.5703125" style="18" customWidth="1"/>
    <col min="14609" max="14609" width="16.42578125" style="18" customWidth="1"/>
    <col min="14610" max="14614" width="6" style="18" bestFit="1" customWidth="1"/>
    <col min="14615" max="14616" width="7" style="18" bestFit="1" customWidth="1"/>
    <col min="14617" max="14846" width="9.140625" style="18"/>
    <col min="14847" max="14847" width="49.28515625" style="18" bestFit="1" customWidth="1"/>
    <col min="14848" max="14848" width="25" style="18" customWidth="1"/>
    <col min="14849" max="14849" width="21.28515625" style="18" customWidth="1"/>
    <col min="14850" max="14850" width="16.28515625" style="18" bestFit="1" customWidth="1"/>
    <col min="14851" max="14851" width="17.85546875" style="18" bestFit="1" customWidth="1"/>
    <col min="14852" max="14852" width="18.5703125" style="18" bestFit="1" customWidth="1"/>
    <col min="14853" max="14856" width="17.42578125" style="18" bestFit="1" customWidth="1"/>
    <col min="14857" max="14857" width="17.42578125" style="18" customWidth="1"/>
    <col min="14858" max="14858" width="19.28515625" style="18" customWidth="1"/>
    <col min="14859" max="14859" width="17.5703125" style="18" bestFit="1" customWidth="1"/>
    <col min="14860" max="14860" width="18.28515625" style="18" customWidth="1"/>
    <col min="14861" max="14861" width="30.140625" style="18" customWidth="1"/>
    <col min="14862" max="14862" width="19" style="18" customWidth="1"/>
    <col min="14863" max="14863" width="20" style="18" customWidth="1"/>
    <col min="14864" max="14864" width="16.5703125" style="18" customWidth="1"/>
    <col min="14865" max="14865" width="16.42578125" style="18" customWidth="1"/>
    <col min="14866" max="14870" width="6" style="18" bestFit="1" customWidth="1"/>
    <col min="14871" max="14872" width="7" style="18" bestFit="1" customWidth="1"/>
    <col min="14873" max="15102" width="9.140625" style="18"/>
    <col min="15103" max="15103" width="49.28515625" style="18" bestFit="1" customWidth="1"/>
    <col min="15104" max="15104" width="25" style="18" customWidth="1"/>
    <col min="15105" max="15105" width="21.28515625" style="18" customWidth="1"/>
    <col min="15106" max="15106" width="16.28515625" style="18" bestFit="1" customWidth="1"/>
    <col min="15107" max="15107" width="17.85546875" style="18" bestFit="1" customWidth="1"/>
    <col min="15108" max="15108" width="18.5703125" style="18" bestFit="1" customWidth="1"/>
    <col min="15109" max="15112" width="17.42578125" style="18" bestFit="1" customWidth="1"/>
    <col min="15113" max="15113" width="17.42578125" style="18" customWidth="1"/>
    <col min="15114" max="15114" width="19.28515625" style="18" customWidth="1"/>
    <col min="15115" max="15115" width="17.5703125" style="18" bestFit="1" customWidth="1"/>
    <col min="15116" max="15116" width="18.28515625" style="18" customWidth="1"/>
    <col min="15117" max="15117" width="30.140625" style="18" customWidth="1"/>
    <col min="15118" max="15118" width="19" style="18" customWidth="1"/>
    <col min="15119" max="15119" width="20" style="18" customWidth="1"/>
    <col min="15120" max="15120" width="16.5703125" style="18" customWidth="1"/>
    <col min="15121" max="15121" width="16.42578125" style="18" customWidth="1"/>
    <col min="15122" max="15126" width="6" style="18" bestFit="1" customWidth="1"/>
    <col min="15127" max="15128" width="7" style="18" bestFit="1" customWidth="1"/>
    <col min="15129" max="15358" width="9.140625" style="18"/>
    <col min="15359" max="15359" width="49.28515625" style="18" bestFit="1" customWidth="1"/>
    <col min="15360" max="15360" width="25" style="18" customWidth="1"/>
    <col min="15361" max="15361" width="21.28515625" style="18" customWidth="1"/>
    <col min="15362" max="15362" width="16.28515625" style="18" bestFit="1" customWidth="1"/>
    <col min="15363" max="15363" width="17.85546875" style="18" bestFit="1" customWidth="1"/>
    <col min="15364" max="15364" width="18.5703125" style="18" bestFit="1" customWidth="1"/>
    <col min="15365" max="15368" width="17.42578125" style="18" bestFit="1" customWidth="1"/>
    <col min="15369" max="15369" width="17.42578125" style="18" customWidth="1"/>
    <col min="15370" max="15370" width="19.28515625" style="18" customWidth="1"/>
    <col min="15371" max="15371" width="17.5703125" style="18" bestFit="1" customWidth="1"/>
    <col min="15372" max="15372" width="18.28515625" style="18" customWidth="1"/>
    <col min="15373" max="15373" width="30.140625" style="18" customWidth="1"/>
    <col min="15374" max="15374" width="19" style="18" customWidth="1"/>
    <col min="15375" max="15375" width="20" style="18" customWidth="1"/>
    <col min="15376" max="15376" width="16.5703125" style="18" customWidth="1"/>
    <col min="15377" max="15377" width="16.42578125" style="18" customWidth="1"/>
    <col min="15378" max="15382" width="6" style="18" bestFit="1" customWidth="1"/>
    <col min="15383" max="15384" width="7" style="18" bestFit="1" customWidth="1"/>
    <col min="15385" max="15614" width="9.140625" style="18"/>
    <col min="15615" max="15615" width="49.28515625" style="18" bestFit="1" customWidth="1"/>
    <col min="15616" max="15616" width="25" style="18" customWidth="1"/>
    <col min="15617" max="15617" width="21.28515625" style="18" customWidth="1"/>
    <col min="15618" max="15618" width="16.28515625" style="18" bestFit="1" customWidth="1"/>
    <col min="15619" max="15619" width="17.85546875" style="18" bestFit="1" customWidth="1"/>
    <col min="15620" max="15620" width="18.5703125" style="18" bestFit="1" customWidth="1"/>
    <col min="15621" max="15624" width="17.42578125" style="18" bestFit="1" customWidth="1"/>
    <col min="15625" max="15625" width="17.42578125" style="18" customWidth="1"/>
    <col min="15626" max="15626" width="19.28515625" style="18" customWidth="1"/>
    <col min="15627" max="15627" width="17.5703125" style="18" bestFit="1" customWidth="1"/>
    <col min="15628" max="15628" width="18.28515625" style="18" customWidth="1"/>
    <col min="15629" max="15629" width="30.140625" style="18" customWidth="1"/>
    <col min="15630" max="15630" width="19" style="18" customWidth="1"/>
    <col min="15631" max="15631" width="20" style="18" customWidth="1"/>
    <col min="15632" max="15632" width="16.5703125" style="18" customWidth="1"/>
    <col min="15633" max="15633" width="16.42578125" style="18" customWidth="1"/>
    <col min="15634" max="15638" width="6" style="18" bestFit="1" customWidth="1"/>
    <col min="15639" max="15640" width="7" style="18" bestFit="1" customWidth="1"/>
    <col min="15641" max="15870" width="9.140625" style="18"/>
    <col min="15871" max="15871" width="49.28515625" style="18" bestFit="1" customWidth="1"/>
    <col min="15872" max="15872" width="25" style="18" customWidth="1"/>
    <col min="15873" max="15873" width="21.28515625" style="18" customWidth="1"/>
    <col min="15874" max="15874" width="16.28515625" style="18" bestFit="1" customWidth="1"/>
    <col min="15875" max="15875" width="17.85546875" style="18" bestFit="1" customWidth="1"/>
    <col min="15876" max="15876" width="18.5703125" style="18" bestFit="1" customWidth="1"/>
    <col min="15877" max="15880" width="17.42578125" style="18" bestFit="1" customWidth="1"/>
    <col min="15881" max="15881" width="17.42578125" style="18" customWidth="1"/>
    <col min="15882" max="15882" width="19.28515625" style="18" customWidth="1"/>
    <col min="15883" max="15883" width="17.5703125" style="18" bestFit="1" customWidth="1"/>
    <col min="15884" max="15884" width="18.28515625" style="18" customWidth="1"/>
    <col min="15885" max="15885" width="30.140625" style="18" customWidth="1"/>
    <col min="15886" max="15886" width="19" style="18" customWidth="1"/>
    <col min="15887" max="15887" width="20" style="18" customWidth="1"/>
    <col min="15888" max="15888" width="16.5703125" style="18" customWidth="1"/>
    <col min="15889" max="15889" width="16.42578125" style="18" customWidth="1"/>
    <col min="15890" max="15894" width="6" style="18" bestFit="1" customWidth="1"/>
    <col min="15895" max="15896" width="7" style="18" bestFit="1" customWidth="1"/>
    <col min="15897" max="16126" width="9.140625" style="18"/>
    <col min="16127" max="16127" width="49.28515625" style="18" bestFit="1" customWidth="1"/>
    <col min="16128" max="16128" width="25" style="18" customWidth="1"/>
    <col min="16129" max="16129" width="21.28515625" style="18" customWidth="1"/>
    <col min="16130" max="16130" width="16.28515625" style="18" bestFit="1" customWidth="1"/>
    <col min="16131" max="16131" width="17.85546875" style="18" bestFit="1" customWidth="1"/>
    <col min="16132" max="16132" width="18.5703125" style="18" bestFit="1" customWidth="1"/>
    <col min="16133" max="16136" width="17.42578125" style="18" bestFit="1" customWidth="1"/>
    <col min="16137" max="16137" width="17.42578125" style="18" customWidth="1"/>
    <col min="16138" max="16138" width="19.28515625" style="18" customWidth="1"/>
    <col min="16139" max="16139" width="17.5703125" style="18" bestFit="1" customWidth="1"/>
    <col min="16140" max="16140" width="18.28515625" style="18" customWidth="1"/>
    <col min="16141" max="16141" width="30.140625" style="18" customWidth="1"/>
    <col min="16142" max="16142" width="19" style="18" customWidth="1"/>
    <col min="16143" max="16143" width="20" style="18" customWidth="1"/>
    <col min="16144" max="16144" width="16.5703125" style="18" customWidth="1"/>
    <col min="16145" max="16145" width="16.42578125" style="18" customWidth="1"/>
    <col min="16146" max="16150" width="6" style="18" bestFit="1" customWidth="1"/>
    <col min="16151" max="16152" width="7" style="18" bestFit="1" customWidth="1"/>
    <col min="16153" max="16384" width="9.140625" style="18"/>
  </cols>
  <sheetData>
    <row r="1" spans="1:24" ht="18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9"/>
    </row>
    <row r="2" spans="1:24" ht="1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9"/>
    </row>
    <row r="3" spans="1:24" ht="18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9"/>
    </row>
    <row r="4" spans="1:24" ht="18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9"/>
    </row>
    <row r="5" spans="1:24" ht="18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9"/>
    </row>
    <row r="6" spans="1:24" ht="18.7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9"/>
    </row>
    <row r="7" spans="1:24" ht="18.75" x14ac:dyDescent="0.25">
      <c r="B7" s="15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4" ht="15.75" x14ac:dyDescent="0.25"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4" ht="15.75" x14ac:dyDescent="0.25">
      <c r="B9" s="2" t="s">
        <v>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4" x14ac:dyDescent="0.25">
      <c r="B10" s="20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24" x14ac:dyDescent="0.25">
      <c r="F11" s="10"/>
      <c r="G11" s="21"/>
      <c r="H11" s="22"/>
      <c r="R11" s="17"/>
    </row>
    <row r="12" spans="1:24" ht="31.5" x14ac:dyDescent="0.25">
      <c r="B12" s="3"/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4</v>
      </c>
      <c r="W12" s="21"/>
      <c r="X12" s="21"/>
    </row>
    <row r="13" spans="1:24" x14ac:dyDescent="0.25">
      <c r="B13" s="5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3"/>
      <c r="T13" s="23"/>
      <c r="U13" s="23"/>
      <c r="V13" s="23"/>
      <c r="W13" s="23"/>
      <c r="X13" s="23"/>
    </row>
    <row r="14" spans="1:24" ht="30" x14ac:dyDescent="0.25">
      <c r="B14" s="7" t="s">
        <v>20</v>
      </c>
      <c r="C14" s="8">
        <f>SUM(C15:C19)</f>
        <v>408885483.93000001</v>
      </c>
      <c r="D14" s="8">
        <f>SUM(D15:D19)</f>
        <v>354421683</v>
      </c>
      <c r="E14" s="8">
        <f>SUM(E15:E19)</f>
        <v>408886715.99999994</v>
      </c>
      <c r="F14" s="8">
        <f t="shared" ref="F14:Q14" si="0">SUM(F15:F19)</f>
        <v>0</v>
      </c>
      <c r="G14" s="8">
        <f t="shared" si="0"/>
        <v>53377675.940000005</v>
      </c>
      <c r="H14" s="8">
        <f t="shared" si="0"/>
        <v>26250731.289999999</v>
      </c>
      <c r="I14" s="8">
        <f t="shared" si="0"/>
        <v>26401038.710000001</v>
      </c>
      <c r="J14" s="8">
        <f t="shared" si="0"/>
        <v>41093721.340000004</v>
      </c>
      <c r="K14" s="8">
        <f t="shared" si="0"/>
        <v>26853759.600000001</v>
      </c>
      <c r="L14" s="8">
        <f t="shared" si="0"/>
        <v>28803611.930000003</v>
      </c>
      <c r="M14" s="8">
        <f t="shared" si="0"/>
        <v>27654158.5</v>
      </c>
      <c r="N14" s="8">
        <f t="shared" si="0"/>
        <v>27786989.32</v>
      </c>
      <c r="O14" s="8">
        <f>SUM(O15:O19)</f>
        <v>28867332.779999997</v>
      </c>
      <c r="P14" s="8">
        <f t="shared" si="0"/>
        <v>50106597.18</v>
      </c>
      <c r="Q14" s="8">
        <f t="shared" si="0"/>
        <v>71689867.340000004</v>
      </c>
      <c r="R14" s="8">
        <f>SUM(R15:R19)</f>
        <v>408885483.93000001</v>
      </c>
    </row>
    <row r="15" spans="1:24" x14ac:dyDescent="0.25">
      <c r="A15" s="18" t="str">
        <f>LEFT(B15,5)</f>
        <v>2.1.1</v>
      </c>
      <c r="B15" s="17" t="s">
        <v>21</v>
      </c>
      <c r="C15" s="10">
        <f>SUM(F15:Q15)</f>
        <v>301583136.20999998</v>
      </c>
      <c r="D15" s="10">
        <f>IFERROR(VLOOKUP(A15,'[1]Modificación CONS 2023'!$C$11:$E$403,3,FALSE),0)</f>
        <v>272707595</v>
      </c>
      <c r="E15" s="10">
        <f>IFERROR(VLOOKUP(A15,'[2]Ejecución CONS 2023'!C13:R403,3,FALSE),0)</f>
        <v>301583138.40999997</v>
      </c>
      <c r="F15" s="10">
        <f>IFERROR(VLOOKUP(A15,'[2]Ejecución CONS 2023'!$C$11:$Q$403,4,FALSE),0)</f>
        <v>0</v>
      </c>
      <c r="G15" s="10">
        <f>IFERROR(VLOOKUP(A15,'[2]Ejecución CONS 2023'!$C$11:$Q$403,5,FALSE),0)</f>
        <v>45482691.740000002</v>
      </c>
      <c r="H15" s="10">
        <f>IFERROR(VLOOKUP(A15,'[2]Ejecución CONS 2023'!$C$11:$Q$403,6,FALSE),0)</f>
        <v>22304804.209999997</v>
      </c>
      <c r="I15" s="10">
        <f>IFERROR(VLOOKUP(A15,'[2]Ejecución CONS 2023'!$C$11:$Q$403,7,FALSE),0)</f>
        <v>22215295.050000001</v>
      </c>
      <c r="J15" s="10">
        <f>IFERROR(VLOOKUP(A15,'[2]Ejecución CONS 2023'!$C$11:$Q$403,8,FALSE),0)</f>
        <v>22117699.940000001</v>
      </c>
      <c r="K15" s="24">
        <f>IFERROR(VLOOKUP(A15,'[2]Ejecución CONS 2023'!$C$11:$Q$403,9,FALSE),0)</f>
        <v>22849861.460000001</v>
      </c>
      <c r="L15" s="10">
        <f>IFERROR(VLOOKUP(A15,'[2]Ejecución CONS 2023'!$C$11:$Q$403,10,FALSE),0)</f>
        <v>23414176.760000002</v>
      </c>
      <c r="M15" s="10">
        <f>IFERROR(VLOOKUP(A15,'[2]Ejecución CONS 2023'!$C$11:$Q$403,11,FALSE),0)</f>
        <v>23536413.57</v>
      </c>
      <c r="N15" s="10">
        <f>IFERROR(VLOOKUP(A15,'[2]Ejecución CONS 2023'!$C$11:$Q$403,12,FALSE),0)</f>
        <v>23657016.580000002</v>
      </c>
      <c r="O15" s="10">
        <f>IFERROR(VLOOKUP(A15,'[2]Ejecución CONS 2023'!$C$11:$Q$403,13,FALSE),0)</f>
        <v>24479428.809999999</v>
      </c>
      <c r="P15" s="10">
        <f>IFERROR(VLOOKUP(A15,'[2]Ejecución CONS 2023'!$C$11:$Q$403,14,FALSE),0)</f>
        <v>24942170.630000003</v>
      </c>
      <c r="Q15" s="10">
        <f>IFERROR(VLOOKUP(A15,'[2]Ejecución CONS 2023'!$C$11:$Q$403,15,FALSE),0)</f>
        <v>46583577.460000001</v>
      </c>
      <c r="R15" s="10">
        <f>SUM(F15:Q15)</f>
        <v>301583136.20999998</v>
      </c>
    </row>
    <row r="16" spans="1:24" x14ac:dyDescent="0.25">
      <c r="A16" s="18" t="str">
        <f t="shared" ref="A16:A70" si="1">LEFT(B16,5)</f>
        <v>2.1.2</v>
      </c>
      <c r="B16" s="17" t="s">
        <v>22</v>
      </c>
      <c r="C16" s="10">
        <f>SUM(F16:Q16)</f>
        <v>64899906.810000002</v>
      </c>
      <c r="D16" s="10">
        <f>IFERROR(VLOOKUP(A16,'[1]Modificación CONS 2023'!$C$11:$E$403,3,FALSE),0)</f>
        <v>43752232</v>
      </c>
      <c r="E16" s="10">
        <f>IFERROR(VLOOKUP(A16,'[2]Ejecución CONS 2023'!C14:R404,3,FALSE),0)</f>
        <v>64901136.030000001</v>
      </c>
      <c r="F16" s="10">
        <f>IFERROR(VLOOKUP(A16,'[2]Ejecución CONS 2023'!$C$11:$Q$403,4,FALSE),0)</f>
        <v>0</v>
      </c>
      <c r="G16" s="24">
        <f>IFERROR(VLOOKUP(A16,'[2]Ejecución CONS 2023'!$C$11:$Q$403,5,FALSE),0)</f>
        <v>1095000</v>
      </c>
      <c r="H16" s="24">
        <f>IFERROR(VLOOKUP(A16,'[2]Ejecución CONS 2023'!$C$11:$Q$403,6,FALSE),0)</f>
        <v>559500</v>
      </c>
      <c r="I16" s="24">
        <f>IFERROR(VLOOKUP(A16,'[2]Ejecución CONS 2023'!$C$11:$Q$403,7,FALSE),0)</f>
        <v>811000</v>
      </c>
      <c r="J16" s="24">
        <f>IFERROR(VLOOKUP(A16,'[2]Ejecución CONS 2023'!$C$11:$Q$403,8,FALSE),0)</f>
        <v>15571817.189999999</v>
      </c>
      <c r="K16" s="24">
        <f>IFERROR(VLOOKUP(A16,'[2]Ejecución CONS 2023'!$C$11:$Q$403,9,FALSE),0)</f>
        <v>551500</v>
      </c>
      <c r="L16" s="10">
        <f>IFERROR(VLOOKUP(A16,'[2]Ejecución CONS 2023'!$C$11:$Q$403,10,FALSE),0)</f>
        <v>1876355.26</v>
      </c>
      <c r="M16" s="10">
        <f>IFERROR(VLOOKUP(A16,'[2]Ejecución CONS 2023'!$C$11:$Q$403,11,FALSE),0)</f>
        <v>529500</v>
      </c>
      <c r="N16" s="10">
        <f>IFERROR(VLOOKUP(A16,'[2]Ejecución CONS 2023'!$C$11:$Q$403,12,FALSE),0)</f>
        <v>548500</v>
      </c>
      <c r="O16" s="10">
        <f>IFERROR(VLOOKUP(A16,'[2]Ejecución CONS 2023'!$C$11:$Q$403,13,FALSE),0)</f>
        <v>688000</v>
      </c>
      <c r="P16" s="10">
        <f>IFERROR(VLOOKUP(A16,'[2]Ejecución CONS 2023'!$C$11:$Q$403,14,FALSE),0)</f>
        <v>21373977.299999997</v>
      </c>
      <c r="Q16" s="10">
        <f>IFERROR(VLOOKUP(A16,'[2]Ejecución CONS 2023'!$C$11:$Q$403,15,FALSE),0)</f>
        <v>21294757.060000002</v>
      </c>
      <c r="R16" s="10">
        <f>SUM(F16:Q16)</f>
        <v>64899906.810000002</v>
      </c>
    </row>
    <row r="17" spans="1:18" x14ac:dyDescent="0.25">
      <c r="A17" s="18" t="str">
        <f t="shared" si="1"/>
        <v>2.1.3</v>
      </c>
      <c r="B17" s="17" t="s">
        <v>23</v>
      </c>
      <c r="C17" s="10">
        <f>SUM(F17:Q17)</f>
        <v>0</v>
      </c>
      <c r="D17" s="10">
        <f>IFERROR(VLOOKUP(A17,'[1]Modificación CONS 2023'!$C$11:$E$403,3,FALSE),0)</f>
        <v>0</v>
      </c>
      <c r="E17" s="10">
        <f>IFERROR(VLOOKUP(A17,'[2]Ejecución CONS 2023'!C15:R405,3,FALSE),0)</f>
        <v>0</v>
      </c>
      <c r="F17" s="10">
        <f>IFERROR(VLOOKUP(A17,'[2]Ejecución CONS 2023'!$C$11:$Q$403,4,FALSE),0)</f>
        <v>0</v>
      </c>
      <c r="G17" s="24">
        <f>IFERROR(VLOOKUP(A17,'[2]Ejecución CONS 2023'!$C$11:$Q$403,5,FALSE),0)</f>
        <v>0</v>
      </c>
      <c r="H17" s="24">
        <f>IFERROR(VLOOKUP(A17,'[2]Ejecución CONS 2023'!$C$11:$Q$403,6,FALSE),0)</f>
        <v>0</v>
      </c>
      <c r="I17" s="24">
        <f>IFERROR(VLOOKUP(A17,'[2]Ejecución CONS 2023'!$C$11:$Q$403,7,FALSE),0)</f>
        <v>0</v>
      </c>
      <c r="J17" s="24">
        <f>IFERROR(VLOOKUP(A17,'[2]Ejecución CONS 2023'!$C$11:$Q$403,8,FALSE),0)</f>
        <v>0</v>
      </c>
      <c r="K17" s="24">
        <f>IFERROR(VLOOKUP(A17,'[2]Ejecución CONS 2023'!$C$11:$Q$403,9,FALSE),0)</f>
        <v>0</v>
      </c>
      <c r="L17" s="10">
        <f>IFERROR(VLOOKUP(A17,'[2]Ejecución CONS 2023'!$C$11:$Q$403,10,FALSE),0)</f>
        <v>0</v>
      </c>
      <c r="M17" s="10">
        <f>IFERROR(VLOOKUP(A17,'[2]Ejecución CONS 2023'!$C$11:$Q$403,11,FALSE),0)</f>
        <v>0</v>
      </c>
      <c r="N17" s="10">
        <f>IFERROR(VLOOKUP(A17,'[2]Ejecución CONS 2023'!$C$11:$Q$403,12,FALSE),0)</f>
        <v>0</v>
      </c>
      <c r="O17" s="10">
        <f>IFERROR(VLOOKUP(A17,'[2]Ejecución CONS 2023'!$C$11:$Q$403,13,FALSE),0)</f>
        <v>0</v>
      </c>
      <c r="P17" s="10">
        <f>IFERROR(VLOOKUP(A17,'[2]Ejecución CONS 2023'!$C$11:$Q$403,14,FALSE),0)</f>
        <v>0</v>
      </c>
      <c r="Q17" s="10">
        <f>IFERROR(VLOOKUP(A17,'[2]Ejecución CONS 2023'!$C$11:$Q$403,15,FALSE),0)</f>
        <v>0</v>
      </c>
      <c r="R17" s="10">
        <f>SUM(F17:Q17)</f>
        <v>0</v>
      </c>
    </row>
    <row r="18" spans="1:18" x14ac:dyDescent="0.25">
      <c r="A18" s="18" t="str">
        <f t="shared" si="1"/>
        <v>2.1.4</v>
      </c>
      <c r="B18" s="17" t="s">
        <v>24</v>
      </c>
      <c r="C18" s="10">
        <f>SUM(F18:Q18)</f>
        <v>0</v>
      </c>
      <c r="D18" s="10">
        <f>IFERROR(VLOOKUP(A18,'[1]Modificación CONS 2023'!$C$11:$E$403,3,FALSE),0)</f>
        <v>0</v>
      </c>
      <c r="E18" s="10">
        <f>IFERROR(VLOOKUP(A18,'[2]Ejecución CONS 2023'!C16:R406,3,FALSE),0)</f>
        <v>0</v>
      </c>
      <c r="F18" s="10">
        <f>IFERROR(VLOOKUP(A18,'[2]Ejecución CONS 2023'!$C$11:$Q$403,4,FALSE),0)</f>
        <v>0</v>
      </c>
      <c r="G18" s="24">
        <f>IFERROR(VLOOKUP(A18,'[2]Ejecución CONS 2023'!$C$11:$Q$403,5,FALSE),0)</f>
        <v>0</v>
      </c>
      <c r="H18" s="24">
        <f>IFERROR(VLOOKUP(A18,'[2]Ejecución CONS 2023'!$C$11:$Q$403,6,FALSE),0)</f>
        <v>0</v>
      </c>
      <c r="I18" s="24">
        <f>IFERROR(VLOOKUP(A18,'[2]Ejecución CONS 2023'!$C$11:$Q$403,7,FALSE),0)</f>
        <v>0</v>
      </c>
      <c r="J18" s="24">
        <f>IFERROR(VLOOKUP(A18,'[2]Ejecución CONS 2023'!$C$11:$Q$403,8,FALSE),0)</f>
        <v>0</v>
      </c>
      <c r="K18" s="24">
        <f>IFERROR(VLOOKUP(A18,'[2]Ejecución CONS 2023'!$C$11:$Q$403,9,FALSE),0)</f>
        <v>0</v>
      </c>
      <c r="L18" s="10">
        <f>IFERROR(VLOOKUP(A18,'[2]Ejecución CONS 2023'!$C$11:$Q$403,10,FALSE),0)</f>
        <v>0</v>
      </c>
      <c r="M18" s="10">
        <f>IFERROR(VLOOKUP(A18,'[2]Ejecución CONS 2023'!$C$11:$Q$403,11,FALSE),0)</f>
        <v>0</v>
      </c>
      <c r="N18" s="10">
        <f>IFERROR(VLOOKUP(A18,'[2]Ejecución CONS 2023'!$C$11:$Q$403,12,FALSE),0)</f>
        <v>0</v>
      </c>
      <c r="O18" s="10">
        <f>IFERROR(VLOOKUP(A18,'[2]Ejecución CONS 2023'!$C$11:$Q$403,13,FALSE),0)</f>
        <v>0</v>
      </c>
      <c r="P18" s="10">
        <f>IFERROR(VLOOKUP(A18,'[2]Ejecución CONS 2023'!$C$11:$Q$403,14,FALSE),0)</f>
        <v>0</v>
      </c>
      <c r="Q18" s="10">
        <f>IFERROR(VLOOKUP(A18,'[2]Ejecución CONS 2023'!$C$11:$Q$403,15,FALSE),0)</f>
        <v>0</v>
      </c>
      <c r="R18" s="10">
        <f>SUM(F18:Q18)</f>
        <v>0</v>
      </c>
    </row>
    <row r="19" spans="1:18" ht="30" x14ac:dyDescent="0.25">
      <c r="A19" s="18" t="str">
        <f t="shared" si="1"/>
        <v>2.1.5</v>
      </c>
      <c r="B19" s="17" t="s">
        <v>25</v>
      </c>
      <c r="C19" s="10">
        <f>SUM(F19:Q19)</f>
        <v>42402440.910000004</v>
      </c>
      <c r="D19" s="10">
        <f>IFERROR(VLOOKUP(A19,'[1]Modificación CONS 2023'!$C$11:$E$403,3,FALSE),0)</f>
        <v>37961856</v>
      </c>
      <c r="E19" s="10">
        <f>IFERROR(VLOOKUP(A19,'[2]Ejecución CONS 2023'!C17:R407,3,FALSE),0)</f>
        <v>42402441.559999995</v>
      </c>
      <c r="F19" s="10">
        <f>IFERROR(VLOOKUP(A19,'[2]Ejecución CONS 2023'!$C$11:$Q$403,4,FALSE),0)</f>
        <v>0</v>
      </c>
      <c r="G19" s="24">
        <f>IFERROR(VLOOKUP(A19,'[2]Ejecución CONS 2023'!$C$11:$Q$403,5,FALSE),0)</f>
        <v>6799984.2000000002</v>
      </c>
      <c r="H19" s="24">
        <f>IFERROR(VLOOKUP(A19,'[2]Ejecución CONS 2023'!$C$11:$Q$403,6,FALSE),0)</f>
        <v>3386427.0800000005</v>
      </c>
      <c r="I19" s="24">
        <f>IFERROR(VLOOKUP(A19,'[2]Ejecución CONS 2023'!$C$11:$Q$403,7,FALSE),0)</f>
        <v>3374743.66</v>
      </c>
      <c r="J19" s="24">
        <f>IFERROR(VLOOKUP(A19,'[2]Ejecución CONS 2023'!$C$11:$Q$403,8,FALSE),0)</f>
        <v>3404204.2099999995</v>
      </c>
      <c r="K19" s="24">
        <f>IFERROR(VLOOKUP(A19,'[2]Ejecución CONS 2023'!$C$11:$Q$403,9,FALSE),0)</f>
        <v>3452398.1399999997</v>
      </c>
      <c r="L19" s="10">
        <f>IFERROR(VLOOKUP(A19,'[2]Ejecución CONS 2023'!$C$11:$Q$403,10,FALSE),0)</f>
        <v>3513079.91</v>
      </c>
      <c r="M19" s="10">
        <f>IFERROR(VLOOKUP(A19,'[2]Ejecución CONS 2023'!$C$11:$Q$403,11,FALSE),0)</f>
        <v>3588244.9299999997</v>
      </c>
      <c r="N19" s="10">
        <f>IFERROR(VLOOKUP(A19,'[2]Ejecución CONS 2023'!$C$11:$Q$403,12,FALSE),0)</f>
        <v>3581472.74</v>
      </c>
      <c r="O19" s="10">
        <f>IFERROR(VLOOKUP(A19,'[2]Ejecución CONS 2023'!$C$11:$Q$403,13,FALSE),0)</f>
        <v>3699903.9699999997</v>
      </c>
      <c r="P19" s="10">
        <f>IFERROR(VLOOKUP(A19,'[2]Ejecución CONS 2023'!$C$11:$Q$403,14,FALSE),0)</f>
        <v>3790449.25</v>
      </c>
      <c r="Q19" s="10">
        <f>IFERROR(VLOOKUP(A19,'[2]Ejecución CONS 2023'!$C$11:$Q$403,15,FALSE),0)</f>
        <v>3811532.82</v>
      </c>
      <c r="R19" s="10">
        <f>SUM(F19:Q19)</f>
        <v>42402440.910000004</v>
      </c>
    </row>
    <row r="20" spans="1:18" x14ac:dyDescent="0.25">
      <c r="A20" s="18" t="str">
        <f t="shared" si="1"/>
        <v>2.2 -</v>
      </c>
      <c r="B20" s="7" t="s">
        <v>26</v>
      </c>
      <c r="C20" s="9">
        <f>SUM(C21:C29)</f>
        <v>49871020.340000004</v>
      </c>
      <c r="D20" s="9">
        <f>SUM(D21:D29)</f>
        <v>28155399</v>
      </c>
      <c r="E20" s="9">
        <f>SUM(E21:E29)</f>
        <v>57870991.230000004</v>
      </c>
      <c r="F20" s="9">
        <f t="shared" ref="F20:Q20" si="2">SUM(F21:F29)</f>
        <v>1785031.2</v>
      </c>
      <c r="G20" s="9">
        <f t="shared" si="2"/>
        <v>2632092.11</v>
      </c>
      <c r="H20" s="9">
        <f t="shared" si="2"/>
        <v>2904808.26</v>
      </c>
      <c r="I20" s="9">
        <f t="shared" si="2"/>
        <v>2832861.61</v>
      </c>
      <c r="J20" s="9">
        <f t="shared" si="2"/>
        <v>2559450.7400000002</v>
      </c>
      <c r="K20" s="9">
        <f t="shared" si="2"/>
        <v>3943305.94</v>
      </c>
      <c r="L20" s="9">
        <f t="shared" si="2"/>
        <v>2287837.7199999997</v>
      </c>
      <c r="M20" s="9">
        <f t="shared" si="2"/>
        <v>3178490.96</v>
      </c>
      <c r="N20" s="9">
        <f t="shared" si="2"/>
        <v>2803744.8099999996</v>
      </c>
      <c r="O20" s="9">
        <f t="shared" si="2"/>
        <v>5569154.4899999993</v>
      </c>
      <c r="P20" s="9">
        <f t="shared" si="2"/>
        <v>8833251.5499999989</v>
      </c>
      <c r="Q20" s="9">
        <f t="shared" si="2"/>
        <v>10540990.950000001</v>
      </c>
      <c r="R20" s="9">
        <f>SUM(R21:R29)</f>
        <v>49871020.340000004</v>
      </c>
    </row>
    <row r="21" spans="1:18" x14ac:dyDescent="0.25">
      <c r="A21" s="18" t="str">
        <f t="shared" si="1"/>
        <v>2.2.1</v>
      </c>
      <c r="B21" s="17" t="s">
        <v>27</v>
      </c>
      <c r="C21" s="10">
        <f t="shared" ref="C21:C29" si="3">SUM(F21:Q21)</f>
        <v>22125218.640000001</v>
      </c>
      <c r="D21" s="10">
        <f>IFERROR(VLOOKUP(A21,'[1]Modificación CONS 2023'!$C$11:$E$403,3,FALSE),0)</f>
        <v>17360200</v>
      </c>
      <c r="E21" s="10">
        <f>IFERROR(VLOOKUP(A21,'[2]Ejecución CONS 2023'!$C$11:$E$403,3,FALSE),0)</f>
        <v>23796643</v>
      </c>
      <c r="F21" s="10">
        <f>IFERROR(VLOOKUP(A21,'[2]Ejecución CONS 2023'!$C$11:$Q$403,4,FALSE),0)</f>
        <v>1488673.22</v>
      </c>
      <c r="G21" s="24">
        <f>IFERROR(VLOOKUP(A21,'[2]Ejecución CONS 2023'!$C$11:$Q$403,5,FALSE),0)</f>
        <v>1412573.3599999999</v>
      </c>
      <c r="H21" s="24">
        <f>IFERROR(VLOOKUP(A21,'[2]Ejecución CONS 2023'!$C$11:$Q$403,6,FALSE),0)</f>
        <v>1830305.0999999999</v>
      </c>
      <c r="I21" s="10">
        <f>IFERROR(VLOOKUP(A21,'[2]Ejecución CONS 2023'!$C$11:$Q$403,7,FALSE),0)</f>
        <v>1561067.72</v>
      </c>
      <c r="J21" s="24">
        <f>IFERROR(VLOOKUP(A21,'[2]Ejecución CONS 2023'!$C$11:$Q$403,8,FALSE),0)</f>
        <v>2003033.96</v>
      </c>
      <c r="K21" s="24">
        <f>IFERROR(VLOOKUP(A21,'[2]Ejecución CONS 2023'!$C$11:$Q$403,9,FALSE),0)</f>
        <v>2001379.2200000002</v>
      </c>
      <c r="L21" s="10">
        <f>IFERROR(VLOOKUP(A21,'[2]Ejecución CONS 2023'!$C$11:$Q$403,10,FALSE),0)</f>
        <v>1563392.73</v>
      </c>
      <c r="M21" s="10">
        <f>IFERROR(VLOOKUP(A21,'[2]Ejecución CONS 2023'!$C$11:$Q$403,11,FALSE),0)</f>
        <v>1848275.6400000001</v>
      </c>
      <c r="N21" s="10">
        <f>IFERROR(VLOOKUP(A21,'[2]Ejecución CONS 2023'!$C$11:$Q$403,12,FALSE),0)</f>
        <v>1499901.3599999999</v>
      </c>
      <c r="O21" s="10">
        <f>IFERROR(VLOOKUP(A21,'[2]Ejecución CONS 2023'!$C$11:$Q$403,13,FALSE),0)</f>
        <v>2577139.1899999995</v>
      </c>
      <c r="P21" s="10">
        <f>IFERROR(VLOOKUP(A21,'[2]Ejecución CONS 2023'!$C$11:$Q$403,14,FALSE),0)</f>
        <v>2582976.88</v>
      </c>
      <c r="Q21" s="10">
        <f>IFERROR(VLOOKUP(A21,'[2]Ejecución CONS 2023'!$C$11:$Q$403,15,FALSE),0)</f>
        <v>1756500.26</v>
      </c>
      <c r="R21" s="10">
        <f t="shared" ref="R21:R29" si="4">SUM(F21:Q21)</f>
        <v>22125218.640000001</v>
      </c>
    </row>
    <row r="22" spans="1:18" ht="30" x14ac:dyDescent="0.25">
      <c r="A22" s="18" t="str">
        <f t="shared" si="1"/>
        <v>2.2.2</v>
      </c>
      <c r="B22" s="17" t="s">
        <v>28</v>
      </c>
      <c r="C22" s="10">
        <f t="shared" si="3"/>
        <v>1365584.66</v>
      </c>
      <c r="D22" s="10">
        <f>IFERROR(VLOOKUP(A22,'[1]Modificación CONS 2023'!$C$11:$E$403,3,FALSE),0)</f>
        <v>1761000</v>
      </c>
      <c r="E22" s="10">
        <f>IFERROR(VLOOKUP(A22,'[2]Ejecución CONS 2023'!$C$11:$E$403,3,FALSE),0)</f>
        <v>1903310.96</v>
      </c>
      <c r="F22" s="10">
        <f>IFERROR(VLOOKUP(A22,'[2]Ejecución CONS 2023'!$C$11:$Q$403,4,FALSE),0)</f>
        <v>0</v>
      </c>
      <c r="G22" s="24">
        <f>IFERROR(VLOOKUP(A22,'[2]Ejecución CONS 2023'!$C$11:$Q$403,5,FALSE),0)</f>
        <v>0</v>
      </c>
      <c r="H22" s="24">
        <f>IFERROR(VLOOKUP(A22,'[2]Ejecución CONS 2023'!$C$11:$Q$403,6,FALSE),0)</f>
        <v>0</v>
      </c>
      <c r="I22" s="10">
        <f>IFERROR(VLOOKUP(A22,'[2]Ejecución CONS 2023'!$C$11:$Q$403,7,FALSE),0)</f>
        <v>0</v>
      </c>
      <c r="J22" s="24">
        <f>IFERROR(VLOOKUP(A22,'[2]Ejecución CONS 2023'!$C$11:$Q$403,8,FALSE),0)</f>
        <v>0</v>
      </c>
      <c r="K22" s="24">
        <f>IFERROR(VLOOKUP(A22,'[2]Ejecución CONS 2023'!$C$11:$Q$403,9,FALSE),0)</f>
        <v>198594</v>
      </c>
      <c r="L22" s="10">
        <f>IFERROR(VLOOKUP(A22,'[2]Ejecución CONS 2023'!$C$11:$Q$403,10,FALSE),0)</f>
        <v>0</v>
      </c>
      <c r="M22" s="10">
        <f>IFERROR(VLOOKUP(A22,'[2]Ejecución CONS 2023'!$C$11:$Q$403,11,FALSE),0)</f>
        <v>99854.48</v>
      </c>
      <c r="N22" s="10">
        <f>IFERROR(VLOOKUP(A22,'[2]Ejecución CONS 2023'!$C$11:$Q$403,12,FALSE),0)</f>
        <v>437281.81</v>
      </c>
      <c r="O22" s="10">
        <f>IFERROR(VLOOKUP(A22,'[2]Ejecución CONS 2023'!$C$11:$Q$403,13,FALSE),0)</f>
        <v>-12481.81</v>
      </c>
      <c r="P22" s="10">
        <f>IFERROR(VLOOKUP(A22,'[2]Ejecución CONS 2023'!$C$11:$Q$403,14,FALSE),0)</f>
        <v>261208.12</v>
      </c>
      <c r="Q22" s="10">
        <f>IFERROR(VLOOKUP(A22,'[2]Ejecución CONS 2023'!$C$11:$Q$403,15,FALSE),0)</f>
        <v>381128.06</v>
      </c>
      <c r="R22" s="10">
        <f t="shared" si="4"/>
        <v>1365584.66</v>
      </c>
    </row>
    <row r="23" spans="1:18" x14ac:dyDescent="0.25">
      <c r="A23" s="18" t="str">
        <f t="shared" si="1"/>
        <v>2.2.3</v>
      </c>
      <c r="B23" s="17" t="s">
        <v>29</v>
      </c>
      <c r="C23" s="10">
        <f t="shared" si="3"/>
        <v>0</v>
      </c>
      <c r="D23" s="10">
        <f>IFERROR(VLOOKUP(A23,'[1]Modificación CONS 2023'!$C$11:$E$403,3,FALSE),0)</f>
        <v>0</v>
      </c>
      <c r="E23" s="10">
        <f>IFERROR(VLOOKUP(A23,'[2]Ejecución CONS 2023'!$C$11:$E$403,3,FALSE),0)</f>
        <v>0</v>
      </c>
      <c r="F23" s="10">
        <f>IFERROR(VLOOKUP(A23,'[2]Ejecución CONS 2023'!$C$11:$Q$403,4,FALSE),0)</f>
        <v>0</v>
      </c>
      <c r="G23" s="24">
        <f>IFERROR(VLOOKUP(A23,'[2]Ejecución CONS 2023'!$C$11:$Q$403,5,FALSE),0)</f>
        <v>0</v>
      </c>
      <c r="H23" s="24">
        <f>IFERROR(VLOOKUP(A23,'[2]Ejecución CONS 2023'!$C$11:$Q$403,6,FALSE),0)</f>
        <v>0</v>
      </c>
      <c r="I23" s="10">
        <f>IFERROR(VLOOKUP(A23,'[2]Ejecución CONS 2023'!$C$11:$Q$403,7,FALSE),0)</f>
        <v>0</v>
      </c>
      <c r="J23" s="24">
        <f>IFERROR(VLOOKUP(A23,'[2]Ejecución CONS 2023'!$C$11:$Q$403,8,FALSE),0)</f>
        <v>0</v>
      </c>
      <c r="K23" s="24">
        <f>IFERROR(VLOOKUP(A23,'[2]Ejecución CONS 2023'!$C$11:$Q$403,9,FALSE),0)</f>
        <v>0</v>
      </c>
      <c r="L23" s="10">
        <f>IFERROR(VLOOKUP(A23,'[2]Ejecución CONS 2023'!$C$11:$Q$403,10,FALSE),0)</f>
        <v>0</v>
      </c>
      <c r="M23" s="10">
        <f>IFERROR(VLOOKUP(A23,'[2]Ejecución CONS 2023'!$C$11:$Q$403,11,FALSE),0)</f>
        <v>0</v>
      </c>
      <c r="N23" s="10">
        <f>IFERROR(VLOOKUP(A23,'[2]Ejecución CONS 2023'!$C$11:$Q$403,12,FALSE),0)</f>
        <v>0</v>
      </c>
      <c r="O23" s="10">
        <f>IFERROR(VLOOKUP(A23,'[2]Ejecución CONS 2023'!$C$11:$Q$403,13,FALSE),0)</f>
        <v>0</v>
      </c>
      <c r="P23" s="10">
        <f>IFERROR(VLOOKUP(A23,'[2]Ejecución CONS 2023'!$C$11:$Q$403,14,FALSE),0)</f>
        <v>0</v>
      </c>
      <c r="Q23" s="10">
        <f>IFERROR(VLOOKUP(A23,'[2]Ejecución CONS 2023'!$C$11:$Q$403,15,FALSE),0)</f>
        <v>0</v>
      </c>
      <c r="R23" s="10">
        <f t="shared" si="4"/>
        <v>0</v>
      </c>
    </row>
    <row r="24" spans="1:18" ht="18" customHeight="1" x14ac:dyDescent="0.25">
      <c r="A24" s="18" t="str">
        <f t="shared" si="1"/>
        <v>2.2.4</v>
      </c>
      <c r="B24" s="17" t="s">
        <v>30</v>
      </c>
      <c r="C24" s="10">
        <f t="shared" si="3"/>
        <v>378857.6</v>
      </c>
      <c r="D24" s="10">
        <f>IFERROR(VLOOKUP(A24,'[1]Modificación CONS 2023'!$C$11:$E$403,3,FALSE),0)</f>
        <v>300000</v>
      </c>
      <c r="E24" s="10">
        <f>IFERROR(VLOOKUP(A24,'[2]Ejecución CONS 2023'!$C$11:$E$403,3,FALSE),0)</f>
        <v>533799.96</v>
      </c>
      <c r="F24" s="10">
        <f>IFERROR(VLOOKUP(A24,'[2]Ejecución CONS 2023'!$C$11:$Q$403,4,FALSE),0)</f>
        <v>0</v>
      </c>
      <c r="G24" s="24">
        <f>IFERROR(VLOOKUP(A24,'[2]Ejecución CONS 2023'!$C$11:$Q$403,5,FALSE),0)</f>
        <v>0</v>
      </c>
      <c r="H24" s="24">
        <f>IFERROR(VLOOKUP(A24,'[2]Ejecución CONS 2023'!$C$11:$Q$403,6,FALSE),0)</f>
        <v>0</v>
      </c>
      <c r="I24" s="10">
        <f>IFERROR(VLOOKUP(A24,'[2]Ejecución CONS 2023'!$C$11:$Q$403,7,FALSE),0)</f>
        <v>25000</v>
      </c>
      <c r="J24" s="24">
        <f>IFERROR(VLOOKUP(A24,'[2]Ejecución CONS 2023'!$C$11:$Q$403,8,FALSE),0)</f>
        <v>0</v>
      </c>
      <c r="K24" s="24">
        <f>IFERROR(VLOOKUP(A24,'[2]Ejecución CONS 2023'!$C$11:$Q$403,9,FALSE),0)</f>
        <v>71328</v>
      </c>
      <c r="L24" s="10">
        <f>IFERROR(VLOOKUP(A24,'[2]Ejecución CONS 2023'!$C$11:$Q$403,10,FALSE),0)</f>
        <v>79354.399999999994</v>
      </c>
      <c r="M24" s="10">
        <f>IFERROR(VLOOKUP(A24,'[2]Ejecución CONS 2023'!$C$11:$Q$403,11,FALSE),0)</f>
        <v>54354.400000000001</v>
      </c>
      <c r="N24" s="10">
        <f>IFERROR(VLOOKUP(A24,'[2]Ejecución CONS 2023'!$C$11:$Q$403,12,FALSE),0)</f>
        <v>54354.400000000001</v>
      </c>
      <c r="O24" s="10">
        <f>IFERROR(VLOOKUP(A24,'[2]Ejecución CONS 2023'!$C$11:$Q$403,13,FALSE),0)</f>
        <v>0</v>
      </c>
      <c r="P24" s="10">
        <f>IFERROR(VLOOKUP(A24,'[2]Ejecución CONS 2023'!$C$11:$Q$403,14,FALSE),0)</f>
        <v>0</v>
      </c>
      <c r="Q24" s="10">
        <f>IFERROR(VLOOKUP(A24,'[2]Ejecución CONS 2023'!$C$11:$Q$403,15,FALSE),0)</f>
        <v>94466.4</v>
      </c>
      <c r="R24" s="10">
        <f t="shared" si="4"/>
        <v>378857.6</v>
      </c>
    </row>
    <row r="25" spans="1:18" x14ac:dyDescent="0.25">
      <c r="A25" s="18" t="str">
        <f>LEFT(B25,5)</f>
        <v>2.2.5</v>
      </c>
      <c r="B25" s="17" t="s">
        <v>31</v>
      </c>
      <c r="C25" s="10">
        <f t="shared" si="3"/>
        <v>3437433.7</v>
      </c>
      <c r="D25" s="10">
        <f>IFERROR(VLOOKUP(A25,'[1]Modificación CONS 2023'!$C$11:$E$403,3,FALSE),0)</f>
        <v>502999</v>
      </c>
      <c r="E25" s="10">
        <f>IFERROR(VLOOKUP(A25,'[2]Ejecución CONS 2023'!$C$11:$E$403,3,FALSE),0)</f>
        <v>3825000</v>
      </c>
      <c r="F25" s="10">
        <f>IFERROR(VLOOKUP(A25,'[2]Ejecución CONS 2023'!$C$11:$Q$403,4,FALSE),0)</f>
        <v>0</v>
      </c>
      <c r="G25" s="24">
        <f>IFERROR(VLOOKUP(A25,'[2]Ejecución CONS 2023'!$C$11:$Q$403,5,FALSE),0)</f>
        <v>0</v>
      </c>
      <c r="H25" s="24">
        <f>IFERROR(VLOOKUP(A25,'[2]Ejecución CONS 2023'!$C$11:$Q$403,6,FALSE),0)</f>
        <v>0</v>
      </c>
      <c r="I25" s="10">
        <f>IFERROR(VLOOKUP(A25,'[2]Ejecución CONS 2023'!$C$11:$Q$403,7,FALSE),0)</f>
        <v>0</v>
      </c>
      <c r="J25" s="24">
        <f>IFERROR(VLOOKUP(A25,'[2]Ejecución CONS 2023'!$C$11:$Q$403,8,FALSE),0)</f>
        <v>0</v>
      </c>
      <c r="K25" s="24">
        <f>IFERROR(VLOOKUP(A25,'[2]Ejecución CONS 2023'!$C$11:$Q$403,9,FALSE),0)</f>
        <v>0</v>
      </c>
      <c r="L25" s="10">
        <f>IFERROR(VLOOKUP(A25,'[2]Ejecución CONS 2023'!$C$11:$Q$403,10,FALSE),0)</f>
        <v>0</v>
      </c>
      <c r="M25" s="10">
        <f>IFERROR(VLOOKUP(A25,'[2]Ejecución CONS 2023'!$C$11:$Q$403,11,FALSE),0)</f>
        <v>0</v>
      </c>
      <c r="N25" s="10">
        <f>IFERROR(VLOOKUP(A25,'[2]Ejecución CONS 2023'!$C$11:$Q$403,12,FALSE),0)</f>
        <v>188548</v>
      </c>
      <c r="O25" s="10">
        <f>IFERROR(VLOOKUP(A25,'[2]Ejecución CONS 2023'!$C$11:$Q$403,13,FALSE),0)</f>
        <v>901817.62</v>
      </c>
      <c r="P25" s="10">
        <f>IFERROR(VLOOKUP(A25,'[2]Ejecución CONS 2023'!$C$11:$Q$403,14,FALSE),0)</f>
        <v>2157100</v>
      </c>
      <c r="Q25" s="10">
        <f>IFERROR(VLOOKUP(A25,'[2]Ejecución CONS 2023'!$C$11:$Q$403,15,FALSE),0)</f>
        <v>189968.08</v>
      </c>
      <c r="R25" s="10">
        <f t="shared" si="4"/>
        <v>3437433.7</v>
      </c>
    </row>
    <row r="26" spans="1:18" x14ac:dyDescent="0.25">
      <c r="A26" s="18" t="str">
        <f t="shared" si="1"/>
        <v>2.2.6</v>
      </c>
      <c r="B26" s="17" t="s">
        <v>32</v>
      </c>
      <c r="C26" s="10">
        <f t="shared" si="3"/>
        <v>1967176.2599999998</v>
      </c>
      <c r="D26" s="10">
        <f>IFERROR(VLOOKUP(A26,'[1]Modificación CONS 2023'!$C$11:$E$403,3,FALSE),0)</f>
        <v>1500000</v>
      </c>
      <c r="E26" s="10">
        <f>IFERROR(VLOOKUP(A26,'[2]Ejecución CONS 2023'!$C$11:$E$403,3,FALSE),0)</f>
        <v>2215847.17</v>
      </c>
      <c r="F26" s="10">
        <f>IFERROR(VLOOKUP(A26,'[2]Ejecución CONS 2023'!$C$11:$Q$403,4,FALSE),0)</f>
        <v>72298.240000000005</v>
      </c>
      <c r="G26" s="24">
        <f>IFERROR(VLOOKUP(A26,'[2]Ejecución CONS 2023'!$C$11:$Q$403,5,FALSE),0)</f>
        <v>74284</v>
      </c>
      <c r="H26" s="24">
        <f>IFERROR(VLOOKUP(A26,'[2]Ejecución CONS 2023'!$C$11:$Q$403,6,FALSE),0)</f>
        <v>74284</v>
      </c>
      <c r="I26" s="10">
        <f>IFERROR(VLOOKUP(A26,'[2]Ejecución CONS 2023'!$C$11:$Q$403,7,FALSE),0)</f>
        <v>82222.559999999998</v>
      </c>
      <c r="J26" s="24">
        <f>IFERROR(VLOOKUP(A26,'[2]Ejecución CONS 2023'!$C$11:$Q$403,8,FALSE),0)</f>
        <v>79294.880000000005</v>
      </c>
      <c r="K26" s="24">
        <f>IFERROR(VLOOKUP(A26,'[2]Ejecución CONS 2023'!$C$11:$Q$403,9,FALSE),0)</f>
        <v>443506.27</v>
      </c>
      <c r="L26" s="10">
        <f>IFERROR(VLOOKUP(A26,'[2]Ejecución CONS 2023'!$C$11:$Q$403,10,FALSE),0)</f>
        <v>94911.099999999991</v>
      </c>
      <c r="M26" s="10">
        <f>IFERROR(VLOOKUP(A26,'[2]Ejecución CONS 2023'!$C$11:$Q$403,11,FALSE),0)</f>
        <v>88156.32</v>
      </c>
      <c r="N26" s="10">
        <f>IFERROR(VLOOKUP(A26,'[2]Ejecución CONS 2023'!$C$11:$Q$403,12,FALSE),0)</f>
        <v>83814.080000000002</v>
      </c>
      <c r="O26" s="10">
        <f>IFERROR(VLOOKUP(A26,'[2]Ejecución CONS 2023'!$C$11:$Q$403,13,FALSE),0)</f>
        <v>670869.48</v>
      </c>
      <c r="P26" s="10">
        <f>IFERROR(VLOOKUP(A26,'[2]Ejecución CONS 2023'!$C$11:$Q$403,14,FALSE),0)</f>
        <v>82820.639999999999</v>
      </c>
      <c r="Q26" s="10">
        <f>IFERROR(VLOOKUP(A26,'[2]Ejecución CONS 2023'!$C$11:$Q$403,15,FALSE),0)</f>
        <v>120714.69</v>
      </c>
      <c r="R26" s="10">
        <f t="shared" si="4"/>
        <v>1967176.2599999998</v>
      </c>
    </row>
    <row r="27" spans="1:18" ht="47.25" customHeight="1" x14ac:dyDescent="0.25">
      <c r="A27" s="18" t="str">
        <f t="shared" si="1"/>
        <v>2.2.7</v>
      </c>
      <c r="B27" s="17" t="s">
        <v>33</v>
      </c>
      <c r="C27" s="10">
        <f t="shared" si="3"/>
        <v>7356510.8500000006</v>
      </c>
      <c r="D27" s="10">
        <f>IFERROR(VLOOKUP(A27,'[1]Modificación CONS 2023'!$C$11:$E$403,3,FALSE),0)</f>
        <v>3725400</v>
      </c>
      <c r="E27" s="10">
        <f>IFERROR(VLOOKUP(A27,'[2]Ejecución CONS 2023'!$C$11:$E$403,3,FALSE),0)</f>
        <v>9789324.3599999994</v>
      </c>
      <c r="F27" s="10">
        <f>IFERROR(VLOOKUP(A27,'[2]Ejecución CONS 2023'!$C$11:$Q$403,4,FALSE),0)</f>
        <v>162699.74000000002</v>
      </c>
      <c r="G27" s="24">
        <f>IFERROR(VLOOKUP(A27,'[2]Ejecución CONS 2023'!$C$11:$Q$403,5,FALSE),0)</f>
        <v>515546.29000000004</v>
      </c>
      <c r="H27" s="24">
        <f>IFERROR(VLOOKUP(A27,'[2]Ejecución CONS 2023'!$C$11:$Q$403,6,FALSE),0)</f>
        <v>539527.51</v>
      </c>
      <c r="I27" s="10">
        <f>IFERROR(VLOOKUP(A27,'[2]Ejecución CONS 2023'!$C$11:$Q$403,7,FALSE),0)</f>
        <v>369648.14</v>
      </c>
      <c r="J27" s="24">
        <f>IFERROR(VLOOKUP(A27,'[2]Ejecución CONS 2023'!$C$11:$Q$403,8,FALSE),0)</f>
        <v>246058.23999999999</v>
      </c>
      <c r="K27" s="24">
        <f>IFERROR(VLOOKUP(A27,'[2]Ejecución CONS 2023'!$C$11:$Q$403,9,FALSE),0)</f>
        <v>919212.59000000008</v>
      </c>
      <c r="L27" s="10">
        <f>IFERROR(VLOOKUP(A27,'[2]Ejecución CONS 2023'!$C$11:$Q$403,10,FALSE),0)</f>
        <v>319902.5</v>
      </c>
      <c r="M27" s="10">
        <f>IFERROR(VLOOKUP(A27,'[2]Ejecución CONS 2023'!$C$11:$Q$403,11,FALSE),0)</f>
        <v>693671.13</v>
      </c>
      <c r="N27" s="10">
        <f>IFERROR(VLOOKUP(A27,'[2]Ejecución CONS 2023'!$C$11:$Q$403,12,FALSE),0)</f>
        <v>309568.17000000004</v>
      </c>
      <c r="O27" s="10">
        <f>IFERROR(VLOOKUP(A27,'[2]Ejecución CONS 2023'!$C$11:$Q$403,13,FALSE),0)</f>
        <v>616447.72</v>
      </c>
      <c r="P27" s="10">
        <f>IFERROR(VLOOKUP(A27,'[2]Ejecución CONS 2023'!$C$11:$Q$403,14,FALSE),0)</f>
        <v>558305.75</v>
      </c>
      <c r="Q27" s="10">
        <f>IFERROR(VLOOKUP(A27,'[2]Ejecución CONS 2023'!$C$11:$Q$403,15,FALSE),0)</f>
        <v>2105923.0700000003</v>
      </c>
      <c r="R27" s="10">
        <f t="shared" si="4"/>
        <v>7356510.8500000006</v>
      </c>
    </row>
    <row r="28" spans="1:18" ht="30" x14ac:dyDescent="0.25">
      <c r="A28" s="18" t="str">
        <f t="shared" si="1"/>
        <v>2.2.8</v>
      </c>
      <c r="B28" s="17" t="s">
        <v>34</v>
      </c>
      <c r="C28" s="10">
        <f t="shared" si="3"/>
        <v>5117062.75</v>
      </c>
      <c r="D28" s="10">
        <f>IFERROR(VLOOKUP(A28,'[1]Modificación CONS 2023'!$C$11:$E$403,3,FALSE),0)</f>
        <v>2055800</v>
      </c>
      <c r="E28" s="10">
        <f>IFERROR(VLOOKUP(A28,'[2]Ejecución CONS 2023'!$C$11:$E$403,3,FALSE),0)</f>
        <v>6094558.7000000002</v>
      </c>
      <c r="F28" s="10">
        <f>IFERROR(VLOOKUP(A28,'[2]Ejecución CONS 2023'!$C$11:$Q$403,4,FALSE),0)</f>
        <v>61360</v>
      </c>
      <c r="G28" s="24">
        <f>IFERROR(VLOOKUP(A28,'[2]Ejecución CONS 2023'!$C$11:$Q$403,5,FALSE),0)</f>
        <v>246016.46</v>
      </c>
      <c r="H28" s="24">
        <f>IFERROR(VLOOKUP(A28,'[2]Ejecución CONS 2023'!$C$11:$Q$403,6,FALSE),0)</f>
        <v>245223.66</v>
      </c>
      <c r="I28" s="10">
        <f>IFERROR(VLOOKUP(A28,'[2]Ejecución CONS 2023'!$C$11:$Q$403,7,FALSE),0)</f>
        <v>650255.18999999994</v>
      </c>
      <c r="J28" s="24">
        <f>IFERROR(VLOOKUP(A28,'[2]Ejecución CONS 2023'!$C$11:$Q$403,8,FALSE),0)</f>
        <v>231063.66</v>
      </c>
      <c r="K28" s="24">
        <f>IFERROR(VLOOKUP(A28,'[2]Ejecución CONS 2023'!$C$11:$Q$403,9,FALSE),0)</f>
        <v>309285.86</v>
      </c>
      <c r="L28" s="10">
        <f>IFERROR(VLOOKUP(A28,'[2]Ejecución CONS 2023'!$C$11:$Q$403,10,FALSE),0)</f>
        <v>230276.99</v>
      </c>
      <c r="M28" s="10">
        <f>IFERROR(VLOOKUP(A28,'[2]Ejecución CONS 2023'!$C$11:$Q$403,11,FALSE),0)</f>
        <v>295176.99</v>
      </c>
      <c r="N28" s="10">
        <f>IFERROR(VLOOKUP(A28,'[2]Ejecución CONS 2023'!$C$11:$Q$403,12,FALSE),0)</f>
        <v>230276.99</v>
      </c>
      <c r="O28" s="10">
        <f>IFERROR(VLOOKUP(A28,'[2]Ejecución CONS 2023'!$C$11:$Q$403,13,FALSE),0)</f>
        <v>768002.99</v>
      </c>
      <c r="P28" s="10">
        <f>IFERROR(VLOOKUP(A28,'[2]Ejecución CONS 2023'!$C$11:$Q$403,14,FALSE),0)</f>
        <v>1428569.81</v>
      </c>
      <c r="Q28" s="10">
        <f>IFERROR(VLOOKUP(A28,'[2]Ejecución CONS 2023'!$C$11:$Q$403,15,FALSE),0)</f>
        <v>421554.14999999997</v>
      </c>
      <c r="R28" s="10">
        <f t="shared" si="4"/>
        <v>5117062.75</v>
      </c>
    </row>
    <row r="29" spans="1:18" x14ac:dyDescent="0.25">
      <c r="A29" s="18" t="str">
        <f t="shared" si="1"/>
        <v>2.2.9</v>
      </c>
      <c r="B29" s="17" t="s">
        <v>35</v>
      </c>
      <c r="C29" s="10">
        <f t="shared" si="3"/>
        <v>8123175.8800000008</v>
      </c>
      <c r="D29" s="10">
        <f>IFERROR(VLOOKUP(A29,'[1]Modificación CONS 2023'!$C$11:$E$403,3,FALSE),0)</f>
        <v>950000</v>
      </c>
      <c r="E29" s="10">
        <f>IFERROR(VLOOKUP(A29,'[2]Ejecución CONS 2023'!$C$11:$E$403,3,FALSE),0)</f>
        <v>9712507.0800000001</v>
      </c>
      <c r="F29" s="10">
        <f>IFERROR(VLOOKUP(A29,'[2]Ejecución CONS 2023'!$C$11:$Q$403,4,FALSE),0)</f>
        <v>0</v>
      </c>
      <c r="G29" s="24">
        <f>IFERROR(VLOOKUP(A29,'[2]Ejecución CONS 2023'!$C$11:$Q$403,5,FALSE),0)</f>
        <v>383672</v>
      </c>
      <c r="H29" s="24">
        <f>IFERROR(VLOOKUP(A29,'[2]Ejecución CONS 2023'!$C$11:$Q$403,6,FALSE),0)</f>
        <v>215467.99</v>
      </c>
      <c r="I29" s="10">
        <f>IFERROR(VLOOKUP(A29,'[2]Ejecución CONS 2023'!$C$11:$Q$403,7,FALSE),0)</f>
        <v>144668</v>
      </c>
      <c r="J29" s="24">
        <f>IFERROR(VLOOKUP(A29,'[2]Ejecución CONS 2023'!$C$11:$Q$403,8,FALSE),0)</f>
        <v>0</v>
      </c>
      <c r="K29" s="24">
        <f>IFERROR(VLOOKUP(A29,'[2]Ejecución CONS 2023'!$C$11:$Q$403,9,FALSE),0)</f>
        <v>0</v>
      </c>
      <c r="L29" s="10">
        <f>IFERROR(VLOOKUP(A29,'[2]Ejecución CONS 2023'!$C$11:$Q$403,10,FALSE),0)</f>
        <v>0</v>
      </c>
      <c r="M29" s="10">
        <f>IFERROR(VLOOKUP(A29,'[2]Ejecución CONS 2023'!$C$11:$Q$403,11,FALSE),0)</f>
        <v>99002</v>
      </c>
      <c r="N29" s="10">
        <f>IFERROR(VLOOKUP(A29,'[2]Ejecución CONS 2023'!$C$11:$Q$403,12,FALSE),0)</f>
        <v>0</v>
      </c>
      <c r="O29" s="10">
        <f>IFERROR(VLOOKUP(A29,'[2]Ejecución CONS 2023'!$C$11:$Q$403,13,FALSE),0)</f>
        <v>47359.3</v>
      </c>
      <c r="P29" s="10">
        <f>IFERROR(VLOOKUP(A29,'[2]Ejecución CONS 2023'!$C$11:$Q$403,14,FALSE),0)</f>
        <v>1762270.35</v>
      </c>
      <c r="Q29" s="10">
        <f>IFERROR(VLOOKUP(A29,'[2]Ejecución CONS 2023'!$C$11:$Q$403,15,FALSE),0)</f>
        <v>5470736.2400000002</v>
      </c>
      <c r="R29" s="10">
        <f t="shared" si="4"/>
        <v>8123175.8800000008</v>
      </c>
    </row>
    <row r="30" spans="1:18" x14ac:dyDescent="0.25">
      <c r="A30" s="18" t="str">
        <f t="shared" si="1"/>
        <v>2.3 -</v>
      </c>
      <c r="B30" s="7" t="s">
        <v>36</v>
      </c>
      <c r="C30" s="9">
        <f>SUM(C31:C39)</f>
        <v>28342122.77</v>
      </c>
      <c r="D30" s="9">
        <f>SUM(D31:D39)</f>
        <v>11235600</v>
      </c>
      <c r="E30" s="9">
        <f>SUM(E31:E39)</f>
        <v>42540356.229999997</v>
      </c>
      <c r="F30" s="9">
        <f t="shared" ref="F30:Q30" si="5">SUM(F31:F39)</f>
        <v>8460</v>
      </c>
      <c r="G30" s="9">
        <f t="shared" si="5"/>
        <v>178691.96</v>
      </c>
      <c r="H30" s="9">
        <f t="shared" si="5"/>
        <v>2046198.68</v>
      </c>
      <c r="I30" s="9">
        <f t="shared" si="5"/>
        <v>577937.06999999995</v>
      </c>
      <c r="J30" s="9">
        <f t="shared" si="5"/>
        <v>1123013.92</v>
      </c>
      <c r="K30" s="9">
        <f t="shared" si="5"/>
        <v>1168775.8999999999</v>
      </c>
      <c r="L30" s="9">
        <f t="shared" si="5"/>
        <v>1876762.3</v>
      </c>
      <c r="M30" s="9">
        <f t="shared" si="5"/>
        <v>1571760.71</v>
      </c>
      <c r="N30" s="9">
        <f t="shared" si="5"/>
        <v>809541.58</v>
      </c>
      <c r="O30" s="9">
        <f t="shared" si="5"/>
        <v>8927948.5599999987</v>
      </c>
      <c r="P30" s="9">
        <f t="shared" si="5"/>
        <v>1928635.57</v>
      </c>
      <c r="Q30" s="9">
        <f t="shared" si="5"/>
        <v>8124396.5200000005</v>
      </c>
      <c r="R30" s="9">
        <f>SUM(R31:R39)</f>
        <v>28342122.77</v>
      </c>
    </row>
    <row r="31" spans="1:18" ht="30" x14ac:dyDescent="0.25">
      <c r="A31" s="18" t="str">
        <f t="shared" si="1"/>
        <v>2.3.1</v>
      </c>
      <c r="B31" s="17" t="s">
        <v>37</v>
      </c>
      <c r="C31" s="10">
        <f>SUM(F31:Q31)</f>
        <v>1436859.78</v>
      </c>
      <c r="D31" s="10">
        <f>IFERROR(VLOOKUP(A31,'[1]Modificación CONS 2023'!$C$11:$E$403,3,FALSE),0)</f>
        <v>500000</v>
      </c>
      <c r="E31" s="10">
        <f>IFERROR(VLOOKUP(A31,'[2]Ejecución CONS 2023'!$C$11:$E$403,3,FALSE),0)</f>
        <v>2573887.46</v>
      </c>
      <c r="F31" s="10">
        <f>IFERROR(VLOOKUP(A31,'[2]Ejecución CONS 2023'!$C$11:$Q$403,4,FALSE),0)</f>
        <v>8460</v>
      </c>
      <c r="G31" s="24">
        <f>IFERROR(VLOOKUP(A31,'[2]Ejecución CONS 2023'!$C$11:$Q$403,5,FALSE),0)</f>
        <v>178691.96</v>
      </c>
      <c r="H31" s="24">
        <f>IFERROR(VLOOKUP(A31,'[2]Ejecución CONS 2023'!$C$11:$Q$403,6,FALSE),0)</f>
        <v>269101.10000000003</v>
      </c>
      <c r="I31" s="10">
        <f>IFERROR(VLOOKUP(A31,'[2]Ejecución CONS 2023'!$C$11:$Q$403,7,FALSE),0)</f>
        <v>0</v>
      </c>
      <c r="J31" s="24">
        <f>IFERROR(VLOOKUP(A31,'[2]Ejecución CONS 2023'!$C$11:$Q$403,8,FALSE),0)</f>
        <v>26281.98</v>
      </c>
      <c r="K31" s="24">
        <f>IFERROR(VLOOKUP(A31,'[2]Ejecución CONS 2023'!$C$11:$Q$403,9,FALSE),0)</f>
        <v>8335</v>
      </c>
      <c r="L31" s="10">
        <f>IFERROR(VLOOKUP(A31,'[2]Ejecución CONS 2023'!$C$11:$Q$403,10,FALSE),0)</f>
        <v>32382.62</v>
      </c>
      <c r="M31" s="10">
        <f>IFERROR(VLOOKUP(A31,'[2]Ejecución CONS 2023'!$C$11:$Q$403,11,FALSE),0)</f>
        <v>154777.60000000001</v>
      </c>
      <c r="N31" s="10">
        <f>IFERROR(VLOOKUP(A31,'[2]Ejecución CONS 2023'!$C$11:$Q$403,12,FALSE),0)</f>
        <v>164641.94</v>
      </c>
      <c r="O31" s="10">
        <f>IFERROR(VLOOKUP(A31,'[2]Ejecución CONS 2023'!$C$11:$Q$403,13,FALSE),0)</f>
        <v>174719.5</v>
      </c>
      <c r="P31" s="10">
        <f>IFERROR(VLOOKUP(A31,'[2]Ejecución CONS 2023'!$C$11:$Q$403,14,FALSE),0)</f>
        <v>75779.78</v>
      </c>
      <c r="Q31" s="10">
        <f>IFERROR(VLOOKUP(A31,'[2]Ejecución CONS 2023'!$C$11:$Q$403,15,FALSE),0)</f>
        <v>343688.3</v>
      </c>
      <c r="R31" s="10">
        <f t="shared" ref="R31:R39" si="6">SUM(F31:Q31)</f>
        <v>1436859.78</v>
      </c>
    </row>
    <row r="32" spans="1:18" x14ac:dyDescent="0.25">
      <c r="A32" s="18" t="str">
        <f t="shared" si="1"/>
        <v>2.3.2</v>
      </c>
      <c r="B32" s="17" t="s">
        <v>38</v>
      </c>
      <c r="C32" s="10">
        <f>SUM(F32:Q32)</f>
        <v>1087724.6300000001</v>
      </c>
      <c r="D32" s="10">
        <f>IFERROR(VLOOKUP(A32,'[1]Modificación CONS 2023'!$C$11:$E$403,3,FALSE),0)</f>
        <v>790000</v>
      </c>
      <c r="E32" s="10">
        <f>IFERROR(VLOOKUP(A32,'[2]Ejecución CONS 2023'!$C$11:$E$403,3,FALSE),0)</f>
        <v>1845485.77</v>
      </c>
      <c r="F32" s="10">
        <f>IFERROR(VLOOKUP(A32,'[2]Ejecución CONS 2023'!$C$11:$Q$403,4,FALSE),0)</f>
        <v>0</v>
      </c>
      <c r="G32" s="24">
        <f>IFERROR(VLOOKUP(A32,'[2]Ejecución CONS 2023'!$C$11:$Q$403,5,FALSE),0)</f>
        <v>0</v>
      </c>
      <c r="H32" s="24">
        <f>IFERROR(VLOOKUP(A32,'[2]Ejecución CONS 2023'!$C$11:$Q$403,6,FALSE),0)</f>
        <v>0</v>
      </c>
      <c r="I32" s="10">
        <f>IFERROR(VLOOKUP(A32,'[2]Ejecución CONS 2023'!$C$11:$Q$403,7,FALSE),0)</f>
        <v>0</v>
      </c>
      <c r="J32" s="24">
        <f>IFERROR(VLOOKUP(A32,'[2]Ejecución CONS 2023'!$C$11:$Q$403,8,FALSE),0)</f>
        <v>0</v>
      </c>
      <c r="K32" s="24">
        <f>IFERROR(VLOOKUP(A32,'[2]Ejecución CONS 2023'!$C$11:$Q$403,9,FALSE),0)</f>
        <v>5320</v>
      </c>
      <c r="L32" s="10">
        <f>IFERROR(VLOOKUP(A32,'[2]Ejecución CONS 2023'!$C$11:$Q$403,10,FALSE),0)</f>
        <v>9844.0300000000007</v>
      </c>
      <c r="M32" s="10">
        <f>IFERROR(VLOOKUP(A32,'[2]Ejecución CONS 2023'!$C$11:$Q$403,11,FALSE),0)</f>
        <v>0</v>
      </c>
      <c r="N32" s="10">
        <f>IFERROR(VLOOKUP(A32,'[2]Ejecución CONS 2023'!$C$11:$Q$403,12,FALSE),0)</f>
        <v>0</v>
      </c>
      <c r="O32" s="10">
        <f>IFERROR(VLOOKUP(A32,'[2]Ejecución CONS 2023'!$C$11:$Q$403,13,FALSE),0)</f>
        <v>1006032.6</v>
      </c>
      <c r="P32" s="10">
        <f>IFERROR(VLOOKUP(A32,'[2]Ejecución CONS 2023'!$C$11:$Q$403,14,FALSE),0)</f>
        <v>869.78</v>
      </c>
      <c r="Q32" s="10">
        <f>IFERROR(VLOOKUP(A32,'[2]Ejecución CONS 2023'!$C$11:$Q$403,15,FALSE),0)</f>
        <v>65658.22</v>
      </c>
      <c r="R32" s="10">
        <f t="shared" si="6"/>
        <v>1087724.6300000001</v>
      </c>
    </row>
    <row r="33" spans="1:18" ht="30" x14ac:dyDescent="0.25">
      <c r="A33" s="18" t="str">
        <f t="shared" si="1"/>
        <v>2.3.3</v>
      </c>
      <c r="B33" s="17" t="s">
        <v>39</v>
      </c>
      <c r="C33" s="10">
        <f>SUM(F33:Q33)</f>
        <v>4329460.93</v>
      </c>
      <c r="D33" s="10">
        <f>IFERROR(VLOOKUP(A33,'[1]Modificación CONS 2023'!$C$11:$E$403,3,FALSE),0)</f>
        <v>1250000</v>
      </c>
      <c r="E33" s="10">
        <f>IFERROR(VLOOKUP(A33,'[2]Ejecución CONS 2023'!$C$11:$E$403,3,FALSE),0)</f>
        <v>5153534.1100000003</v>
      </c>
      <c r="F33" s="10">
        <f>IFERROR(VLOOKUP(A33,'[2]Ejecución CONS 2023'!$C$11:$Q$403,4,FALSE),0)</f>
        <v>0</v>
      </c>
      <c r="G33" s="24">
        <f>IFERROR(VLOOKUP(A33,'[2]Ejecución CONS 2023'!$C$11:$Q$403,5,FALSE),0)</f>
        <v>0</v>
      </c>
      <c r="H33" s="24">
        <f>IFERROR(VLOOKUP(A33,'[2]Ejecución CONS 2023'!$C$11:$Q$403,6,FALSE),0)</f>
        <v>642665.72</v>
      </c>
      <c r="I33" s="10">
        <f>IFERROR(VLOOKUP(A33,'[2]Ejecución CONS 2023'!$C$11:$Q$403,7,FALSE),0)</f>
        <v>421930.5</v>
      </c>
      <c r="J33" s="24">
        <f>IFERROR(VLOOKUP(A33,'[2]Ejecución CONS 2023'!$C$11:$Q$403,8,FALSE),0)</f>
        <v>95849.66</v>
      </c>
      <c r="K33" s="24">
        <f>IFERROR(VLOOKUP(A33,'[2]Ejecución CONS 2023'!$C$11:$Q$403,9,FALSE),0)</f>
        <v>76761.399999999994</v>
      </c>
      <c r="L33" s="10">
        <f>IFERROR(VLOOKUP(A33,'[2]Ejecución CONS 2023'!$C$11:$Q$403,10,FALSE),0)</f>
        <v>0</v>
      </c>
      <c r="M33" s="10">
        <f>IFERROR(VLOOKUP(A33,'[2]Ejecución CONS 2023'!$C$11:$Q$403,11,FALSE),0)</f>
        <v>833709.11</v>
      </c>
      <c r="N33" s="10">
        <f>IFERROR(VLOOKUP(A33,'[2]Ejecución CONS 2023'!$C$11:$Q$403,12,FALSE),0)</f>
        <v>0</v>
      </c>
      <c r="O33" s="10">
        <f>IFERROR(VLOOKUP(A33,'[2]Ejecución CONS 2023'!$C$11:$Q$403,13,FALSE),0)</f>
        <v>1692549.31</v>
      </c>
      <c r="P33" s="10">
        <f>IFERROR(VLOOKUP(A33,'[2]Ejecución CONS 2023'!$C$11:$Q$403,14,FALSE),0)</f>
        <v>303351.91000000003</v>
      </c>
      <c r="Q33" s="10">
        <f>IFERROR(VLOOKUP(A33,'[2]Ejecución CONS 2023'!$C$11:$Q$403,15,FALSE),0)</f>
        <v>262643.32</v>
      </c>
      <c r="R33" s="10">
        <f t="shared" si="6"/>
        <v>4329460.93</v>
      </c>
    </row>
    <row r="34" spans="1:18" ht="21" customHeight="1" x14ac:dyDescent="0.25">
      <c r="A34" s="18" t="s">
        <v>40</v>
      </c>
      <c r="B34" s="17" t="s">
        <v>41</v>
      </c>
      <c r="C34" s="10">
        <f t="shared" ref="C34:C39" si="7">SUM(F34:Q34)</f>
        <v>411765.29000000004</v>
      </c>
      <c r="D34" s="10">
        <f>IFERROR(VLOOKUP(A34,'[1]Modificación CONS 2023'!$C$11:$E$403,3,FALSE),0)</f>
        <v>300000</v>
      </c>
      <c r="E34" s="10">
        <f>IFERROR(VLOOKUP(A34,'[2]Ejecución CONS 2023'!$C$11:$E$403,3,FALSE),0)</f>
        <v>560002.82999999996</v>
      </c>
      <c r="F34" s="10">
        <f>IFERROR(VLOOKUP(A34,'[2]Ejecución CONS 2023'!$C$11:$Q$403,4,FALSE),0)</f>
        <v>0</v>
      </c>
      <c r="G34" s="24">
        <f>IFERROR(VLOOKUP(A34,'[2]Ejecución CONS 2023'!$C$11:$Q$403,5,FALSE),0)</f>
        <v>0</v>
      </c>
      <c r="H34" s="24">
        <f>IFERROR(VLOOKUP(A34,'[2]Ejecución CONS 2023'!$C$11:$Q$403,6,FALSE),0)</f>
        <v>0</v>
      </c>
      <c r="I34" s="10">
        <f>IFERROR(VLOOKUP(A34,'[2]Ejecución CONS 2023'!$C$11:$Q$403,7,FALSE),0)</f>
        <v>0</v>
      </c>
      <c r="J34" s="24">
        <f>IFERROR(VLOOKUP(A34,'[2]Ejecución CONS 2023'!$C$11:$Q$403,8,FALSE),0)</f>
        <v>0</v>
      </c>
      <c r="K34" s="24">
        <f>IFERROR(VLOOKUP(A34,'[2]Ejecución CONS 2023'!$C$11:$Q$403,9,FALSE),0)</f>
        <v>18970.740000000002</v>
      </c>
      <c r="L34" s="10">
        <f>IFERROR(VLOOKUP(A34,'[2]Ejecución CONS 2023'!$C$11:$Q$403,10,FALSE),0)</f>
        <v>0</v>
      </c>
      <c r="M34" s="10">
        <f>IFERROR(VLOOKUP(A34,'[2]Ejecución CONS 2023'!$C$11:$Q$403,11,FALSE),0)</f>
        <v>0</v>
      </c>
      <c r="N34" s="10">
        <f>IFERROR(VLOOKUP(A34,'[2]Ejecución CONS 2023'!$C$11:$Q$403,12,FALSE),0)</f>
        <v>0</v>
      </c>
      <c r="O34" s="10">
        <f>IFERROR(VLOOKUP(A34,'[2]Ejecución CONS 2023'!$C$11:$Q$403,13,FALSE),0)</f>
        <v>84930.09</v>
      </c>
      <c r="P34" s="10">
        <f>IFERROR(VLOOKUP(A34,'[2]Ejecución CONS 2023'!$C$11:$Q$403,14,FALSE),0)</f>
        <v>0</v>
      </c>
      <c r="Q34" s="10">
        <f>IFERROR(VLOOKUP(A34,'[2]Ejecución CONS 2023'!$C$11:$Q$403,15,FALSE),0)</f>
        <v>307864.46000000002</v>
      </c>
      <c r="R34" s="10">
        <f t="shared" si="6"/>
        <v>411765.29000000004</v>
      </c>
    </row>
    <row r="35" spans="1:18" ht="21" customHeight="1" x14ac:dyDescent="0.25">
      <c r="A35" s="18" t="str">
        <f t="shared" si="1"/>
        <v>2.3.5</v>
      </c>
      <c r="B35" s="17" t="s">
        <v>42</v>
      </c>
      <c r="C35" s="10">
        <f t="shared" si="7"/>
        <v>136544.85</v>
      </c>
      <c r="D35" s="10">
        <f>IFERROR(VLOOKUP(A35,'[1]Modificación CONS 2023'!$C$11:$E$403,3,FALSE),0)</f>
        <v>550000</v>
      </c>
      <c r="E35" s="10">
        <f>IFERROR(VLOOKUP(A35,'[2]Ejecución CONS 2023'!$C$11:$E$403,3,FALSE),0)</f>
        <v>229916</v>
      </c>
      <c r="F35" s="10">
        <f>IFERROR(VLOOKUP(A35,'[2]Ejecución CONS 2023'!$C$11:$Q$403,4,FALSE),0)</f>
        <v>0</v>
      </c>
      <c r="G35" s="24">
        <f>IFERROR(VLOOKUP(A35,'[2]Ejecución CONS 2023'!$C$11:$Q$403,5,FALSE),0)</f>
        <v>0</v>
      </c>
      <c r="H35" s="24">
        <f>IFERROR(VLOOKUP(A35,'[2]Ejecución CONS 2023'!$C$11:$Q$403,6,FALSE),0)</f>
        <v>0</v>
      </c>
      <c r="I35" s="10">
        <f>IFERROR(VLOOKUP(A35,'[2]Ejecución CONS 2023'!$C$11:$Q$403,7,FALSE),0)</f>
        <v>0</v>
      </c>
      <c r="J35" s="24">
        <f>IFERROR(VLOOKUP(A35,'[2]Ejecución CONS 2023'!$C$11:$Q$403,8,FALSE),0)</f>
        <v>0</v>
      </c>
      <c r="K35" s="24">
        <f>IFERROR(VLOOKUP(A35,'[2]Ejecución CONS 2023'!$C$11:$Q$403,9,FALSE),0)</f>
        <v>0</v>
      </c>
      <c r="L35" s="10">
        <f>IFERROR(VLOOKUP(A35,'[2]Ejecución CONS 2023'!$C$11:$Q$403,10,FALSE),0)</f>
        <v>2510.09</v>
      </c>
      <c r="M35" s="10">
        <f>IFERROR(VLOOKUP(A35,'[2]Ejecución CONS 2023'!$C$11:$Q$403,11,FALSE),0)</f>
        <v>0</v>
      </c>
      <c r="N35" s="10">
        <f>IFERROR(VLOOKUP(A35,'[2]Ejecución CONS 2023'!$C$11:$Q$403,12,FALSE),0)</f>
        <v>0</v>
      </c>
      <c r="O35" s="10">
        <f>IFERROR(VLOOKUP(A35,'[2]Ejecución CONS 2023'!$C$11:$Q$403,13,FALSE),0)</f>
        <v>0</v>
      </c>
      <c r="P35" s="10">
        <f>IFERROR(VLOOKUP(A35,'[2]Ejecución CONS 2023'!$C$11:$Q$403,14,FALSE),0)</f>
        <v>0</v>
      </c>
      <c r="Q35" s="10">
        <f>IFERROR(VLOOKUP(A35,'[2]Ejecución CONS 2023'!$C$11:$Q$403,15,FALSE),0)</f>
        <v>134034.76</v>
      </c>
      <c r="R35" s="10">
        <f t="shared" si="6"/>
        <v>136544.85</v>
      </c>
    </row>
    <row r="36" spans="1:18" ht="21.75" customHeight="1" x14ac:dyDescent="0.25">
      <c r="A36" s="18" t="str">
        <f t="shared" si="1"/>
        <v>2.3.6</v>
      </c>
      <c r="B36" s="17" t="s">
        <v>43</v>
      </c>
      <c r="C36" s="10">
        <f t="shared" si="7"/>
        <v>496657.92999999993</v>
      </c>
      <c r="D36" s="10">
        <f>IFERROR(VLOOKUP(A36,'[1]Modificación CONS 2023'!$C$11:$E$403,3,FALSE),0)</f>
        <v>163600</v>
      </c>
      <c r="E36" s="10">
        <f>IFERROR(VLOOKUP(A36,'[2]Ejecución CONS 2023'!$C$11:$E$403,3,FALSE),0)</f>
        <v>565877.34</v>
      </c>
      <c r="F36" s="10">
        <f>IFERROR(VLOOKUP(A36,'[2]Ejecución CONS 2023'!$C$11:$Q$403,4,FALSE),0)</f>
        <v>0</v>
      </c>
      <c r="G36" s="24">
        <f>IFERROR(VLOOKUP(A36,'[2]Ejecución CONS 2023'!$C$11:$Q$403,5,FALSE),0)</f>
        <v>0</v>
      </c>
      <c r="H36" s="24">
        <f>IFERROR(VLOOKUP(A36,'[2]Ejecución CONS 2023'!$C$11:$Q$403,6,FALSE),0)</f>
        <v>0</v>
      </c>
      <c r="I36" s="10">
        <f>IFERROR(VLOOKUP(A36,'[2]Ejecución CONS 2023'!$C$11:$Q$403,7,FALSE),0)</f>
        <v>0</v>
      </c>
      <c r="J36" s="24">
        <f>IFERROR(VLOOKUP(A36,'[2]Ejecución CONS 2023'!$C$11:$Q$403,8,FALSE),0)</f>
        <v>0</v>
      </c>
      <c r="K36" s="24">
        <f>IFERROR(VLOOKUP(A36,'[2]Ejecución CONS 2023'!$C$11:$Q$403,9,FALSE),0)</f>
        <v>16000</v>
      </c>
      <c r="L36" s="10">
        <f>IFERROR(VLOOKUP(A36,'[2]Ejecución CONS 2023'!$C$11:$Q$403,10,FALSE),0)</f>
        <v>117745.20999999999</v>
      </c>
      <c r="M36" s="10">
        <f>IFERROR(VLOOKUP(A36,'[2]Ejecución CONS 2023'!$C$11:$Q$403,11,FALSE),0)</f>
        <v>0</v>
      </c>
      <c r="N36" s="10">
        <f>IFERROR(VLOOKUP(A36,'[2]Ejecución CONS 2023'!$C$11:$Q$403,12,FALSE),0)</f>
        <v>0</v>
      </c>
      <c r="O36" s="10">
        <f>IFERROR(VLOOKUP(A36,'[2]Ejecución CONS 2023'!$C$11:$Q$403,13,FALSE),0)</f>
        <v>11605.300000000001</v>
      </c>
      <c r="P36" s="10">
        <f>IFERROR(VLOOKUP(A36,'[2]Ejecución CONS 2023'!$C$11:$Q$403,14,FALSE),0)</f>
        <v>312874.44</v>
      </c>
      <c r="Q36" s="10">
        <f>IFERROR(VLOOKUP(A36,'[2]Ejecución CONS 2023'!$C$11:$Q$403,15,FALSE),0)</f>
        <v>38432.980000000003</v>
      </c>
      <c r="R36" s="10">
        <f t="shared" si="6"/>
        <v>496657.92999999993</v>
      </c>
    </row>
    <row r="37" spans="1:18" ht="30" x14ac:dyDescent="0.25">
      <c r="A37" s="18" t="str">
        <f t="shared" si="1"/>
        <v>2.3.7</v>
      </c>
      <c r="B37" s="17" t="s">
        <v>44</v>
      </c>
      <c r="C37" s="10">
        <f t="shared" si="7"/>
        <v>6178389.2600000007</v>
      </c>
      <c r="D37" s="10">
        <f>IFERROR(VLOOKUP(A37,'[1]Modificación CONS 2023'!$C$11:$E$403,3,FALSE),0)</f>
        <v>4682000</v>
      </c>
      <c r="E37" s="10">
        <f>IFERROR(VLOOKUP(A37,'[2]Ejecución CONS 2023'!$C$11:$E$403,3,FALSE),0)</f>
        <v>6437971.21</v>
      </c>
      <c r="F37" s="10">
        <f>IFERROR(VLOOKUP(A37,'[2]Ejecución CONS 2023'!$C$11:$Q$403,4,FALSE),0)</f>
        <v>0</v>
      </c>
      <c r="G37" s="24">
        <f>IFERROR(VLOOKUP(A37,'[2]Ejecución CONS 2023'!$C$11:$Q$403,5,FALSE),0)</f>
        <v>0</v>
      </c>
      <c r="H37" s="24">
        <f>IFERROR(VLOOKUP(A37,'[2]Ejecución CONS 2023'!$C$11:$Q$403,6,FALSE),0)</f>
        <v>35202.44</v>
      </c>
      <c r="I37" s="10">
        <f>IFERROR(VLOOKUP(A37,'[2]Ejecución CONS 2023'!$C$11:$Q$403,7,FALSE),0)</f>
        <v>34666.589999999997</v>
      </c>
      <c r="J37" s="24">
        <f>IFERROR(VLOOKUP(A37,'[2]Ejecución CONS 2023'!$C$11:$Q$403,8,FALSE),0)</f>
        <v>796654.84</v>
      </c>
      <c r="K37" s="24">
        <f>IFERROR(VLOOKUP(A37,'[2]Ejecución CONS 2023'!$C$11:$Q$403,9,FALSE),0)</f>
        <v>244318.82</v>
      </c>
      <c r="L37" s="10">
        <f>IFERROR(VLOOKUP(A37,'[2]Ejecución CONS 2023'!$C$11:$Q$403,10,FALSE),0)</f>
        <v>1077758.08</v>
      </c>
      <c r="M37" s="10">
        <f>IFERROR(VLOOKUP(A37,'[2]Ejecución CONS 2023'!$C$11:$Q$403,11,FALSE),0)</f>
        <v>0</v>
      </c>
      <c r="N37" s="10">
        <f>IFERROR(VLOOKUP(A37,'[2]Ejecución CONS 2023'!$C$11:$Q$403,12,FALSE),0)</f>
        <v>14838.59</v>
      </c>
      <c r="O37" s="10">
        <f>IFERROR(VLOOKUP(A37,'[2]Ejecución CONS 2023'!$C$11:$Q$403,13,FALSE),0)</f>
        <v>2764750.1399999997</v>
      </c>
      <c r="P37" s="10">
        <f>IFERROR(VLOOKUP(A37,'[2]Ejecución CONS 2023'!$C$11:$Q$403,14,FALSE),0)</f>
        <v>68199.86</v>
      </c>
      <c r="Q37" s="10">
        <f>IFERROR(VLOOKUP(A37,'[2]Ejecución CONS 2023'!$C$11:$Q$403,15,FALSE),0)</f>
        <v>1141999.9000000001</v>
      </c>
      <c r="R37" s="10">
        <f t="shared" si="6"/>
        <v>6178389.2600000007</v>
      </c>
    </row>
    <row r="38" spans="1:18" ht="30" x14ac:dyDescent="0.25">
      <c r="A38" s="18" t="str">
        <f t="shared" si="1"/>
        <v>2.3.8</v>
      </c>
      <c r="B38" s="17" t="s">
        <v>45</v>
      </c>
      <c r="C38" s="10">
        <f t="shared" si="7"/>
        <v>0</v>
      </c>
      <c r="D38" s="10">
        <f>IFERROR(VLOOKUP(A38,'[1]Modificación CONS 2023'!$C$11:$E$403,3,FALSE),0)</f>
        <v>0</v>
      </c>
      <c r="E38" s="10">
        <f>IFERROR(VLOOKUP(A38,'[2]Ejecución CONS 2023'!$C$11:$E$403,3,FALSE),0)</f>
        <v>0</v>
      </c>
      <c r="F38" s="10">
        <f>IFERROR(VLOOKUP(A38,'[2]Ejecución CONS 2023'!$C$11:$Q$403,4,FALSE),0)</f>
        <v>0</v>
      </c>
      <c r="G38" s="24">
        <f>IFERROR(VLOOKUP(A38,'[2]Ejecución CONS 2023'!$C$11:$Q$403,5,FALSE),0)</f>
        <v>0</v>
      </c>
      <c r="H38" s="24">
        <f>IFERROR(VLOOKUP(A38,'[2]Ejecución CONS 2023'!$C$11:$Q$403,6,FALSE),0)</f>
        <v>0</v>
      </c>
      <c r="I38" s="10">
        <f>IFERROR(VLOOKUP(A38,'[2]Ejecución CONS 2023'!$C$11:$Q$403,7,FALSE),0)</f>
        <v>0</v>
      </c>
      <c r="J38" s="24">
        <f>IFERROR(VLOOKUP(A38,'[2]Ejecución CONS 2023'!$C$11:$Q$403,8,FALSE),0)</f>
        <v>0</v>
      </c>
      <c r="K38" s="24">
        <f>IFERROR(VLOOKUP(A38,'[2]Ejecución CONS 2023'!$C$11:$Q$403,9,FALSE),0)</f>
        <v>0</v>
      </c>
      <c r="L38" s="10">
        <f>IFERROR(VLOOKUP(A38,'[2]Ejecución CONS 2023'!$C$11:$Q$403,10,FALSE),0)</f>
        <v>0</v>
      </c>
      <c r="M38" s="10">
        <f>IFERROR(VLOOKUP(A38,'[2]Ejecución CONS 2023'!$C$11:$Q$403,11,FALSE),0)</f>
        <v>0</v>
      </c>
      <c r="N38" s="10">
        <f>IFERROR(VLOOKUP(A38,'[2]Ejecución CONS 2023'!$C$11:$Q$403,12,FALSE),0)</f>
        <v>0</v>
      </c>
      <c r="O38" s="10">
        <f>IFERROR(VLOOKUP(A38,'[2]Ejecución CONS 2023'!$C$11:$Q$403,13,FALSE),0)</f>
        <v>0</v>
      </c>
      <c r="P38" s="10">
        <f>IFERROR(VLOOKUP(A38,'[2]Ejecución CONS 2023'!$C$11:$Q$403,14,FALSE),0)</f>
        <v>0</v>
      </c>
      <c r="Q38" s="10">
        <f>IFERROR(VLOOKUP(A38,'[2]Ejecución CONS 2023'!$C$11:$Q$403,15,FALSE),0)</f>
        <v>0</v>
      </c>
      <c r="R38" s="10"/>
    </row>
    <row r="39" spans="1:18" x14ac:dyDescent="0.25">
      <c r="A39" s="18" t="str">
        <f t="shared" si="1"/>
        <v>2.3.9</v>
      </c>
      <c r="B39" s="17" t="s">
        <v>46</v>
      </c>
      <c r="C39" s="10">
        <f t="shared" si="7"/>
        <v>14264720.1</v>
      </c>
      <c r="D39" s="10">
        <f>IFERROR(VLOOKUP(A39,'[1]Modificación CONS 2023'!$C$11:$E$403,3,FALSE),0)</f>
        <v>3000000</v>
      </c>
      <c r="E39" s="10">
        <f>IFERROR(VLOOKUP(A39,'[2]Ejecución CONS 2023'!$C$11:$E$403,3,FALSE),0)</f>
        <v>25173681.509999998</v>
      </c>
      <c r="F39" s="10">
        <f>IFERROR(VLOOKUP(A39,'[2]Ejecución CONS 2023'!$C$11:$Q$403,4,FALSE),0)</f>
        <v>0</v>
      </c>
      <c r="G39" s="24">
        <f>IFERROR(VLOOKUP(A39,'[2]Ejecución CONS 2023'!$C$11:$Q$403,5,FALSE),0)</f>
        <v>0</v>
      </c>
      <c r="H39" s="24">
        <f>IFERROR(VLOOKUP(A39,'[2]Ejecución CONS 2023'!$C$11:$Q$403,6,FALSE),0)</f>
        <v>1099229.42</v>
      </c>
      <c r="I39" s="10">
        <f>IFERROR(VLOOKUP(A39,'[2]Ejecución CONS 2023'!$C$11:$Q$403,7,FALSE),0)</f>
        <v>121339.98</v>
      </c>
      <c r="J39" s="24">
        <f>IFERROR(VLOOKUP(A39,'[2]Ejecución CONS 2023'!$C$11:$Q$403,8,FALSE),0)</f>
        <v>204227.44</v>
      </c>
      <c r="K39" s="24">
        <f>IFERROR(VLOOKUP(A39,'[2]Ejecución CONS 2023'!$C$11:$Q$403,9,FALSE),0)</f>
        <v>799069.94</v>
      </c>
      <c r="L39" s="10">
        <f>IFERROR(VLOOKUP(A39,'[2]Ejecución CONS 2023'!$C$11:$Q$403,10,FALSE),0)</f>
        <v>636522.27</v>
      </c>
      <c r="M39" s="10">
        <f>IFERROR(VLOOKUP(A39,'[2]Ejecución CONS 2023'!$C$11:$Q$403,11,FALSE),0)</f>
        <v>583274</v>
      </c>
      <c r="N39" s="10">
        <f>IFERROR(VLOOKUP(A39,'[2]Ejecución CONS 2023'!$C$11:$Q$403,12,FALSE),0)</f>
        <v>630061.04999999993</v>
      </c>
      <c r="O39" s="10">
        <f>IFERROR(VLOOKUP(A39,'[2]Ejecución CONS 2023'!$C$11:$Q$403,13,FALSE),0)</f>
        <v>3193361.62</v>
      </c>
      <c r="P39" s="10">
        <f>IFERROR(VLOOKUP(A39,'[2]Ejecución CONS 2023'!$C$11:$Q$403,14,FALSE),0)</f>
        <v>1167559.8</v>
      </c>
      <c r="Q39" s="10">
        <f>IFERROR(VLOOKUP(A39,'[2]Ejecución CONS 2023'!$C$11:$Q$403,15,FALSE),0)</f>
        <v>5830074.5800000001</v>
      </c>
      <c r="R39" s="10">
        <f t="shared" si="6"/>
        <v>14264720.1</v>
      </c>
    </row>
    <row r="40" spans="1:18" x14ac:dyDescent="0.25">
      <c r="A40" s="18" t="str">
        <f t="shared" si="1"/>
        <v>2.4 -</v>
      </c>
      <c r="B40" s="7" t="s">
        <v>47</v>
      </c>
      <c r="C40" s="9">
        <f>SUM(C41:C47)</f>
        <v>0</v>
      </c>
      <c r="D40" s="9">
        <f>SUM(D41:D47)</f>
        <v>500000</v>
      </c>
      <c r="E40" s="9">
        <f>SUM(E41:E47)</f>
        <v>0</v>
      </c>
      <c r="F40" s="9">
        <f>SUM(F42:F47)</f>
        <v>0</v>
      </c>
      <c r="G40" s="9">
        <f t="shared" ref="G40:Q40" si="8">SUM(G41:G47)</f>
        <v>408911.74</v>
      </c>
      <c r="H40" s="9">
        <f t="shared" si="8"/>
        <v>-408911.74</v>
      </c>
      <c r="I40" s="9">
        <f t="shared" si="8"/>
        <v>0</v>
      </c>
      <c r="J40" s="9">
        <f t="shared" si="8"/>
        <v>0</v>
      </c>
      <c r="K40" s="9">
        <f t="shared" si="8"/>
        <v>0</v>
      </c>
      <c r="L40" s="9">
        <f t="shared" si="8"/>
        <v>0</v>
      </c>
      <c r="M40" s="9">
        <f t="shared" si="8"/>
        <v>0</v>
      </c>
      <c r="N40" s="9">
        <f t="shared" si="8"/>
        <v>0</v>
      </c>
      <c r="O40" s="9">
        <f t="shared" si="8"/>
        <v>0</v>
      </c>
      <c r="P40" s="9">
        <f t="shared" si="8"/>
        <v>0</v>
      </c>
      <c r="Q40" s="9">
        <f t="shared" si="8"/>
        <v>0</v>
      </c>
      <c r="R40" s="9">
        <f>SUM(R41:R47)</f>
        <v>0</v>
      </c>
    </row>
    <row r="41" spans="1:18" ht="30" x14ac:dyDescent="0.25">
      <c r="A41" s="18" t="str">
        <f t="shared" si="1"/>
        <v>2.4.1</v>
      </c>
      <c r="B41" s="17" t="s">
        <v>48</v>
      </c>
      <c r="C41" s="10">
        <f>SUM(F41:Q41)</f>
        <v>0</v>
      </c>
      <c r="D41" s="10">
        <f>IFERROR(VLOOKUP(A41,'[1]Modificación CONS 2023'!$C$11:$E$403,3,FALSE),0)</f>
        <v>0</v>
      </c>
      <c r="E41" s="10">
        <f>IFERROR(VLOOKUP(A41,'[2]Ejecución CONS 2023'!$C$11:$E$403,3,FALSE),0)</f>
        <v>0</v>
      </c>
      <c r="F41" s="10">
        <f>IFERROR(VLOOKUP(A41,'[2]Ejecución CONS 2023'!$C$11:$Q$403,4,FALSE),0)</f>
        <v>0</v>
      </c>
      <c r="G41" s="24">
        <f>IFERROR(VLOOKUP(A41,'[2]Ejecución CONS 2023'!$C$11:$Q$403,5,FALSE),0)</f>
        <v>0</v>
      </c>
      <c r="H41" s="24">
        <f>IFERROR(VLOOKUP(A41,'[2]Ejecución CONS 2023'!$C$11:$Q$403,6,FALSE),0)</f>
        <v>0</v>
      </c>
      <c r="I41" s="10">
        <f>IFERROR(VLOOKUP(A41,'[2]Ejecución CONS 2023'!$C$11:$Q$403,7,FALSE),0)</f>
        <v>0</v>
      </c>
      <c r="J41" s="24">
        <f>IFERROR(VLOOKUP(A41,'[2]Ejecución CONS 2023'!$C$11:$Q$403,8,FALSE),0)</f>
        <v>0</v>
      </c>
      <c r="K41" s="24">
        <f>IFERROR(VLOOKUP(A41,'[2]Ejecución CONS 2023'!$C$11:$Q$403,9,FALSE),0)</f>
        <v>0</v>
      </c>
      <c r="L41" s="10">
        <f>IFERROR(VLOOKUP(A41,'[2]Ejecución CONS 2023'!$C$11:$Q$403,10,FALSE),0)</f>
        <v>0</v>
      </c>
      <c r="M41" s="10">
        <f>IFERROR(VLOOKUP(A41,'[2]Ejecución CONS 2023'!$C$11:$Q$403,11,FALSE),0)</f>
        <v>0</v>
      </c>
      <c r="N41" s="10">
        <f>IFERROR(VLOOKUP(A41,'[2]Ejecución CONS 2023'!$C$11:$Q$403,12,FALSE),0)</f>
        <v>0</v>
      </c>
      <c r="O41" s="10">
        <f>IFERROR(VLOOKUP(A41,'[2]Ejecución CONS 2023'!$C$11:$Q$403,13,FALSE),0)</f>
        <v>0</v>
      </c>
      <c r="P41" s="10">
        <f>IFERROR(VLOOKUP(A41,'[2]Ejecución CONS 2023'!$C$11:$Q$403,14,FALSE),0)</f>
        <v>0</v>
      </c>
      <c r="Q41" s="10">
        <f>IFERROR(VLOOKUP(A41,'[2]Ejecución CONS 2023'!$C$11:$Q$403,15,FALSE),0)</f>
        <v>0</v>
      </c>
      <c r="R41" s="10">
        <f t="shared" ref="R41:R47" si="9">SUM(F41:Q41)</f>
        <v>0</v>
      </c>
    </row>
    <row r="42" spans="1:18" ht="30" x14ac:dyDescent="0.25">
      <c r="A42" s="18" t="str">
        <f t="shared" si="1"/>
        <v>2.4.2</v>
      </c>
      <c r="B42" s="17" t="s">
        <v>49</v>
      </c>
      <c r="C42" s="10">
        <f>SUM(F42:Q42)</f>
        <v>0</v>
      </c>
      <c r="D42" s="10">
        <f>IFERROR(VLOOKUP(A42,'[1]Modificación CONS 2023'!$C$11:$E$403,3,FALSE),0)</f>
        <v>0</v>
      </c>
      <c r="E42" s="10">
        <f>IFERROR(VLOOKUP(A42,'[2]Ejecución CONS 2023'!$C$11:$E$403,3,FALSE),0)</f>
        <v>0</v>
      </c>
      <c r="F42" s="10">
        <f>IFERROR(VLOOKUP(A42,'[2]Ejecución CONS 2023'!$C$11:$Q$403,4,FALSE),0)</f>
        <v>0</v>
      </c>
      <c r="G42" s="24">
        <f>IFERROR(VLOOKUP(A42,'[2]Ejecución CONS 2023'!$C$11:$Q$403,5,FALSE),0)</f>
        <v>0</v>
      </c>
      <c r="H42" s="24">
        <f>IFERROR(VLOOKUP(A42,'[2]Ejecución CONS 2023'!$C$11:$Q$403,6,FALSE),0)</f>
        <v>0</v>
      </c>
      <c r="I42" s="10">
        <f>IFERROR(VLOOKUP(A42,'[2]Ejecución CONS 2023'!$C$11:$Q$403,7,FALSE),0)</f>
        <v>0</v>
      </c>
      <c r="J42" s="24">
        <f>IFERROR(VLOOKUP(A42,'[2]Ejecución CONS 2023'!$C$11:$Q$403,8,FALSE),0)</f>
        <v>0</v>
      </c>
      <c r="K42" s="24">
        <f>IFERROR(VLOOKUP(A42,'[2]Ejecución CONS 2023'!$C$11:$Q$403,9,FALSE),0)</f>
        <v>0</v>
      </c>
      <c r="L42" s="10">
        <f>IFERROR(VLOOKUP(A42,'[2]Ejecución CONS 2023'!$C$11:$Q$403,10,FALSE),0)</f>
        <v>0</v>
      </c>
      <c r="M42" s="10">
        <f>IFERROR(VLOOKUP(A42,'[2]Ejecución CONS 2023'!$C$11:$Q$403,11,FALSE),0)</f>
        <v>0</v>
      </c>
      <c r="N42" s="10">
        <f>IFERROR(VLOOKUP(A42,'[2]Ejecución CONS 2023'!$C$11:$Q$403,12,FALSE),0)</f>
        <v>0</v>
      </c>
      <c r="O42" s="10">
        <f>IFERROR(VLOOKUP(A42,'[2]Ejecución CONS 2023'!$C$11:$Q$403,13,FALSE),0)</f>
        <v>0</v>
      </c>
      <c r="P42" s="10">
        <f>IFERROR(VLOOKUP(A42,'[2]Ejecución CONS 2023'!$C$11:$Q$403,14,FALSE),0)</f>
        <v>0</v>
      </c>
      <c r="Q42" s="10">
        <f>IFERROR(VLOOKUP(A42,'[2]Ejecución CONS 2023'!$C$11:$Q$403,15,FALSE),0)</f>
        <v>0</v>
      </c>
      <c r="R42" s="10">
        <f t="shared" si="9"/>
        <v>0</v>
      </c>
    </row>
    <row r="43" spans="1:18" ht="30" x14ac:dyDescent="0.25">
      <c r="A43" s="18" t="str">
        <f t="shared" si="1"/>
        <v>2.4.3</v>
      </c>
      <c r="B43" s="17" t="s">
        <v>50</v>
      </c>
      <c r="C43" s="10">
        <f>SUM(F43:Q43)</f>
        <v>0</v>
      </c>
      <c r="D43" s="10">
        <f>IFERROR(VLOOKUP(A43,'[1]Modificación CONS 2023'!$C$11:$E$403,3,FALSE),0)</f>
        <v>0</v>
      </c>
      <c r="E43" s="10">
        <f>IFERROR(VLOOKUP(A43,'[2]Ejecución CONS 2023'!$C$11:$E$403,3,FALSE),0)</f>
        <v>0</v>
      </c>
      <c r="F43" s="10">
        <f>IFERROR(VLOOKUP(A43,'[2]Ejecución CONS 2023'!$C$11:$Q$403,4,FALSE),0)</f>
        <v>0</v>
      </c>
      <c r="G43" s="24">
        <f>IFERROR(VLOOKUP(A43,'[2]Ejecución CONS 2023'!$C$11:$Q$403,5,FALSE),0)</f>
        <v>0</v>
      </c>
      <c r="H43" s="24">
        <f>IFERROR(VLOOKUP(A43,'[2]Ejecución CONS 2023'!$C$11:$Q$403,6,FALSE),0)</f>
        <v>0</v>
      </c>
      <c r="I43" s="10">
        <f>IFERROR(VLOOKUP(A43,'[2]Ejecución CONS 2023'!$C$11:$Q$403,7,FALSE),0)</f>
        <v>0</v>
      </c>
      <c r="J43" s="24">
        <f>IFERROR(VLOOKUP(A43,'[2]Ejecución CONS 2023'!$C$11:$Q$403,8,FALSE),0)</f>
        <v>0</v>
      </c>
      <c r="K43" s="24">
        <f>IFERROR(VLOOKUP(A43,'[2]Ejecución CONS 2023'!$C$11:$Q$403,9,FALSE),0)</f>
        <v>0</v>
      </c>
      <c r="L43" s="10">
        <f>IFERROR(VLOOKUP(A43,'[2]Ejecución CONS 2023'!$C$11:$Q$403,10,FALSE),0)</f>
        <v>0</v>
      </c>
      <c r="M43" s="10">
        <f>IFERROR(VLOOKUP(A43,'[2]Ejecución CONS 2023'!$C$11:$Q$403,11,FALSE),0)</f>
        <v>0</v>
      </c>
      <c r="N43" s="10">
        <f>IFERROR(VLOOKUP(A43,'[2]Ejecución CONS 2023'!$C$11:$Q$403,12,FALSE),0)</f>
        <v>0</v>
      </c>
      <c r="O43" s="10">
        <f>IFERROR(VLOOKUP(A43,'[2]Ejecución CONS 2023'!$C$11:$Q$403,13,FALSE),0)</f>
        <v>0</v>
      </c>
      <c r="P43" s="10">
        <f>IFERROR(VLOOKUP(A43,'[2]Ejecución CONS 2023'!$C$11:$Q$403,14,FALSE),0)</f>
        <v>0</v>
      </c>
      <c r="Q43" s="10">
        <f>IFERROR(VLOOKUP(A43,'[2]Ejecución CONS 2023'!$C$11:$Q$403,15,FALSE),0)</f>
        <v>0</v>
      </c>
      <c r="R43" s="10"/>
    </row>
    <row r="44" spans="1:18" ht="30" x14ac:dyDescent="0.25">
      <c r="A44" s="18" t="str">
        <f t="shared" si="1"/>
        <v>2.4.4</v>
      </c>
      <c r="B44" s="17" t="s">
        <v>51</v>
      </c>
      <c r="C44" s="10">
        <f>SUM(F44:Q44)</f>
        <v>0</v>
      </c>
      <c r="D44" s="10">
        <f>IFERROR(VLOOKUP(A44,'[1]Modificación CONS 2023'!$C$11:$E$403,3,FALSE),0)</f>
        <v>0</v>
      </c>
      <c r="E44" s="10">
        <f>IFERROR(VLOOKUP(A44,'[2]Ejecución CONS 2023'!$C$11:$E$403,3,FALSE),0)</f>
        <v>0</v>
      </c>
      <c r="F44" s="10">
        <f>IFERROR(VLOOKUP(A44,'[2]Ejecución CONS 2023'!$C$11:$Q$403,4,FALSE),0)</f>
        <v>0</v>
      </c>
      <c r="G44" s="24">
        <f>IFERROR(VLOOKUP(A44,'[2]Ejecución CONS 2023'!$C$11:$Q$403,5,FALSE),0)</f>
        <v>0</v>
      </c>
      <c r="H44" s="24">
        <f>IFERROR(VLOOKUP(A44,'[2]Ejecución CONS 2023'!$C$11:$Q$403,6,FALSE),0)</f>
        <v>0</v>
      </c>
      <c r="I44" s="10">
        <f>IFERROR(VLOOKUP(A44,'[2]Ejecución CONS 2023'!$C$11:$Q$403,7,FALSE),0)</f>
        <v>0</v>
      </c>
      <c r="J44" s="24">
        <f>IFERROR(VLOOKUP(A44,'[2]Ejecución CONS 2023'!$C$11:$Q$403,8,FALSE),0)</f>
        <v>0</v>
      </c>
      <c r="K44" s="24">
        <f>IFERROR(VLOOKUP(A44,'[2]Ejecución CONS 2023'!$C$11:$Q$403,9,FALSE),0)</f>
        <v>0</v>
      </c>
      <c r="L44" s="10">
        <f>IFERROR(VLOOKUP(A44,'[2]Ejecución CONS 2023'!$C$11:$Q$403,10,FALSE),0)</f>
        <v>0</v>
      </c>
      <c r="M44" s="10">
        <f>IFERROR(VLOOKUP(A44,'[2]Ejecución CONS 2023'!$C$11:$Q$403,11,FALSE),0)</f>
        <v>0</v>
      </c>
      <c r="N44" s="10">
        <f>IFERROR(VLOOKUP(A44,'[2]Ejecución CONS 2023'!$C$11:$Q$403,12,FALSE),0)</f>
        <v>0</v>
      </c>
      <c r="O44" s="10">
        <f>IFERROR(VLOOKUP(A44,'[2]Ejecución CONS 2023'!$C$11:$Q$403,13,FALSE),0)</f>
        <v>0</v>
      </c>
      <c r="P44" s="10">
        <f>IFERROR(VLOOKUP(A44,'[2]Ejecución CONS 2023'!$C$11:$Q$403,14,FALSE),0)</f>
        <v>0</v>
      </c>
      <c r="Q44" s="10">
        <f>IFERROR(VLOOKUP(A44,'[2]Ejecución CONS 2023'!$C$11:$Q$403,15,FALSE),0)</f>
        <v>0</v>
      </c>
      <c r="R44" s="10">
        <f t="shared" si="9"/>
        <v>0</v>
      </c>
    </row>
    <row r="45" spans="1:18" ht="30" x14ac:dyDescent="0.25">
      <c r="A45" s="18" t="str">
        <f t="shared" si="1"/>
        <v>2.4.5</v>
      </c>
      <c r="B45" s="17" t="s">
        <v>52</v>
      </c>
      <c r="C45" s="10"/>
      <c r="D45" s="10">
        <f>IFERROR(VLOOKUP(A45,'[1]Modificación CONS 2023'!$C$11:$E$403,3,FALSE),0)</f>
        <v>0</v>
      </c>
      <c r="E45" s="10">
        <f>IFERROR(VLOOKUP(A45,'[2]Ejecución CONS 2023'!$C$11:$E$403,3,FALSE),0)</f>
        <v>0</v>
      </c>
      <c r="F45" s="10">
        <f>IFERROR(VLOOKUP(A45,'[2]Ejecución CONS 2023'!$C$11:$Q$403,4,FALSE),0)</f>
        <v>0</v>
      </c>
      <c r="G45" s="24">
        <f>IFERROR(VLOOKUP(A45,'[2]Ejecución CONS 2023'!$C$11:$Q$403,5,FALSE),0)</f>
        <v>0</v>
      </c>
      <c r="H45" s="24">
        <f>IFERROR(VLOOKUP(A45,'[2]Ejecución CONS 2023'!$C$11:$Q$403,6,FALSE),0)</f>
        <v>0</v>
      </c>
      <c r="I45" s="10">
        <f>IFERROR(VLOOKUP(A45,'[2]Ejecución CONS 2023'!$C$11:$Q$403,7,FALSE),0)</f>
        <v>0</v>
      </c>
      <c r="J45" s="24">
        <f>IFERROR(VLOOKUP(A45,'[2]Ejecución CONS 2023'!$C$11:$Q$403,8,FALSE),0)</f>
        <v>0</v>
      </c>
      <c r="K45" s="24">
        <f>IFERROR(VLOOKUP(A45,'[2]Ejecución CONS 2023'!$C$11:$Q$403,9,FALSE),0)</f>
        <v>0</v>
      </c>
      <c r="L45" s="10">
        <f>IFERROR(VLOOKUP(A45,'[2]Ejecución CONS 2023'!$C$11:$Q$403,10,FALSE),0)</f>
        <v>0</v>
      </c>
      <c r="M45" s="10">
        <f>IFERROR(VLOOKUP(A45,'[2]Ejecución CONS 2023'!$C$11:$Q$403,11,FALSE),0)</f>
        <v>0</v>
      </c>
      <c r="N45" s="10">
        <f>IFERROR(VLOOKUP(A45,'[2]Ejecución CONS 2023'!$C$11:$Q$403,12,FALSE),0)</f>
        <v>0</v>
      </c>
      <c r="O45" s="10">
        <f>IFERROR(VLOOKUP(A45,'[2]Ejecución CONS 2023'!$C$11:$Q$403,13,FALSE),0)</f>
        <v>0</v>
      </c>
      <c r="P45" s="10">
        <f>IFERROR(VLOOKUP(A45,'[2]Ejecución CONS 2023'!$C$11:$Q$403,14,FALSE),0)</f>
        <v>0</v>
      </c>
      <c r="Q45" s="10">
        <f>IFERROR(VLOOKUP(A45,'[2]Ejecución CONS 2023'!$C$11:$Q$403,15,FALSE),0)</f>
        <v>0</v>
      </c>
      <c r="R45" s="10"/>
    </row>
    <row r="46" spans="1:18" ht="30" x14ac:dyDescent="0.25">
      <c r="A46" s="18" t="str">
        <f t="shared" si="1"/>
        <v>2.4.7</v>
      </c>
      <c r="B46" s="17" t="s">
        <v>53</v>
      </c>
      <c r="C46" s="10">
        <f>SUM(F46:Q46)</f>
        <v>0</v>
      </c>
      <c r="D46" s="10">
        <f>IFERROR(VLOOKUP(A46,'[1]Modificación CONS 2023'!$C$11:$E$403,3,FALSE),0)</f>
        <v>500000</v>
      </c>
      <c r="E46" s="10">
        <f>IFERROR(VLOOKUP(A46,'[2]Ejecución CONS 2023'!$C$11:$E$403,3,FALSE),0)</f>
        <v>0</v>
      </c>
      <c r="F46" s="10">
        <f>IFERROR(VLOOKUP(A46,'[2]Ejecución CONS 2023'!$C$11:$Q$403,4,FALSE),0)</f>
        <v>0</v>
      </c>
      <c r="G46" s="24">
        <f>IFERROR(VLOOKUP(A46,'[2]Ejecución CONS 2023'!$C$11:$Q$403,5,FALSE),0)</f>
        <v>408911.74</v>
      </c>
      <c r="H46" s="24">
        <f>IFERROR(VLOOKUP(A46,'[2]Ejecución CONS 2023'!$C$11:$Q$403,6,FALSE),0)</f>
        <v>-408911.74</v>
      </c>
      <c r="I46" s="10">
        <f>IFERROR(VLOOKUP(A46,'[2]Ejecución CONS 2023'!$C$11:$Q$403,7,FALSE),0)</f>
        <v>0</v>
      </c>
      <c r="J46" s="24">
        <f>IFERROR(VLOOKUP(A46,'[2]Ejecución CONS 2023'!$C$11:$Q$403,8,FALSE),0)</f>
        <v>0</v>
      </c>
      <c r="K46" s="24">
        <f>IFERROR(VLOOKUP(A46,'[2]Ejecución CONS 2023'!$C$11:$Q$403,9,FALSE),0)</f>
        <v>0</v>
      </c>
      <c r="L46" s="10">
        <f>IFERROR(VLOOKUP(A46,'[2]Ejecución CONS 2023'!$C$11:$Q$403,10,FALSE),0)</f>
        <v>0</v>
      </c>
      <c r="M46" s="10">
        <f>IFERROR(VLOOKUP(A46,'[2]Ejecución CONS 2023'!$C$11:$Q$403,11,FALSE),0)</f>
        <v>0</v>
      </c>
      <c r="N46" s="10">
        <f>IFERROR(VLOOKUP(A46,'[2]Ejecución CONS 2023'!$C$11:$Q$403,12,FALSE),0)</f>
        <v>0</v>
      </c>
      <c r="O46" s="10">
        <f>IFERROR(VLOOKUP(A46,'[2]Ejecución CONS 2023'!$C$11:$Q$403,13,FALSE),0)</f>
        <v>0</v>
      </c>
      <c r="P46" s="10">
        <f>IFERROR(VLOOKUP(A46,'[2]Ejecución CONS 2023'!$C$11:$Q$403,14,FALSE),0)</f>
        <v>0</v>
      </c>
      <c r="Q46" s="10">
        <f>IFERROR(VLOOKUP(A46,'[2]Ejecución CONS 2023'!$C$11:$Q$403,15,FALSE),0)</f>
        <v>0</v>
      </c>
      <c r="R46" s="10">
        <f t="shared" si="9"/>
        <v>0</v>
      </c>
    </row>
    <row r="47" spans="1:18" ht="30" x14ac:dyDescent="0.25">
      <c r="A47" s="18" t="str">
        <f t="shared" si="1"/>
        <v>2.4.9</v>
      </c>
      <c r="B47" s="17" t="s">
        <v>54</v>
      </c>
      <c r="C47" s="10">
        <f>SUM(F47:Q47)</f>
        <v>0</v>
      </c>
      <c r="D47" s="10">
        <f>IFERROR(VLOOKUP(A47,'[1]Modificación CONS 2023'!$C$11:$E$403,3,FALSE),0)</f>
        <v>0</v>
      </c>
      <c r="E47" s="10">
        <f>IFERROR(VLOOKUP(A47,'[2]Ejecución CONS 2023'!$C$11:$E$403,3,FALSE),0)</f>
        <v>0</v>
      </c>
      <c r="F47" s="10">
        <f>IFERROR(VLOOKUP(A47,'[2]Ejecución CONS 2023'!$C$11:$Q$403,4,FALSE),0)</f>
        <v>0</v>
      </c>
      <c r="G47" s="24">
        <f>IFERROR(VLOOKUP(A47,'[2]Ejecución CONS 2023'!$C$11:$Q$403,5,FALSE),0)</f>
        <v>0</v>
      </c>
      <c r="H47" s="24">
        <f>IFERROR(VLOOKUP(A47,'[2]Ejecución CONS 2023'!$C$11:$Q$403,6,FALSE),0)</f>
        <v>0</v>
      </c>
      <c r="I47" s="10">
        <f>IFERROR(VLOOKUP(A47,'[2]Ejecución CONS 2023'!$C$11:$Q$403,7,FALSE),0)</f>
        <v>0</v>
      </c>
      <c r="J47" s="24">
        <f>IFERROR(VLOOKUP(A47,'[2]Ejecución CONS 2023'!$C$11:$Q$403,8,FALSE),0)</f>
        <v>0</v>
      </c>
      <c r="K47" s="24">
        <f>IFERROR(VLOOKUP(A47,'[2]Ejecución CONS 2023'!$C$11:$Q$403,9,FALSE),0)</f>
        <v>0</v>
      </c>
      <c r="L47" s="10">
        <f>IFERROR(VLOOKUP(A47,'[2]Ejecución CONS 2023'!$C$11:$Q$403,10,FALSE),0)</f>
        <v>0</v>
      </c>
      <c r="M47" s="10">
        <f>IFERROR(VLOOKUP(A47,'[2]Ejecución CONS 2023'!$C$11:$Q$403,11,FALSE),0)</f>
        <v>0</v>
      </c>
      <c r="N47" s="10">
        <f>IFERROR(VLOOKUP(A47,'[2]Ejecución CONS 2023'!$C$11:$Q$403,12,FALSE),0)</f>
        <v>0</v>
      </c>
      <c r="O47" s="10">
        <f>IFERROR(VLOOKUP(A47,'[2]Ejecución CONS 2023'!$C$11:$Q$403,13,FALSE),0)</f>
        <v>0</v>
      </c>
      <c r="P47" s="10">
        <f>IFERROR(VLOOKUP(A47,'[2]Ejecución CONS 2023'!$C$11:$Q$403,14,FALSE),0)</f>
        <v>0</v>
      </c>
      <c r="Q47" s="10">
        <f>IFERROR(VLOOKUP(A47,'[2]Ejecución CONS 2023'!$C$11:$Q$403,15,FALSE),0)</f>
        <v>0</v>
      </c>
      <c r="R47" s="10">
        <f t="shared" si="9"/>
        <v>0</v>
      </c>
    </row>
    <row r="48" spans="1:18" x14ac:dyDescent="0.25">
      <c r="A48" s="18" t="str">
        <f t="shared" si="1"/>
        <v>2.5 -</v>
      </c>
      <c r="B48" s="7" t="s">
        <v>55</v>
      </c>
      <c r="C48" s="9">
        <f>SUM(C49:C55)</f>
        <v>0</v>
      </c>
      <c r="D48" s="9">
        <f>SUM(D49:D55)</f>
        <v>0</v>
      </c>
      <c r="E48" s="9">
        <f>SUM(E49:E55)</f>
        <v>0</v>
      </c>
      <c r="F48" s="9">
        <f>IFERROR(VLOOKUP(A48,'[2]Ejecución CONS 2023'!$C$11:$Q$403,4,FALSE),0)+'[3]7213 Ejecución OAI '!F48</f>
        <v>0</v>
      </c>
      <c r="G48" s="9">
        <f t="shared" ref="G48:Q48" si="10">SUM(G49:G55)</f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 t="shared" si="10"/>
        <v>0</v>
      </c>
      <c r="M48" s="9">
        <f t="shared" si="10"/>
        <v>0</v>
      </c>
      <c r="N48" s="9">
        <f t="shared" si="10"/>
        <v>0</v>
      </c>
      <c r="O48" s="9">
        <f t="shared" si="10"/>
        <v>0</v>
      </c>
      <c r="P48" s="9">
        <f t="shared" si="10"/>
        <v>0</v>
      </c>
      <c r="Q48" s="9">
        <f t="shared" si="10"/>
        <v>0</v>
      </c>
      <c r="R48" s="9">
        <f>SUM(R49:R55)</f>
        <v>0</v>
      </c>
    </row>
    <row r="49" spans="1:18" ht="30" x14ac:dyDescent="0.25">
      <c r="A49" s="18" t="str">
        <f t="shared" si="1"/>
        <v>2.5.1</v>
      </c>
      <c r="B49" s="17" t="s">
        <v>56</v>
      </c>
      <c r="C49" s="10">
        <f t="shared" ref="C49:C55" si="11">SUM(F49:Q49)</f>
        <v>0</v>
      </c>
      <c r="D49" s="10">
        <f>IFERROR(VLOOKUP(A49,'[1]Modificación CONS 2023'!$C$11:$E$403,3,FALSE),0)</f>
        <v>0</v>
      </c>
      <c r="E49" s="10">
        <f>IFERROR(VLOOKUP(A49,'[2]Ejecución CONS 2023'!$C$11:$E$403,3,FALSE),0)</f>
        <v>0</v>
      </c>
      <c r="F49" s="10">
        <f>IFERROR(VLOOKUP(A49,'[2]Ejecución CONS 2023'!$C$11:$Q$403,4,FALSE),0)</f>
        <v>0</v>
      </c>
      <c r="G49" s="24">
        <f>IFERROR(VLOOKUP(A49,'[2]Ejecución CONS 2023'!$C$11:$Q$403,5,FALSE),0)</f>
        <v>0</v>
      </c>
      <c r="H49" s="24">
        <f>IFERROR(VLOOKUP(A49,'[2]Ejecución CONS 2023'!$C$11:$Q$403,6,FALSE),0)</f>
        <v>0</v>
      </c>
      <c r="I49" s="10">
        <f>IFERROR(VLOOKUP(A49,'[2]Ejecución CONS 2023'!$C$11:$Q$403,7,FALSE),0)</f>
        <v>0</v>
      </c>
      <c r="J49" s="24">
        <f>IFERROR(VLOOKUP(A49,'[2]Ejecución CONS 2023'!$C$11:$Q$403,8,FALSE),0)</f>
        <v>0</v>
      </c>
      <c r="K49" s="24">
        <f>IFERROR(VLOOKUP(A49,'[2]Ejecución CONS 2023'!$C$11:$Q$403,9,FALSE),0)</f>
        <v>0</v>
      </c>
      <c r="L49" s="10">
        <f>IFERROR(VLOOKUP(A49,'[2]Ejecución CONS 2023'!$C$11:$Q$403,10,FALSE),0)</f>
        <v>0</v>
      </c>
      <c r="M49" s="10">
        <f>IFERROR(VLOOKUP(A49,'[2]Ejecución CONS 2023'!$C$11:$Q$403,11,FALSE),0)</f>
        <v>0</v>
      </c>
      <c r="N49" s="10">
        <f>IFERROR(VLOOKUP(A49,'[2]Ejecución CONS 2023'!$C$11:$Q$403,12,FALSE),0)</f>
        <v>0</v>
      </c>
      <c r="O49" s="10">
        <f>IFERROR(VLOOKUP(A49,'[2]Ejecución CONS 2023'!$C$11:$Q$403,13,FALSE),0)</f>
        <v>0</v>
      </c>
      <c r="P49" s="10">
        <f>IFERROR(VLOOKUP(A49,'[2]Ejecución CONS 2023'!$C$11:$Q$403,14,FALSE),0)</f>
        <v>0</v>
      </c>
      <c r="Q49" s="10">
        <f>IFERROR(VLOOKUP(A49,'[2]Ejecución CONS 2023'!$C$11:$Q$403,15,FALSE),0)</f>
        <v>0</v>
      </c>
      <c r="R49" s="10">
        <f t="shared" ref="R49:R55" si="12">SUM(F49:Q49)</f>
        <v>0</v>
      </c>
    </row>
    <row r="50" spans="1:18" ht="30" x14ac:dyDescent="0.25">
      <c r="A50" s="18" t="str">
        <f t="shared" si="1"/>
        <v>2.5.2</v>
      </c>
      <c r="B50" s="17" t="s">
        <v>57</v>
      </c>
      <c r="C50" s="10">
        <f t="shared" si="11"/>
        <v>0</v>
      </c>
      <c r="D50" s="10">
        <f>IFERROR(VLOOKUP(A50,'[1]Modificación CONS 2023'!$C$11:$E$403,3,FALSE),0)</f>
        <v>0</v>
      </c>
      <c r="E50" s="10">
        <f>IFERROR(VLOOKUP(A50,'[2]Ejecución CONS 2023'!$C$11:$E$403,3,FALSE),0)</f>
        <v>0</v>
      </c>
      <c r="F50" s="10">
        <f>IFERROR(VLOOKUP(A50,'[2]Ejecución CONS 2023'!$C$11:$Q$403,4,FALSE),0)</f>
        <v>0</v>
      </c>
      <c r="G50" s="24">
        <f>IFERROR(VLOOKUP(A50,'[2]Ejecución CONS 2023'!$C$11:$Q$403,5,FALSE),0)</f>
        <v>0</v>
      </c>
      <c r="H50" s="24">
        <f>IFERROR(VLOOKUP(A50,'[2]Ejecución CONS 2023'!$C$11:$Q$403,6,FALSE),0)</f>
        <v>0</v>
      </c>
      <c r="I50" s="10">
        <f>IFERROR(VLOOKUP(A50,'[2]Ejecución CONS 2023'!$C$11:$Q$403,7,FALSE),0)</f>
        <v>0</v>
      </c>
      <c r="J50" s="24">
        <f>IFERROR(VLOOKUP(A50,'[2]Ejecución CONS 2023'!$C$11:$Q$403,8,FALSE),0)</f>
        <v>0</v>
      </c>
      <c r="K50" s="24">
        <f>IFERROR(VLOOKUP(A50,'[2]Ejecución CONS 2023'!$C$11:$Q$403,9,FALSE),0)</f>
        <v>0</v>
      </c>
      <c r="L50" s="10">
        <f>IFERROR(VLOOKUP(A50,'[2]Ejecución CONS 2023'!$C$11:$Q$403,10,FALSE),0)</f>
        <v>0</v>
      </c>
      <c r="M50" s="10">
        <f>IFERROR(VLOOKUP(A50,'[2]Ejecución CONS 2023'!$C$11:$Q$403,11,FALSE),0)</f>
        <v>0</v>
      </c>
      <c r="N50" s="10">
        <f>IFERROR(VLOOKUP(A50,'[2]Ejecución CONS 2023'!$C$11:$Q$403,12,FALSE),0)</f>
        <v>0</v>
      </c>
      <c r="O50" s="10">
        <f>IFERROR(VLOOKUP(A50,'[2]Ejecución CONS 2023'!$C$11:$Q$403,13,FALSE),0)</f>
        <v>0</v>
      </c>
      <c r="P50" s="10">
        <f>IFERROR(VLOOKUP(A50,'[2]Ejecución CONS 2023'!$C$11:$Q$403,14,FALSE),0)</f>
        <v>0</v>
      </c>
      <c r="Q50" s="10">
        <f>IFERROR(VLOOKUP(A50,'[2]Ejecución CONS 2023'!$C$11:$Q$403,15,FALSE),0)</f>
        <v>0</v>
      </c>
      <c r="R50" s="10">
        <f t="shared" si="12"/>
        <v>0</v>
      </c>
    </row>
    <row r="51" spans="1:18" ht="30" x14ac:dyDescent="0.25">
      <c r="A51" s="18" t="str">
        <f t="shared" si="1"/>
        <v>2.5.3</v>
      </c>
      <c r="B51" s="17" t="s">
        <v>58</v>
      </c>
      <c r="C51" s="10">
        <f t="shared" si="11"/>
        <v>0</v>
      </c>
      <c r="D51" s="10">
        <f>IFERROR(VLOOKUP(A51,'[1]Modificación CONS 2023'!$C$11:$E$403,3,FALSE),0)</f>
        <v>0</v>
      </c>
      <c r="E51" s="10">
        <f>IFERROR(VLOOKUP(A51,'[2]Ejecución CONS 2023'!$C$11:$E$403,3,FALSE),0)</f>
        <v>0</v>
      </c>
      <c r="F51" s="10">
        <f>IFERROR(VLOOKUP(A51,'[2]Ejecución CONS 2023'!$C$11:$Q$403,4,FALSE),0)</f>
        <v>0</v>
      </c>
      <c r="G51" s="24">
        <f>IFERROR(VLOOKUP(A51,'[2]Ejecución CONS 2023'!$C$11:$Q$403,5,FALSE),0)</f>
        <v>0</v>
      </c>
      <c r="H51" s="24">
        <f>IFERROR(VLOOKUP(A51,'[2]Ejecución CONS 2023'!$C$11:$Q$403,6,FALSE),0)</f>
        <v>0</v>
      </c>
      <c r="I51" s="10">
        <f>IFERROR(VLOOKUP(A51,'[2]Ejecución CONS 2023'!$C$11:$Q$403,7,FALSE),0)</f>
        <v>0</v>
      </c>
      <c r="J51" s="24">
        <f>IFERROR(VLOOKUP(A51,'[2]Ejecución CONS 2023'!$C$11:$Q$403,8,FALSE),0)</f>
        <v>0</v>
      </c>
      <c r="K51" s="24">
        <f>IFERROR(VLOOKUP(A51,'[2]Ejecución CONS 2023'!$C$11:$Q$403,9,FALSE),0)</f>
        <v>0</v>
      </c>
      <c r="L51" s="10">
        <f>IFERROR(VLOOKUP(A51,'[2]Ejecución CONS 2023'!$C$11:$Q$403,10,FALSE),0)</f>
        <v>0</v>
      </c>
      <c r="M51" s="10">
        <f>IFERROR(VLOOKUP(A51,'[2]Ejecución CONS 2023'!$C$11:$Q$403,11,FALSE),0)</f>
        <v>0</v>
      </c>
      <c r="N51" s="10">
        <f>IFERROR(VLOOKUP(A51,'[2]Ejecución CONS 2023'!$C$11:$Q$403,12,FALSE),0)</f>
        <v>0</v>
      </c>
      <c r="O51" s="10">
        <f>IFERROR(VLOOKUP(A51,'[2]Ejecución CONS 2023'!$C$11:$Q$403,13,FALSE),0)</f>
        <v>0</v>
      </c>
      <c r="P51" s="10">
        <f>IFERROR(VLOOKUP(A51,'[2]Ejecución CONS 2023'!$C$11:$Q$403,14,FALSE),0)</f>
        <v>0</v>
      </c>
      <c r="Q51" s="10">
        <f>IFERROR(VLOOKUP(A51,'[2]Ejecución CONS 2023'!$C$11:$Q$403,15,FALSE),0)</f>
        <v>0</v>
      </c>
      <c r="R51" s="10">
        <f t="shared" si="12"/>
        <v>0</v>
      </c>
    </row>
    <row r="52" spans="1:18" ht="30" x14ac:dyDescent="0.25">
      <c r="A52" s="18" t="str">
        <f t="shared" si="1"/>
        <v>2.5.4</v>
      </c>
      <c r="B52" s="17" t="s">
        <v>59</v>
      </c>
      <c r="C52" s="10">
        <f t="shared" si="11"/>
        <v>0</v>
      </c>
      <c r="D52" s="10">
        <f>IFERROR(VLOOKUP(A52,'[1]Modificación CONS 2023'!$C$11:$E$403,3,FALSE),0)</f>
        <v>0</v>
      </c>
      <c r="E52" s="10">
        <f>IFERROR(VLOOKUP(A52,'[2]Ejecución CONS 2023'!$C$11:$E$403,3,FALSE),0)</f>
        <v>0</v>
      </c>
      <c r="F52" s="10">
        <f>IFERROR(VLOOKUP(A52,'[2]Ejecución CONS 2023'!$C$11:$Q$403,4,FALSE),0)</f>
        <v>0</v>
      </c>
      <c r="G52" s="24">
        <f>IFERROR(VLOOKUP(A52,'[2]Ejecución CONS 2023'!$C$11:$Q$403,5,FALSE),0)</f>
        <v>0</v>
      </c>
      <c r="H52" s="24">
        <f>IFERROR(VLOOKUP(A52,'[2]Ejecución CONS 2023'!$C$11:$Q$403,6,FALSE),0)</f>
        <v>0</v>
      </c>
      <c r="I52" s="10">
        <f>IFERROR(VLOOKUP(A52,'[2]Ejecución CONS 2023'!$C$11:$Q$403,7,FALSE),0)</f>
        <v>0</v>
      </c>
      <c r="J52" s="24">
        <f>IFERROR(VLOOKUP(A52,'[2]Ejecución CONS 2023'!$C$11:$Q$403,8,FALSE),0)</f>
        <v>0</v>
      </c>
      <c r="K52" s="24">
        <f>IFERROR(VLOOKUP(A52,'[2]Ejecución CONS 2023'!$C$11:$Q$403,9,FALSE),0)</f>
        <v>0</v>
      </c>
      <c r="L52" s="10">
        <f>IFERROR(VLOOKUP(A52,'[2]Ejecución CONS 2023'!$C$11:$Q$403,10,FALSE),0)</f>
        <v>0</v>
      </c>
      <c r="M52" s="10">
        <f>IFERROR(VLOOKUP(A52,'[2]Ejecución CONS 2023'!$C$11:$Q$403,11,FALSE),0)</f>
        <v>0</v>
      </c>
      <c r="N52" s="10">
        <f>IFERROR(VLOOKUP(A52,'[2]Ejecución CONS 2023'!$C$11:$Q$403,12,FALSE),0)</f>
        <v>0</v>
      </c>
      <c r="O52" s="10">
        <f>IFERROR(VLOOKUP(A52,'[2]Ejecución CONS 2023'!$C$11:$Q$403,13,FALSE),0)</f>
        <v>0</v>
      </c>
      <c r="P52" s="10">
        <f>IFERROR(VLOOKUP(A52,'[2]Ejecución CONS 2023'!$C$11:$Q$403,14,FALSE),0)</f>
        <v>0</v>
      </c>
      <c r="Q52" s="10">
        <f>IFERROR(VLOOKUP(A52,'[2]Ejecución CONS 2023'!$C$11:$Q$403,15,FALSE),0)</f>
        <v>0</v>
      </c>
      <c r="R52" s="10">
        <f t="shared" si="12"/>
        <v>0</v>
      </c>
    </row>
    <row r="53" spans="1:18" ht="30" x14ac:dyDescent="0.25">
      <c r="A53" s="18" t="str">
        <f t="shared" si="1"/>
        <v>2.5.5</v>
      </c>
      <c r="B53" s="17" t="s">
        <v>60</v>
      </c>
      <c r="C53" s="10">
        <f t="shared" si="11"/>
        <v>0</v>
      </c>
      <c r="D53" s="10">
        <f>IFERROR(VLOOKUP(A53,'[1]Modificación CONS 2023'!$C$11:$E$403,3,FALSE),0)</f>
        <v>0</v>
      </c>
      <c r="E53" s="10">
        <f>IFERROR(VLOOKUP(A53,'[2]Ejecución CONS 2023'!$C$11:$E$403,3,FALSE),0)</f>
        <v>0</v>
      </c>
      <c r="F53" s="10">
        <f>IFERROR(VLOOKUP(A53,'[2]Ejecución CONS 2023'!$C$11:$Q$403,4,FALSE),0)</f>
        <v>0</v>
      </c>
      <c r="G53" s="24">
        <f>IFERROR(VLOOKUP(A53,'[2]Ejecución CONS 2023'!$C$11:$Q$403,5,FALSE),0)</f>
        <v>0</v>
      </c>
      <c r="H53" s="24">
        <f>IFERROR(VLOOKUP(A53,'[2]Ejecución CONS 2023'!$C$11:$Q$403,6,FALSE),0)</f>
        <v>0</v>
      </c>
      <c r="I53" s="10">
        <f>IFERROR(VLOOKUP(A53,'[2]Ejecución CONS 2023'!$C$11:$Q$403,7,FALSE),0)</f>
        <v>0</v>
      </c>
      <c r="J53" s="24">
        <f>IFERROR(VLOOKUP(A53,'[2]Ejecución CONS 2023'!$C$11:$Q$403,8,FALSE),0)</f>
        <v>0</v>
      </c>
      <c r="K53" s="24">
        <f>IFERROR(VLOOKUP(A53,'[2]Ejecución CONS 2023'!$C$11:$Q$403,9,FALSE),0)</f>
        <v>0</v>
      </c>
      <c r="L53" s="10">
        <f>IFERROR(VLOOKUP(A53,'[2]Ejecución CONS 2023'!$C$11:$Q$403,10,FALSE),0)</f>
        <v>0</v>
      </c>
      <c r="M53" s="10">
        <f>IFERROR(VLOOKUP(A53,'[2]Ejecución CONS 2023'!$C$11:$Q$403,11,FALSE),0)</f>
        <v>0</v>
      </c>
      <c r="N53" s="10">
        <f>IFERROR(VLOOKUP(A53,'[2]Ejecución CONS 2023'!$C$11:$Q$403,12,FALSE),0)</f>
        <v>0</v>
      </c>
      <c r="O53" s="10">
        <f>IFERROR(VLOOKUP(A53,'[2]Ejecución CONS 2023'!$C$11:$Q$403,13,FALSE),0)</f>
        <v>0</v>
      </c>
      <c r="P53" s="10">
        <f>IFERROR(VLOOKUP(A53,'[2]Ejecución CONS 2023'!$C$11:$Q$403,14,FALSE),0)</f>
        <v>0</v>
      </c>
      <c r="Q53" s="10">
        <f>IFERROR(VLOOKUP(A53,'[2]Ejecución CONS 2023'!$C$11:$Q$403,15,FALSE),0)</f>
        <v>0</v>
      </c>
      <c r="R53" s="10">
        <f t="shared" si="12"/>
        <v>0</v>
      </c>
    </row>
    <row r="54" spans="1:18" ht="30" x14ac:dyDescent="0.25">
      <c r="A54" s="18" t="str">
        <f t="shared" si="1"/>
        <v>2.5.6</v>
      </c>
      <c r="B54" s="17" t="s">
        <v>61</v>
      </c>
      <c r="C54" s="10">
        <f t="shared" si="11"/>
        <v>0</v>
      </c>
      <c r="D54" s="10">
        <f>IFERROR(VLOOKUP(A54,'[1]Modificación CONS 2023'!$C$11:$E$403,3,FALSE),0)</f>
        <v>0</v>
      </c>
      <c r="E54" s="10">
        <f>IFERROR(VLOOKUP(A54,'[2]Ejecución CONS 2023'!$C$11:$E$403,3,FALSE),0)</f>
        <v>0</v>
      </c>
      <c r="F54" s="10">
        <f>IFERROR(VLOOKUP(A54,'[2]Ejecución CONS 2023'!$C$11:$Q$403,4,FALSE),0)</f>
        <v>0</v>
      </c>
      <c r="G54" s="24">
        <f>IFERROR(VLOOKUP(A54,'[2]Ejecución CONS 2023'!$C$11:$Q$403,5,FALSE),0)</f>
        <v>0</v>
      </c>
      <c r="H54" s="24">
        <f>IFERROR(VLOOKUP(A54,'[2]Ejecución CONS 2023'!$C$11:$Q$403,6,FALSE),0)</f>
        <v>0</v>
      </c>
      <c r="I54" s="10">
        <f>IFERROR(VLOOKUP(A54,'[2]Ejecución CONS 2023'!$C$11:$Q$403,7,FALSE),0)</f>
        <v>0</v>
      </c>
      <c r="J54" s="24">
        <f>IFERROR(VLOOKUP(A54,'[2]Ejecución CONS 2023'!$C$11:$Q$403,8,FALSE),0)</f>
        <v>0</v>
      </c>
      <c r="K54" s="24">
        <f>IFERROR(VLOOKUP(A54,'[2]Ejecución CONS 2023'!$C$11:$Q$403,9,FALSE),0)</f>
        <v>0</v>
      </c>
      <c r="L54" s="10">
        <f>IFERROR(VLOOKUP(A54,'[2]Ejecución CONS 2023'!$C$11:$Q$403,10,FALSE),0)</f>
        <v>0</v>
      </c>
      <c r="M54" s="10">
        <f>IFERROR(VLOOKUP(A54,'[2]Ejecución CONS 2023'!$C$11:$Q$403,11,FALSE),0)</f>
        <v>0</v>
      </c>
      <c r="N54" s="10">
        <f>IFERROR(VLOOKUP(A54,'[2]Ejecución CONS 2023'!$C$11:$Q$403,12,FALSE),0)</f>
        <v>0</v>
      </c>
      <c r="O54" s="10">
        <f>IFERROR(VLOOKUP(A54,'[2]Ejecución CONS 2023'!$C$11:$Q$403,13,FALSE),0)</f>
        <v>0</v>
      </c>
      <c r="P54" s="10">
        <f>IFERROR(VLOOKUP(A54,'[2]Ejecución CONS 2023'!$C$11:$Q$403,14,FALSE),0)</f>
        <v>0</v>
      </c>
      <c r="Q54" s="10">
        <f>IFERROR(VLOOKUP(A54,'[2]Ejecución CONS 2023'!$C$11:$Q$403,15,FALSE),0)</f>
        <v>0</v>
      </c>
      <c r="R54" s="10">
        <f t="shared" si="12"/>
        <v>0</v>
      </c>
    </row>
    <row r="55" spans="1:18" ht="30" x14ac:dyDescent="0.25">
      <c r="A55" s="18" t="str">
        <f t="shared" si="1"/>
        <v>2.5.9</v>
      </c>
      <c r="B55" s="17" t="s">
        <v>62</v>
      </c>
      <c r="C55" s="10">
        <f t="shared" si="11"/>
        <v>0</v>
      </c>
      <c r="D55" s="10">
        <f>IFERROR(VLOOKUP(A55,'[1]Modificación CONS 2023'!$C$11:$E$403,3,FALSE),0)</f>
        <v>0</v>
      </c>
      <c r="E55" s="10">
        <f>IFERROR(VLOOKUP(A55,'[2]Ejecución CONS 2023'!$C$11:$E$403,3,FALSE),0)</f>
        <v>0</v>
      </c>
      <c r="F55" s="10">
        <f>IFERROR(VLOOKUP(A55,'[2]Ejecución CONS 2023'!$C$11:$Q$403,4,FALSE),0)</f>
        <v>0</v>
      </c>
      <c r="G55" s="24">
        <f>IFERROR(VLOOKUP(A55,'[2]Ejecución CONS 2023'!$C$11:$Q$403,5,FALSE),0)</f>
        <v>0</v>
      </c>
      <c r="H55" s="24">
        <f>IFERROR(VLOOKUP(A55,'[2]Ejecución CONS 2023'!$C$11:$Q$403,6,FALSE),0)</f>
        <v>0</v>
      </c>
      <c r="I55" s="10">
        <f>IFERROR(VLOOKUP(A55,'[2]Ejecución CONS 2023'!$C$11:$Q$403,7,FALSE),0)</f>
        <v>0</v>
      </c>
      <c r="J55" s="24">
        <f>IFERROR(VLOOKUP(A55,'[2]Ejecución CONS 2023'!$C$11:$Q$403,8,FALSE),0)</f>
        <v>0</v>
      </c>
      <c r="K55" s="24">
        <f>IFERROR(VLOOKUP(A55,'[2]Ejecución CONS 2023'!$C$11:$Q$403,9,FALSE),0)</f>
        <v>0</v>
      </c>
      <c r="L55" s="10">
        <f>IFERROR(VLOOKUP(A55,'[2]Ejecución CONS 2023'!$C$11:$Q$403,10,FALSE),0)</f>
        <v>0</v>
      </c>
      <c r="M55" s="10">
        <f>IFERROR(VLOOKUP(A55,'[2]Ejecución CONS 2023'!$C$11:$Q$403,11,FALSE),0)</f>
        <v>0</v>
      </c>
      <c r="N55" s="10">
        <f>IFERROR(VLOOKUP(A55,'[2]Ejecución CONS 2023'!$C$11:$Q$403,12,FALSE),0)</f>
        <v>0</v>
      </c>
      <c r="O55" s="10">
        <f>IFERROR(VLOOKUP(A55,'[2]Ejecución CONS 2023'!$C$11:$Q$403,13,FALSE),0)</f>
        <v>0</v>
      </c>
      <c r="P55" s="10">
        <f>IFERROR(VLOOKUP(A55,'[2]Ejecución CONS 2023'!$C$11:$Q$403,14,FALSE),0)</f>
        <v>0</v>
      </c>
      <c r="Q55" s="10">
        <f>IFERROR(VLOOKUP(A55,'[2]Ejecución CONS 2023'!$C$11:$Q$403,15,FALSE),0)</f>
        <v>0</v>
      </c>
      <c r="R55" s="10">
        <f t="shared" si="12"/>
        <v>0</v>
      </c>
    </row>
    <row r="56" spans="1:18" ht="30" x14ac:dyDescent="0.25">
      <c r="A56" s="18" t="str">
        <f t="shared" si="1"/>
        <v>2.6 -</v>
      </c>
      <c r="B56" s="7" t="s">
        <v>63</v>
      </c>
      <c r="C56" s="8">
        <f>SUM(C57:C65)</f>
        <v>30510641.900000002</v>
      </c>
      <c r="D56" s="8">
        <f>SUM(D57:D65)</f>
        <v>2605753</v>
      </c>
      <c r="E56" s="8">
        <f t="shared" ref="E56:R56" si="13">SUM(E57:E65)</f>
        <v>48808783.549999997</v>
      </c>
      <c r="F56" s="8">
        <f t="shared" si="13"/>
        <v>0</v>
      </c>
      <c r="G56" s="8">
        <f t="shared" si="13"/>
        <v>0</v>
      </c>
      <c r="H56" s="8">
        <f t="shared" si="13"/>
        <v>42500.04</v>
      </c>
      <c r="I56" s="8">
        <f t="shared" si="13"/>
        <v>0</v>
      </c>
      <c r="J56" s="8">
        <f t="shared" si="13"/>
        <v>1447690.3399999999</v>
      </c>
      <c r="K56" s="8">
        <f t="shared" si="13"/>
        <v>3476015.8600000003</v>
      </c>
      <c r="L56" s="8">
        <f t="shared" si="13"/>
        <v>13983253.439999999</v>
      </c>
      <c r="M56" s="8">
        <f t="shared" si="13"/>
        <v>41040.400000000001</v>
      </c>
      <c r="N56" s="8">
        <f t="shared" si="13"/>
        <v>3988200.91</v>
      </c>
      <c r="O56" s="8">
        <f t="shared" si="13"/>
        <v>1174754.48</v>
      </c>
      <c r="P56" s="8">
        <f t="shared" si="13"/>
        <v>2273448.14</v>
      </c>
      <c r="Q56" s="8">
        <f t="shared" si="13"/>
        <v>4083738.29</v>
      </c>
      <c r="R56" s="8">
        <f t="shared" si="13"/>
        <v>30510641.900000002</v>
      </c>
    </row>
    <row r="57" spans="1:18" x14ac:dyDescent="0.25">
      <c r="A57" s="18" t="str">
        <f t="shared" si="1"/>
        <v>2.6.1</v>
      </c>
      <c r="B57" s="17" t="s">
        <v>64</v>
      </c>
      <c r="C57" s="10">
        <f t="shared" ref="C57:C65" si="14">SUM(F57:Q57)</f>
        <v>22429573.82</v>
      </c>
      <c r="D57" s="10">
        <f>IFERROR(VLOOKUP(A57,'[1]Modificación CONS 2023'!$C$11:$E$403,3,FALSE),0)</f>
        <v>460000</v>
      </c>
      <c r="E57" s="10">
        <f>IFERROR(VLOOKUP(A57,'[2]Ejecución CONS 2023'!$C$11:$E$403,3,FALSE),0)</f>
        <v>29211748.569999997</v>
      </c>
      <c r="F57" s="10">
        <f>IFERROR(VLOOKUP(A57,'[2]Ejecución CONS 2023'!$C$11:$Q$403,4,FALSE),0)</f>
        <v>0</v>
      </c>
      <c r="G57" s="24">
        <f>IFERROR(VLOOKUP(A57,'[2]Ejecución CONS 2023'!$C$11:$Q$403,5,FALSE),0)</f>
        <v>0</v>
      </c>
      <c r="H57" s="24">
        <f>IFERROR(VLOOKUP(A57,'[2]Ejecución CONS 2023'!$C$11:$Q$403,6,FALSE),0)</f>
        <v>0</v>
      </c>
      <c r="I57" s="10">
        <f>IFERROR(VLOOKUP(A57,'[2]Ejecución CONS 2023'!$C$11:$Q$403,7,FALSE),0)</f>
        <v>0</v>
      </c>
      <c r="J57" s="24">
        <f>IFERROR(VLOOKUP(A57,'[2]Ejecución CONS 2023'!$C$11:$Q$403,8,FALSE),0)</f>
        <v>405319.99</v>
      </c>
      <c r="K57" s="24">
        <f>IFERROR(VLOOKUP(A57,'[2]Ejecución CONS 2023'!$C$11:$Q$403,9,FALSE),0)</f>
        <v>2990492.6500000004</v>
      </c>
      <c r="L57" s="10">
        <f>IFERROR(VLOOKUP(A57,'[2]Ejecución CONS 2023'!$C$11:$Q$403,10,FALSE),0)</f>
        <v>12477188.560000001</v>
      </c>
      <c r="M57" s="10">
        <f>IFERROR(VLOOKUP(A57,'[2]Ejecución CONS 2023'!$C$11:$Q$403,11,FALSE),0)</f>
        <v>41040.400000000001</v>
      </c>
      <c r="N57" s="10">
        <f>IFERROR(VLOOKUP(A57,'[2]Ejecución CONS 2023'!$C$11:$Q$403,12,FALSE),0)</f>
        <v>3988200.91</v>
      </c>
      <c r="O57" s="10">
        <f>IFERROR(VLOOKUP(A57,'[2]Ejecución CONS 2023'!$C$11:$Q$403,13,FALSE),0)</f>
        <v>371056</v>
      </c>
      <c r="P57" s="10">
        <f>IFERROR(VLOOKUP(A57,'[2]Ejecución CONS 2023'!$C$11:$Q$403,14,FALSE),0)</f>
        <v>641161.99</v>
      </c>
      <c r="Q57" s="10">
        <f>IFERROR(VLOOKUP(A57,'[2]Ejecución CONS 2023'!$C$11:$Q$403,15,FALSE),0)</f>
        <v>1515113.32</v>
      </c>
      <c r="R57" s="10">
        <f t="shared" ref="R57:R65" si="15">SUM(F57:Q57)</f>
        <v>22429573.82</v>
      </c>
    </row>
    <row r="58" spans="1:18" ht="30" x14ac:dyDescent="0.25">
      <c r="A58" s="18" t="str">
        <f t="shared" si="1"/>
        <v>2.6.2</v>
      </c>
      <c r="B58" s="17" t="s">
        <v>65</v>
      </c>
      <c r="C58" s="10">
        <f t="shared" si="14"/>
        <v>5011032.17</v>
      </c>
      <c r="D58" s="10">
        <f>IFERROR(VLOOKUP(A58,'[1]Modificación CONS 2023'!$C$11:$E$403,3,FALSE),0)</f>
        <v>0</v>
      </c>
      <c r="E58" s="10">
        <f>IFERROR(VLOOKUP(A58,'[2]Ejecución CONS 2023'!$C$11:$E$403,3,FALSE),0)</f>
        <v>9186236.5300000012</v>
      </c>
      <c r="F58" s="10">
        <f>IFERROR(VLOOKUP(A58,'[2]Ejecución CONS 2023'!$C$11:$Q$403,4,FALSE),0)</f>
        <v>0</v>
      </c>
      <c r="G58" s="24">
        <f>IFERROR(VLOOKUP(A58,'[2]Ejecución CONS 2023'!$C$11:$Q$403,5,FALSE),0)</f>
        <v>0</v>
      </c>
      <c r="H58" s="24">
        <f>IFERROR(VLOOKUP(A58,'[2]Ejecución CONS 2023'!$C$11:$Q$403,6,FALSE),0)</f>
        <v>0</v>
      </c>
      <c r="I58" s="10">
        <f>IFERROR(VLOOKUP(A58,'[2]Ejecución CONS 2023'!$C$11:$Q$403,7,FALSE),0)</f>
        <v>0</v>
      </c>
      <c r="J58" s="24">
        <f>IFERROR(VLOOKUP(A58,'[2]Ejecución CONS 2023'!$C$11:$Q$403,8,FALSE),0)</f>
        <v>96023.92</v>
      </c>
      <c r="K58" s="24">
        <f>IFERROR(VLOOKUP(A58,'[2]Ejecución CONS 2023'!$C$11:$Q$403,9,FALSE),0)</f>
        <v>0</v>
      </c>
      <c r="L58" s="10">
        <f>IFERROR(VLOOKUP(A58,'[2]Ejecución CONS 2023'!$C$11:$Q$403,10,FALSE),0)</f>
        <v>1366273.62</v>
      </c>
      <c r="M58" s="10">
        <f>IFERROR(VLOOKUP(A58,'[2]Ejecución CONS 2023'!$C$11:$Q$403,11,FALSE),0)</f>
        <v>0</v>
      </c>
      <c r="N58" s="10">
        <f>IFERROR(VLOOKUP(A58,'[2]Ejecución CONS 2023'!$C$11:$Q$403,12,FALSE),0)</f>
        <v>0</v>
      </c>
      <c r="O58" s="10">
        <f>IFERROR(VLOOKUP(A58,'[2]Ejecución CONS 2023'!$C$11:$Q$403,13,FALSE),0)</f>
        <v>9440</v>
      </c>
      <c r="P58" s="10">
        <f>IFERROR(VLOOKUP(A58,'[2]Ejecución CONS 2023'!$C$11:$Q$403,14,FALSE),0)</f>
        <v>1627164.95</v>
      </c>
      <c r="Q58" s="10">
        <f>IFERROR(VLOOKUP(A58,'[2]Ejecución CONS 2023'!$C$11:$Q$403,15,FALSE),0)</f>
        <v>1912129.6800000002</v>
      </c>
      <c r="R58" s="10">
        <f t="shared" si="15"/>
        <v>5011032.17</v>
      </c>
    </row>
    <row r="59" spans="1:18" ht="30" x14ac:dyDescent="0.25">
      <c r="A59" s="18" t="str">
        <f t="shared" si="1"/>
        <v>2.6.3</v>
      </c>
      <c r="B59" s="17" t="s">
        <v>66</v>
      </c>
      <c r="C59" s="10">
        <f t="shared" si="14"/>
        <v>284545.68</v>
      </c>
      <c r="D59" s="10">
        <f>IFERROR(VLOOKUP(A59,'[1]Modificación CONS 2023'!$C$11:$E$403,3,FALSE),0)</f>
        <v>90000</v>
      </c>
      <c r="E59" s="10">
        <f>IFERROR(VLOOKUP(A59,'[2]Ejecución CONS 2023'!$C$11:$E$403,3,FALSE),0)</f>
        <v>676751</v>
      </c>
      <c r="F59" s="10">
        <f>IFERROR(VLOOKUP(A59,'[2]Ejecución CONS 2023'!$C$11:$Q$403,4,FALSE),0)</f>
        <v>0</v>
      </c>
      <c r="G59" s="24">
        <f>IFERROR(VLOOKUP(A59,'[2]Ejecución CONS 2023'!$C$11:$Q$403,5,FALSE),0)</f>
        <v>0</v>
      </c>
      <c r="H59" s="24">
        <f>IFERROR(VLOOKUP(A59,'[2]Ejecución CONS 2023'!$C$11:$Q$403,6,FALSE),0)</f>
        <v>0</v>
      </c>
      <c r="I59" s="10">
        <f>IFERROR(VLOOKUP(A59,'[2]Ejecución CONS 2023'!$C$11:$Q$403,7,FALSE),0)</f>
        <v>0</v>
      </c>
      <c r="J59" s="24">
        <f>IFERROR(VLOOKUP(A59,'[2]Ejecución CONS 2023'!$C$11:$Q$403,8,FALSE),0)</f>
        <v>0</v>
      </c>
      <c r="K59" s="24">
        <f>IFERROR(VLOOKUP(A59,'[2]Ejecución CONS 2023'!$C$11:$Q$403,9,FALSE),0)</f>
        <v>0</v>
      </c>
      <c r="L59" s="10">
        <f>IFERROR(VLOOKUP(A59,'[2]Ejecución CONS 2023'!$C$11:$Q$403,10,FALSE),0)</f>
        <v>0</v>
      </c>
      <c r="M59" s="10">
        <f>IFERROR(VLOOKUP(A59,'[2]Ejecución CONS 2023'!$C$11:$Q$403,11,FALSE),0)</f>
        <v>0</v>
      </c>
      <c r="N59" s="10">
        <f>IFERROR(VLOOKUP(A59,'[2]Ejecución CONS 2023'!$C$11:$Q$403,12,FALSE),0)</f>
        <v>0</v>
      </c>
      <c r="O59" s="10">
        <f>IFERROR(VLOOKUP(A59,'[2]Ejecución CONS 2023'!$C$11:$Q$403,13,FALSE),0)</f>
        <v>284545.68</v>
      </c>
      <c r="P59" s="10">
        <f>IFERROR(VLOOKUP(A59,'[2]Ejecución CONS 2023'!$C$11:$Q$403,14,FALSE),0)</f>
        <v>0</v>
      </c>
      <c r="Q59" s="10">
        <f>IFERROR(VLOOKUP(A59,'[2]Ejecución CONS 2023'!$C$11:$Q$403,15,FALSE),0)</f>
        <v>0</v>
      </c>
      <c r="R59" s="10">
        <f t="shared" si="15"/>
        <v>284545.68</v>
      </c>
    </row>
    <row r="60" spans="1:18" ht="30" x14ac:dyDescent="0.25">
      <c r="A60" s="18" t="str">
        <f t="shared" si="1"/>
        <v>2.6.4</v>
      </c>
      <c r="B60" s="17" t="s">
        <v>67</v>
      </c>
      <c r="C60" s="10">
        <f t="shared" si="14"/>
        <v>0</v>
      </c>
      <c r="D60" s="10">
        <f>IFERROR(VLOOKUP(A60,'[1]Modificación CONS 2023'!$C$11:$E$403,3,FALSE),0)</f>
        <v>0</v>
      </c>
      <c r="E60" s="10">
        <f>IFERROR(VLOOKUP(A60,'[2]Ejecución CONS 2023'!$C$11:$E$403,3,FALSE),0)</f>
        <v>3805140</v>
      </c>
      <c r="F60" s="10">
        <f>IFERROR(VLOOKUP(A60,'[2]Ejecución CONS 2023'!$C$11:$Q$403,4,FALSE),0)</f>
        <v>0</v>
      </c>
      <c r="G60" s="24">
        <f>IFERROR(VLOOKUP(A60,'[2]Ejecución CONS 2023'!$C$11:$Q$403,5,FALSE),0)</f>
        <v>0</v>
      </c>
      <c r="H60" s="24">
        <f>IFERROR(VLOOKUP(A60,'[2]Ejecución CONS 2023'!$C$11:$Q$403,6,FALSE),0)</f>
        <v>0</v>
      </c>
      <c r="I60" s="10">
        <f>IFERROR(VLOOKUP(A60,'[2]Ejecución CONS 2023'!$C$11:$Q$403,7,FALSE),0)</f>
        <v>0</v>
      </c>
      <c r="J60" s="24">
        <f>IFERROR(VLOOKUP(A60,'[2]Ejecución CONS 2023'!$C$11:$Q$403,8,FALSE),0)</f>
        <v>0</v>
      </c>
      <c r="K60" s="24">
        <f>IFERROR(VLOOKUP(A60,'[2]Ejecución CONS 2023'!$C$11:$Q$403,9,FALSE),0)</f>
        <v>0</v>
      </c>
      <c r="L60" s="10">
        <f>IFERROR(VLOOKUP(A60,'[2]Ejecución CONS 2023'!$C$11:$Q$403,10,FALSE),0)</f>
        <v>0</v>
      </c>
      <c r="M60" s="10">
        <f>IFERROR(VLOOKUP(A60,'[2]Ejecución CONS 2023'!$C$11:$Q$403,11,FALSE),0)</f>
        <v>0</v>
      </c>
      <c r="N60" s="10">
        <f>IFERROR(VLOOKUP(A60,'[2]Ejecución CONS 2023'!$C$11:$Q$403,12,FALSE),0)</f>
        <v>0</v>
      </c>
      <c r="O60" s="10">
        <f>IFERROR(VLOOKUP(A60,'[2]Ejecución CONS 2023'!$C$11:$Q$403,13,FALSE),0)</f>
        <v>0</v>
      </c>
      <c r="P60" s="10">
        <f>IFERROR(VLOOKUP(A60,'[2]Ejecución CONS 2023'!$C$11:$Q$403,14,FALSE),0)</f>
        <v>0</v>
      </c>
      <c r="Q60" s="10">
        <f>IFERROR(VLOOKUP(A60,'[2]Ejecución CONS 2023'!$C$11:$Q$403,15,FALSE),0)</f>
        <v>0</v>
      </c>
      <c r="R60" s="10">
        <f t="shared" si="15"/>
        <v>0</v>
      </c>
    </row>
    <row r="61" spans="1:18" ht="30" x14ac:dyDescent="0.25">
      <c r="A61" s="18" t="str">
        <f t="shared" si="1"/>
        <v>2.6.5</v>
      </c>
      <c r="B61" s="17" t="s">
        <v>68</v>
      </c>
      <c r="C61" s="10">
        <f t="shared" si="14"/>
        <v>2742990.19</v>
      </c>
      <c r="D61" s="10">
        <f>IFERROR(VLOOKUP(A61,'[1]Modificación CONS 2023'!$C$11:$E$403,3,FALSE),0)</f>
        <v>859000</v>
      </c>
      <c r="E61" s="10">
        <f>IFERROR(VLOOKUP(A61,'[2]Ejecución CONS 2023'!$C$11:$E$403,3,FALSE),0)</f>
        <v>5111154.45</v>
      </c>
      <c r="F61" s="10">
        <f>IFERROR(VLOOKUP(A61,'[2]Ejecución CONS 2023'!$C$11:$Q$403,4,FALSE),0)</f>
        <v>0</v>
      </c>
      <c r="G61" s="24">
        <f>IFERROR(VLOOKUP(A61,'[2]Ejecución CONS 2023'!$C$11:$Q$403,5,FALSE),0)</f>
        <v>0</v>
      </c>
      <c r="H61" s="24">
        <f>IFERROR(VLOOKUP(A61,'[2]Ejecución CONS 2023'!$C$11:$Q$403,6,FALSE),0)</f>
        <v>0</v>
      </c>
      <c r="I61" s="10">
        <f>IFERROR(VLOOKUP(A61,'[2]Ejecución CONS 2023'!$C$11:$Q$403,7,FALSE),0)</f>
        <v>0</v>
      </c>
      <c r="J61" s="24">
        <f>IFERROR(VLOOKUP(A61,'[2]Ejecución CONS 2023'!$C$11:$Q$403,8,FALSE),0)</f>
        <v>946346.42999999993</v>
      </c>
      <c r="K61" s="24">
        <f>IFERROR(VLOOKUP(A61,'[2]Ejecución CONS 2023'!$C$11:$Q$403,9,FALSE),0)</f>
        <v>485523.21</v>
      </c>
      <c r="L61" s="10">
        <f>IFERROR(VLOOKUP(A61,'[2]Ejecución CONS 2023'!$C$11:$Q$403,10,FALSE),0)</f>
        <v>139791.26</v>
      </c>
      <c r="M61" s="10">
        <f>IFERROR(VLOOKUP(A61,'[2]Ejecución CONS 2023'!$C$11:$Q$403,11,FALSE),0)</f>
        <v>0</v>
      </c>
      <c r="N61" s="10">
        <f>IFERROR(VLOOKUP(A61,'[2]Ejecución CONS 2023'!$C$11:$Q$403,12,FALSE),0)</f>
        <v>0</v>
      </c>
      <c r="O61" s="10">
        <f>IFERROR(VLOOKUP(A61,'[2]Ejecución CONS 2023'!$C$11:$Q$403,13,FALSE),0)</f>
        <v>509712.8</v>
      </c>
      <c r="P61" s="10">
        <f>IFERROR(VLOOKUP(A61,'[2]Ejecución CONS 2023'!$C$11:$Q$403,14,FALSE),0)</f>
        <v>5121.2</v>
      </c>
      <c r="Q61" s="10">
        <f>IFERROR(VLOOKUP(A61,'[2]Ejecución CONS 2023'!$C$11:$Q$403,15,FALSE),0)</f>
        <v>656495.29</v>
      </c>
      <c r="R61" s="10">
        <f t="shared" si="15"/>
        <v>2742990.19</v>
      </c>
    </row>
    <row r="62" spans="1:18" x14ac:dyDescent="0.25">
      <c r="A62" s="18" t="str">
        <f t="shared" si="1"/>
        <v>2.6.6</v>
      </c>
      <c r="B62" s="17" t="s">
        <v>69</v>
      </c>
      <c r="C62" s="10">
        <f t="shared" si="14"/>
        <v>42500.04</v>
      </c>
      <c r="D62" s="10">
        <f>IFERROR(VLOOKUP(A62,'[1]Modificación CONS 2023'!$C$11:$E$403,3,FALSE),0)</f>
        <v>1196753</v>
      </c>
      <c r="E62" s="10">
        <f>IFERROR(VLOOKUP(A62,'[2]Ejecución CONS 2023'!$C$11:$E$403,3,FALSE),0)</f>
        <v>817753</v>
      </c>
      <c r="F62" s="10">
        <f>IFERROR(VLOOKUP(A62,'[2]Ejecución CONS 2023'!$C$11:$Q$403,4,FALSE),0)</f>
        <v>0</v>
      </c>
      <c r="G62" s="24">
        <f>IFERROR(VLOOKUP(A62,'[2]Ejecución CONS 2023'!$C$11:$Q$403,5,FALSE),0)</f>
        <v>0</v>
      </c>
      <c r="H62" s="24">
        <f>IFERROR(VLOOKUP(A62,'[2]Ejecución CONS 2023'!$C$11:$Q$403,6,FALSE),0)</f>
        <v>42500.04</v>
      </c>
      <c r="I62" s="10">
        <f>IFERROR(VLOOKUP(A62,'[2]Ejecución CONS 2023'!$C$11:$Q$403,7,FALSE),0)</f>
        <v>0</v>
      </c>
      <c r="J62" s="24">
        <f>IFERROR(VLOOKUP(A62,'[2]Ejecución CONS 2023'!$C$11:$Q$403,8,FALSE),0)</f>
        <v>0</v>
      </c>
      <c r="K62" s="24">
        <f>IFERROR(VLOOKUP(A62,'[2]Ejecución CONS 2023'!$C$11:$Q$403,9,FALSE),0)</f>
        <v>0</v>
      </c>
      <c r="L62" s="10">
        <f>IFERROR(VLOOKUP(A62,'[2]Ejecución CONS 2023'!$C$11:$Q$403,10,FALSE),0)</f>
        <v>0</v>
      </c>
      <c r="M62" s="10">
        <f>IFERROR(VLOOKUP(A62,'[2]Ejecución CONS 2023'!$C$11:$Q$403,11,FALSE),0)</f>
        <v>0</v>
      </c>
      <c r="N62" s="10">
        <f>IFERROR(VLOOKUP(A62,'[2]Ejecución CONS 2023'!$C$11:$Q$403,12,FALSE),0)</f>
        <v>0</v>
      </c>
      <c r="O62" s="10">
        <f>IFERROR(VLOOKUP(A62,'[2]Ejecución CONS 2023'!$C$11:$Q$403,13,FALSE),0)</f>
        <v>0</v>
      </c>
      <c r="P62" s="10">
        <f>IFERROR(VLOOKUP(A62,'[2]Ejecución CONS 2023'!$C$11:$Q$403,14,FALSE),0)</f>
        <v>0</v>
      </c>
      <c r="Q62" s="10">
        <f>IFERROR(VLOOKUP(A62,'[2]Ejecución CONS 2023'!$C$11:$Q$403,15,FALSE),0)</f>
        <v>0</v>
      </c>
      <c r="R62" s="10">
        <f t="shared" si="15"/>
        <v>42500.04</v>
      </c>
    </row>
    <row r="63" spans="1:18" hidden="1" x14ac:dyDescent="0.25">
      <c r="A63" s="18" t="str">
        <f t="shared" si="1"/>
        <v>2.6.7</v>
      </c>
      <c r="B63" s="17" t="s">
        <v>70</v>
      </c>
      <c r="C63" s="10">
        <f t="shared" si="14"/>
        <v>0</v>
      </c>
      <c r="D63" s="10">
        <f>IFERROR(VLOOKUP(A63,'[1]Modificación CONS 2023'!$C$11:$E$403,3,FALSE),0)</f>
        <v>0</v>
      </c>
      <c r="E63" s="10">
        <f>IFERROR(VLOOKUP(A63,'[2]Ejecución CONS 2023'!$C$11:$E$403,3,FALSE),0)+'[3]7213 Ejecución OAI '!E63</f>
        <v>0</v>
      </c>
      <c r="F63" s="10">
        <f>IFERROR(VLOOKUP(A63,'[2]Ejecución CONS 2023'!$C$11:$Q$403,4,FALSE),0)</f>
        <v>0</v>
      </c>
      <c r="G63" s="24">
        <f>IFERROR(VLOOKUP(A63,'[2]Ejecución CONS 2023'!$C$11:$Q$403,5,FALSE),0)</f>
        <v>0</v>
      </c>
      <c r="H63" s="24">
        <f>IFERROR(VLOOKUP(A63,'[2]Ejecución CONS 2023'!$C$11:$Q$403,6,FALSE),0)</f>
        <v>0</v>
      </c>
      <c r="I63" s="10">
        <f>IFERROR(VLOOKUP(A63,'[2]Ejecución CONS 2023'!$C$11:$Q$403,7,FALSE),0)</f>
        <v>0</v>
      </c>
      <c r="J63" s="24">
        <f>IFERROR(VLOOKUP(A63,'[2]Ejecución CONS 2023'!$C$11:$Q$403,8,FALSE),0)</f>
        <v>0</v>
      </c>
      <c r="K63" s="24">
        <f>IFERROR(VLOOKUP(A63,'[2]Ejecución CONS 2023'!$C$11:$Q$403,9,FALSE),0)</f>
        <v>0</v>
      </c>
      <c r="L63" s="10">
        <f>IFERROR(VLOOKUP(A63,'[2]Ejecución CONS 2023'!$C$11:$Q$403,10,FALSE),0)</f>
        <v>0</v>
      </c>
      <c r="M63" s="10">
        <f>IFERROR(VLOOKUP(A63,'[2]Ejecución CONS 2023'!$C$11:$Q$403,11,FALSE),0)</f>
        <v>0</v>
      </c>
      <c r="N63" s="10">
        <f>IFERROR(VLOOKUP(A63,'[2]Ejecución CONS 2023'!$C$11:$Q$403,12,FALSE),0)</f>
        <v>0</v>
      </c>
      <c r="O63" s="10">
        <f>IFERROR(VLOOKUP(B63,'[2]Ejecución CONS 2023'!$C$11:$Q$403,13,FALSE),0)</f>
        <v>0</v>
      </c>
      <c r="P63" s="10">
        <f>IFERROR(VLOOKUP(A63,'[2]Ejecución CONS 2023'!$C$11:$Q$403,14,FALSE),0)</f>
        <v>0</v>
      </c>
      <c r="Q63" s="10">
        <f>IFERROR(VLOOKUP(A63,'[2]Ejecución CONS 2023'!$C$11:$Q$403,15,FALSE),0)</f>
        <v>0</v>
      </c>
      <c r="R63" s="10">
        <f t="shared" si="15"/>
        <v>0</v>
      </c>
    </row>
    <row r="64" spans="1:18" hidden="1" x14ac:dyDescent="0.25">
      <c r="A64" s="18" t="str">
        <f t="shared" si="1"/>
        <v>2.6.8</v>
      </c>
      <c r="B64" s="17" t="s">
        <v>71</v>
      </c>
      <c r="C64" s="10">
        <f t="shared" si="14"/>
        <v>0</v>
      </c>
      <c r="D64" s="10">
        <f>IFERROR(VLOOKUP(A64,'[1]Modificación CONS 2023'!$C$11:$E$403,3,FALSE),0)</f>
        <v>0</v>
      </c>
      <c r="E64" s="10">
        <f>IFERROR(VLOOKUP(A64,'[2]Ejecución CONS 2023'!$C$11:$E$403,3,FALSE),0)+'[3]7213 Ejecución OAI '!E64</f>
        <v>0</v>
      </c>
      <c r="F64" s="10">
        <f>IFERROR(VLOOKUP(A64,'[2]Ejecución CONS 2023'!$C$11:$Q$403,4,FALSE),0)</f>
        <v>0</v>
      </c>
      <c r="G64" s="24">
        <f>IFERROR(VLOOKUP(A64,'[2]Ejecución CONS 2023'!$C$11:$Q$403,5,FALSE),0)</f>
        <v>0</v>
      </c>
      <c r="H64" s="24">
        <f>IFERROR(VLOOKUP(A64,'[2]Ejecución CONS 2023'!$C$11:$Q$403,6,FALSE),0)</f>
        <v>0</v>
      </c>
      <c r="I64" s="10">
        <f>IFERROR(VLOOKUP(A64,'[2]Ejecución CONS 2023'!$C$11:$Q$403,7,FALSE),0)</f>
        <v>0</v>
      </c>
      <c r="J64" s="24">
        <f>IFERROR(VLOOKUP(A64,'[2]Ejecución CONS 2023'!$C$11:$Q$403,8,FALSE),0)</f>
        <v>0</v>
      </c>
      <c r="K64" s="24">
        <f>IFERROR(VLOOKUP(A64,'[2]Ejecución CONS 2023'!$C$11:$Q$403,9,FALSE),0)</f>
        <v>0</v>
      </c>
      <c r="L64" s="10">
        <f>IFERROR(VLOOKUP(A64,'[2]Ejecución CONS 2023'!$C$11:$Q$403,10,FALSE),0)</f>
        <v>0</v>
      </c>
      <c r="M64" s="10">
        <f>IFERROR(VLOOKUP(A64,'[2]Ejecución CONS 2023'!$C$11:$Q$403,11,FALSE),0)</f>
        <v>0</v>
      </c>
      <c r="N64" s="10">
        <f>IFERROR(VLOOKUP(A64,'[2]Ejecución CONS 2023'!$C$11:$Q$403,12,FALSE),0)</f>
        <v>0</v>
      </c>
      <c r="O64" s="10">
        <f>IFERROR(VLOOKUP(B64,'[2]Ejecución CONS 2023'!$C$11:$Q$403,13,FALSE),0)</f>
        <v>0</v>
      </c>
      <c r="P64" s="10">
        <f>IFERROR(VLOOKUP(A64,'[2]Ejecución CONS 2023'!$C$11:$Q$403,14,FALSE),0)</f>
        <v>0</v>
      </c>
      <c r="Q64" s="10">
        <f>IFERROR(VLOOKUP(A64,'[2]Ejecución CONS 2023'!$C$11:$Q$403,15,FALSE),0)</f>
        <v>0</v>
      </c>
      <c r="R64" s="10">
        <f t="shared" si="15"/>
        <v>0</v>
      </c>
    </row>
    <row r="65" spans="1:18" ht="30" hidden="1" x14ac:dyDescent="0.25">
      <c r="A65" s="18" t="str">
        <f t="shared" si="1"/>
        <v>2.6.9</v>
      </c>
      <c r="B65" s="17" t="s">
        <v>72</v>
      </c>
      <c r="C65" s="10">
        <f t="shared" si="14"/>
        <v>0</v>
      </c>
      <c r="D65" s="10">
        <f>IFERROR(VLOOKUP(A65,'[1]Modificación CONS 2023'!$C$11:$E$403,3,FALSE),0)</f>
        <v>0</v>
      </c>
      <c r="E65" s="10">
        <f>IFERROR(VLOOKUP(A65,'[2]Ejecución CONS 2023'!$C$11:$E$403,3,FALSE),0)+'[3]7213 Ejecución OAI '!E65</f>
        <v>0</v>
      </c>
      <c r="F65" s="10">
        <f>IFERROR(VLOOKUP(A65,'[2]Ejecución CONS 2023'!$C$11:$Q$403,4,FALSE),0)</f>
        <v>0</v>
      </c>
      <c r="G65" s="24">
        <f>IFERROR(VLOOKUP(A65,'[2]Ejecución CONS 2023'!$C$11:$Q$403,5,FALSE),0)</f>
        <v>0</v>
      </c>
      <c r="H65" s="24">
        <f>IFERROR(VLOOKUP(A65,'[2]Ejecución CONS 2023'!$C$11:$Q$403,6,FALSE),0)</f>
        <v>0</v>
      </c>
      <c r="I65" s="10">
        <f>IFERROR(VLOOKUP(A65,'[2]Ejecución CONS 2023'!$C$11:$Q$403,7,FALSE),0)</f>
        <v>0</v>
      </c>
      <c r="J65" s="24">
        <f>IFERROR(VLOOKUP(A65,'[2]Ejecución CONS 2023'!$C$11:$Q$403,8,FALSE),0)</f>
        <v>0</v>
      </c>
      <c r="K65" s="24">
        <f>IFERROR(VLOOKUP(A65,'[2]Ejecución CONS 2023'!$C$11:$Q$403,9,FALSE),0)</f>
        <v>0</v>
      </c>
      <c r="L65" s="10">
        <f>IFERROR(VLOOKUP(A65,'[2]Ejecución CONS 2023'!$C$11:$Q$403,10,FALSE),0)</f>
        <v>0</v>
      </c>
      <c r="M65" s="10">
        <f>IFERROR(VLOOKUP(A65,'[2]Ejecución CONS 2023'!$C$11:$Q$403,11,FALSE),0)</f>
        <v>0</v>
      </c>
      <c r="N65" s="10">
        <f>IFERROR(VLOOKUP(A65,'[2]Ejecución CONS 2023'!$C$11:$Q$403,12,FALSE),0)</f>
        <v>0</v>
      </c>
      <c r="O65" s="10">
        <f>IFERROR(VLOOKUP(B65,'[2]Ejecución CONS 2023'!$C$11:$Q$403,13,FALSE),0)</f>
        <v>0</v>
      </c>
      <c r="P65" s="10">
        <f>IFERROR(VLOOKUP(A65,'[2]Ejecución CONS 2023'!$C$11:$Q$403,14,FALSE),0)</f>
        <v>0</v>
      </c>
      <c r="Q65" s="10">
        <f>IFERROR(VLOOKUP(A65,'[2]Ejecución CONS 2023'!$C$11:$Q$403,15,FALSE),0)</f>
        <v>0</v>
      </c>
      <c r="R65" s="10">
        <f t="shared" si="15"/>
        <v>0</v>
      </c>
    </row>
    <row r="66" spans="1:18" hidden="1" x14ac:dyDescent="0.25">
      <c r="A66" s="18" t="str">
        <f t="shared" si="1"/>
        <v>2.7 -</v>
      </c>
      <c r="B66" s="7" t="s">
        <v>73</v>
      </c>
      <c r="C66" s="8">
        <f>SUM(C67:C70)</f>
        <v>0</v>
      </c>
      <c r="D66" s="8">
        <f>SUM(D67:D70)</f>
        <v>300000</v>
      </c>
      <c r="E66" s="8">
        <f>SUM(E67:E70)</f>
        <v>0</v>
      </c>
      <c r="F66" s="8">
        <f t="shared" ref="F66:Q66" si="16">SUM(F67:F70)</f>
        <v>0</v>
      </c>
      <c r="G66" s="8">
        <f t="shared" si="16"/>
        <v>0</v>
      </c>
      <c r="H66" s="8">
        <f t="shared" si="16"/>
        <v>0</v>
      </c>
      <c r="I66" s="8">
        <f t="shared" si="16"/>
        <v>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0</v>
      </c>
      <c r="P66" s="8">
        <f t="shared" si="16"/>
        <v>0</v>
      </c>
      <c r="Q66" s="8">
        <f t="shared" si="16"/>
        <v>0</v>
      </c>
      <c r="R66" s="8">
        <f>SUM(R67:R70)</f>
        <v>0</v>
      </c>
    </row>
    <row r="67" spans="1:18" ht="17.45" hidden="1" customHeight="1" x14ac:dyDescent="0.25">
      <c r="A67" s="18" t="str">
        <f t="shared" si="1"/>
        <v>2.7.1</v>
      </c>
      <c r="B67" s="17" t="s">
        <v>74</v>
      </c>
      <c r="C67" s="10">
        <f>SUM(F67:Q67)</f>
        <v>0</v>
      </c>
      <c r="D67" s="10">
        <f>IFERROR(VLOOKUP(A67,'[1]Modificación CONS 2023'!$C$11:$E$403,3,FALSE),0)</f>
        <v>300000</v>
      </c>
      <c r="E67" s="10">
        <f>IFERROR(VLOOKUP(A67,'[2]Ejecución CONS 2023'!$C$11:$E$403,3,FALSE),0)+'[3]7213 Ejecución OAI '!E67</f>
        <v>0</v>
      </c>
      <c r="F67" s="10">
        <f>IFERROR(VLOOKUP(A67,'[2]Ejecución CONS 2023'!$C$11:$Q$403,4,FALSE),0)</f>
        <v>0</v>
      </c>
      <c r="G67" s="24">
        <f>IFERROR(VLOOKUP(A67,'[2]Ejecución CONS 2023'!$C$11:$Q$403,5,FALSE),0)</f>
        <v>0</v>
      </c>
      <c r="H67" s="24">
        <f>IFERROR(VLOOKUP(A67,'[2]Ejecución CONS 2023'!$C$11:$Q$403,6,FALSE),0)</f>
        <v>0</v>
      </c>
      <c r="I67" s="10">
        <f>IFERROR(VLOOKUP(A67,'[2]Ejecución CONS 2023'!$C$11:$Q$403,7,FALSE),0)</f>
        <v>0</v>
      </c>
      <c r="J67" s="24">
        <f>IFERROR(VLOOKUP(A67,'[2]Ejecución CONS 2023'!$C$11:$Q$403,8,FALSE),0)</f>
        <v>0</v>
      </c>
      <c r="K67" s="24">
        <f>IFERROR(VLOOKUP(A67,'[2]Ejecución CONS 2023'!$C$11:$Q$403,9,FALSE),0)</f>
        <v>0</v>
      </c>
      <c r="L67" s="10">
        <f>IFERROR(VLOOKUP(A67,'[2]Ejecución CONS 2023'!$C$11:$Q$403,10,FALSE),0)</f>
        <v>0</v>
      </c>
      <c r="M67" s="10">
        <f>IFERROR(VLOOKUP(A67,'[2]Ejecución CONS 2023'!$C$11:$Q$403,11,FALSE),0)</f>
        <v>0</v>
      </c>
      <c r="N67" s="10">
        <f>IFERROR(VLOOKUP(A67,'[2]Ejecución CONS 2023'!$C$11:$Q$403,12,FALSE),0)</f>
        <v>0</v>
      </c>
      <c r="O67" s="10">
        <f>IFERROR(VLOOKUP(B67,'[2]Ejecución CONS 2023'!$C$11:$Q$403,13,FALSE),0)</f>
        <v>0</v>
      </c>
      <c r="P67" s="10">
        <f>IFERROR(VLOOKUP(A67,'[2]Ejecución CONS 2023'!$C$11:$Q$403,14,FALSE),0)</f>
        <v>0</v>
      </c>
      <c r="Q67" s="10">
        <f>IFERROR(VLOOKUP(A67,'[2]Ejecución CONS 2023'!$C$11:$Q$403,15,FALSE),0)</f>
        <v>0</v>
      </c>
      <c r="R67" s="10">
        <f>SUM(F67:Q67)</f>
        <v>0</v>
      </c>
    </row>
    <row r="68" spans="1:18" ht="19.899999999999999" hidden="1" customHeight="1" x14ac:dyDescent="0.25">
      <c r="A68" s="18" t="str">
        <f t="shared" si="1"/>
        <v>2.7.2</v>
      </c>
      <c r="B68" s="17" t="s">
        <v>75</v>
      </c>
      <c r="C68" s="10">
        <f>SUM(F68:Q68)</f>
        <v>0</v>
      </c>
      <c r="D68" s="10">
        <f>IFERROR(VLOOKUP(A68,'[1]Modificación CONS 2023'!$C$11:$E$403,3,FALSE),0)</f>
        <v>0</v>
      </c>
      <c r="E68" s="10">
        <f>IFERROR(VLOOKUP(A68,'[2]Ejecución CONS 2023'!$C$11:$E$403,3,FALSE),0)+'[3]7213 Ejecución OAI '!E68</f>
        <v>0</v>
      </c>
      <c r="F68" s="10">
        <f>IFERROR(VLOOKUP(A68,'[2]Ejecución CONS 2023'!$C$11:$Q$403,4,FALSE),0)</f>
        <v>0</v>
      </c>
      <c r="G68" s="24">
        <f>IFERROR(VLOOKUP(A68,'[2]Ejecución CONS 2023'!$C$11:$Q$403,5,FALSE),0)</f>
        <v>0</v>
      </c>
      <c r="H68" s="24">
        <f>IFERROR(VLOOKUP(A68,'[2]Ejecución CONS 2023'!$C$11:$Q$403,6,FALSE),0)</f>
        <v>0</v>
      </c>
      <c r="I68" s="10">
        <f>IFERROR(VLOOKUP(A68,'[2]Ejecución CONS 2023'!$C$11:$Q$403,7,FALSE),0)</f>
        <v>0</v>
      </c>
      <c r="J68" s="24">
        <f>IFERROR(VLOOKUP(A68,'[2]Ejecución CONS 2023'!$C$11:$Q$403,8,FALSE),0)</f>
        <v>0</v>
      </c>
      <c r="K68" s="24">
        <f>IFERROR(VLOOKUP(A68,'[2]Ejecución CONS 2023'!$C$11:$Q$403,9,FALSE),0)</f>
        <v>0</v>
      </c>
      <c r="L68" s="10">
        <f>IFERROR(VLOOKUP(A68,'[2]Ejecución CONS 2023'!$C$11:$Q$403,10,FALSE),0)</f>
        <v>0</v>
      </c>
      <c r="M68" s="10">
        <f>IFERROR(VLOOKUP(A68,'[2]Ejecución CONS 2023'!$C$11:$Q$403,11,FALSE),0)</f>
        <v>0</v>
      </c>
      <c r="N68" s="10">
        <f>IFERROR(VLOOKUP(A68,'[2]Ejecución CONS 2023'!$C$11:$Q$403,12,FALSE),0)</f>
        <v>0</v>
      </c>
      <c r="O68" s="10">
        <f>IFERROR(VLOOKUP(B68,'[2]Ejecución CONS 2023'!$C$11:$Q$403,13,FALSE),0)</f>
        <v>0</v>
      </c>
      <c r="P68" s="10">
        <f>IFERROR(VLOOKUP(A68,'[2]Ejecución CONS 2023'!$C$11:$Q$403,14,FALSE),0)</f>
        <v>0</v>
      </c>
      <c r="Q68" s="10">
        <f>IFERROR(VLOOKUP(A68,'[2]Ejecución CONS 2023'!$C$11:$Q$403,15,FALSE),0)</f>
        <v>0</v>
      </c>
      <c r="R68" s="10">
        <f>SUM(F68:Q68)</f>
        <v>0</v>
      </c>
    </row>
    <row r="69" spans="1:18" ht="30" hidden="1" x14ac:dyDescent="0.25">
      <c r="A69" s="18" t="str">
        <f t="shared" si="1"/>
        <v>2.7.3</v>
      </c>
      <c r="B69" s="17" t="s">
        <v>76</v>
      </c>
      <c r="C69" s="10">
        <f>SUM(F69:Q69)</f>
        <v>0</v>
      </c>
      <c r="D69" s="10">
        <f>IFERROR(VLOOKUP(A69,'[1]Modificación CONS 2023'!$C$11:$E$403,3,FALSE),0)</f>
        <v>0</v>
      </c>
      <c r="E69" s="10">
        <f>IFERROR(VLOOKUP(A69,'[2]Ejecución CONS 2023'!$C$11:$E$403,3,FALSE),0)+'[3]7213 Ejecución OAI '!E69</f>
        <v>0</v>
      </c>
      <c r="F69" s="10">
        <f>IFERROR(VLOOKUP(A69,'[2]Ejecución CONS 2023'!$C$11:$Q$403,4,FALSE),0)</f>
        <v>0</v>
      </c>
      <c r="G69" s="24">
        <f>IFERROR(VLOOKUP(A69,'[2]Ejecución CONS 2023'!$C$11:$Q$403,5,FALSE),0)</f>
        <v>0</v>
      </c>
      <c r="H69" s="24">
        <f>IFERROR(VLOOKUP(A69,'[2]Ejecución CONS 2023'!$C$11:$Q$403,6,FALSE),0)</f>
        <v>0</v>
      </c>
      <c r="I69" s="10">
        <f>IFERROR(VLOOKUP(A69,'[2]Ejecución CONS 2023'!$C$11:$Q$403,7,FALSE),0)</f>
        <v>0</v>
      </c>
      <c r="J69" s="24">
        <f>IFERROR(VLOOKUP(A69,'[2]Ejecución CONS 2023'!$C$11:$Q$403,8,FALSE),0)</f>
        <v>0</v>
      </c>
      <c r="K69" s="24">
        <f>IFERROR(VLOOKUP(A69,'[2]Ejecución CONS 2023'!$C$11:$Q$403,9,FALSE),0)</f>
        <v>0</v>
      </c>
      <c r="L69" s="10">
        <f>IFERROR(VLOOKUP(A69,'[2]Ejecución CONS 2023'!$C$11:$Q$403,10,FALSE),0)</f>
        <v>0</v>
      </c>
      <c r="M69" s="10">
        <f>IFERROR(VLOOKUP(A69,'[2]Ejecución CONS 2023'!$C$11:$Q$403,11,FALSE),0)</f>
        <v>0</v>
      </c>
      <c r="N69" s="10">
        <f>IFERROR(VLOOKUP(A69,'[2]Ejecución CONS 2023'!$C$11:$Q$403,12,FALSE),0)</f>
        <v>0</v>
      </c>
      <c r="O69" s="10">
        <f>IFERROR(VLOOKUP(B69,'[2]Ejecución CONS 2023'!$C$11:$Q$403,13,FALSE),0)</f>
        <v>0</v>
      </c>
      <c r="P69" s="10">
        <f>IFERROR(VLOOKUP(A69,'[2]Ejecución CONS 2023'!$C$11:$Q$403,14,FALSE),0)</f>
        <v>0</v>
      </c>
      <c r="Q69" s="10">
        <f>IFERROR(VLOOKUP(A69,'[2]Ejecución CONS 2023'!$C$11:$Q$403,15,FALSE),0)</f>
        <v>0</v>
      </c>
      <c r="R69" s="10">
        <f>SUM(F69:Q69)</f>
        <v>0</v>
      </c>
    </row>
    <row r="70" spans="1:18" ht="42" hidden="1" customHeight="1" x14ac:dyDescent="0.25">
      <c r="A70" s="18" t="str">
        <f t="shared" si="1"/>
        <v>2.7.4</v>
      </c>
      <c r="B70" s="17" t="s">
        <v>77</v>
      </c>
      <c r="C70" s="10">
        <f>SUM(F70:Q70)</f>
        <v>0</v>
      </c>
      <c r="D70" s="10">
        <f>IFERROR(VLOOKUP(A70,'[1]Modificación CONS 2023'!$C$11:$E$403,3,FALSE),0)</f>
        <v>0</v>
      </c>
      <c r="E70" s="10">
        <f>IFERROR(VLOOKUP(A70,'[2]Ejecución CONS 2023'!$C$11:$E$403,3,FALSE),0)+'[3]7213 Ejecución OAI '!E70</f>
        <v>0</v>
      </c>
      <c r="F70" s="10">
        <f>IFERROR(VLOOKUP(A70,'[2]Ejecución CONS 2023'!$C$11:$Q$403,4,FALSE),0)</f>
        <v>0</v>
      </c>
      <c r="G70" s="24">
        <f>IFERROR(VLOOKUP(A70,'[2]Ejecución CONS 2023'!$C$11:$Q$403,5,FALSE),0)</f>
        <v>0</v>
      </c>
      <c r="H70" s="24">
        <f>IFERROR(VLOOKUP(A70,'[2]Ejecución CONS 2023'!$C$11:$Q$403,6,FALSE),0)</f>
        <v>0</v>
      </c>
      <c r="I70" s="10">
        <f>IFERROR(VLOOKUP(A70,'[2]Ejecución CONS 2023'!$C$11:$Q$403,7,FALSE),0)</f>
        <v>0</v>
      </c>
      <c r="J70" s="24">
        <f>IFERROR(VLOOKUP(A70,'[2]Ejecución CONS 2023'!$C$11:$Q$403,8,FALSE),0)</f>
        <v>0</v>
      </c>
      <c r="K70" s="24">
        <f>IFERROR(VLOOKUP(A70,'[2]Ejecución CONS 2023'!$C$11:$Q$403,9,FALSE),0)</f>
        <v>0</v>
      </c>
      <c r="L70" s="10">
        <f>IFERROR(VLOOKUP(A70,'[2]Ejecución CONS 2023'!$C$11:$Q$403,10,FALSE),0)</f>
        <v>0</v>
      </c>
      <c r="M70" s="10">
        <f>IFERROR(VLOOKUP(A70,'[2]Ejecución CONS 2023'!$C$11:$Q$403,11,FALSE),0)</f>
        <v>0</v>
      </c>
      <c r="N70" s="10">
        <f>IFERROR(VLOOKUP(A70,'[2]Ejecución CONS 2023'!$C$11:$Q$403,12,FALSE),0)</f>
        <v>0</v>
      </c>
      <c r="O70" s="10">
        <f>IFERROR(VLOOKUP(B70,'[2]Ejecución CONS 2023'!$C$11:$Q$403,13,FALSE),0)</f>
        <v>0</v>
      </c>
      <c r="P70" s="10">
        <f>IFERROR(VLOOKUP(A70,'[2]Ejecución CONS 2023'!$C$11:$Q$403,14,FALSE),0)</f>
        <v>0</v>
      </c>
      <c r="Q70" s="10">
        <f>IFERROR(VLOOKUP(A70,'[2]Ejecución CONS 2023'!$C$11:$Q$403,15,FALSE),0)</f>
        <v>0</v>
      </c>
      <c r="R70" s="10">
        <f>SUM(F70:Q70)</f>
        <v>0</v>
      </c>
    </row>
    <row r="71" spans="1:18" ht="15.75" x14ac:dyDescent="0.25">
      <c r="B71" s="11" t="s">
        <v>78</v>
      </c>
      <c r="C71" s="12">
        <f>SUM(C66,C56,C48,C40,C30,C20,C14)</f>
        <v>517609268.94</v>
      </c>
      <c r="D71" s="12">
        <f>SUM(D66,D56,D48,D40,D30,D20,D14)</f>
        <v>397218435</v>
      </c>
      <c r="E71" s="12">
        <f>SUM(E66,E56,E48,E40,E30,E20,E14)</f>
        <v>558106847.00999999</v>
      </c>
      <c r="F71" s="12">
        <f>SUM(F66,F56,F48,F40,F30,F20,F14)</f>
        <v>1793491.2</v>
      </c>
      <c r="G71" s="12">
        <f t="shared" ref="G71:Q71" si="17">SUM(G66,G56,G48,G40,G30,G20,G14)</f>
        <v>56597371.750000007</v>
      </c>
      <c r="H71" s="12">
        <f t="shared" si="17"/>
        <v>30835326.530000001</v>
      </c>
      <c r="I71" s="12">
        <f t="shared" si="17"/>
        <v>29811837.390000001</v>
      </c>
      <c r="J71" s="12">
        <f t="shared" si="17"/>
        <v>46223876.340000004</v>
      </c>
      <c r="K71" s="12">
        <f t="shared" si="17"/>
        <v>35441857.299999997</v>
      </c>
      <c r="L71" s="12">
        <f t="shared" si="17"/>
        <v>46951465.390000001</v>
      </c>
      <c r="M71" s="12">
        <f t="shared" si="17"/>
        <v>32445450.57</v>
      </c>
      <c r="N71" s="12">
        <f t="shared" si="17"/>
        <v>35388476.619999997</v>
      </c>
      <c r="O71" s="12">
        <f t="shared" si="17"/>
        <v>44539190.309999995</v>
      </c>
      <c r="P71" s="12">
        <f t="shared" si="17"/>
        <v>63141932.439999998</v>
      </c>
      <c r="Q71" s="12">
        <f t="shared" si="17"/>
        <v>94438993.100000009</v>
      </c>
      <c r="R71" s="12">
        <f>SUM(R66,R56,R48,R40,R30,R20,R14)</f>
        <v>517609268.94</v>
      </c>
    </row>
    <row r="72" spans="1:18" s="25" customFormat="1" ht="15.75" x14ac:dyDescent="0.2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5">
      <c r="B73" s="18" t="s">
        <v>79</v>
      </c>
      <c r="C73" s="10"/>
      <c r="D73" s="10"/>
      <c r="H73" s="10"/>
      <c r="I73" s="21"/>
      <c r="M73" s="10"/>
      <c r="R73" s="10"/>
    </row>
    <row r="74" spans="1:18" ht="30" x14ac:dyDescent="0.25">
      <c r="B74" s="18" t="s">
        <v>90</v>
      </c>
      <c r="C74" s="10"/>
      <c r="D74" s="10"/>
      <c r="H74" s="10"/>
      <c r="I74" s="10"/>
      <c r="J74" s="10"/>
      <c r="K74" s="10"/>
      <c r="L74" s="10"/>
      <c r="M74" s="10"/>
      <c r="O74" s="10"/>
    </row>
    <row r="75" spans="1:18" x14ac:dyDescent="0.25">
      <c r="H75" s="23"/>
      <c r="I75" s="23"/>
      <c r="K75" s="10"/>
      <c r="M75" s="10"/>
    </row>
    <row r="76" spans="1:18" x14ac:dyDescent="0.25">
      <c r="B76" s="26" t="s">
        <v>80</v>
      </c>
      <c r="H76" s="23"/>
      <c r="I76" s="23"/>
      <c r="K76" s="10"/>
      <c r="M76" s="10"/>
    </row>
    <row r="77" spans="1:18" ht="45" x14ac:dyDescent="0.25">
      <c r="B77" s="18" t="s">
        <v>81</v>
      </c>
      <c r="H77" s="23"/>
      <c r="I77" s="23"/>
      <c r="K77" s="10"/>
      <c r="M77" s="10"/>
    </row>
    <row r="78" spans="1:18" ht="45" x14ac:dyDescent="0.25">
      <c r="B78" s="18" t="s">
        <v>82</v>
      </c>
      <c r="H78" s="23"/>
      <c r="I78" s="23"/>
      <c r="K78" s="10"/>
      <c r="M78" s="10"/>
    </row>
    <row r="79" spans="1:18" ht="45" x14ac:dyDescent="0.25">
      <c r="B79" s="18" t="s">
        <v>83</v>
      </c>
      <c r="H79" s="23"/>
      <c r="I79" s="23"/>
      <c r="K79" s="10"/>
      <c r="M79" s="10"/>
    </row>
    <row r="80" spans="1:18" x14ac:dyDescent="0.25">
      <c r="B80" s="18" t="s">
        <v>84</v>
      </c>
      <c r="H80" s="23"/>
      <c r="I80" s="23"/>
      <c r="K80" s="10"/>
      <c r="M80" s="10"/>
    </row>
    <row r="81" spans="3:13" x14ac:dyDescent="0.25">
      <c r="E81" s="10"/>
      <c r="F81" s="23"/>
      <c r="G81" s="23"/>
      <c r="H81" s="23"/>
      <c r="I81" s="23"/>
      <c r="K81" s="10"/>
      <c r="M81" s="10"/>
    </row>
    <row r="82" spans="3:13" x14ac:dyDescent="0.25">
      <c r="F82" s="23"/>
      <c r="G82" s="23"/>
      <c r="H82" s="23"/>
      <c r="I82" s="23"/>
      <c r="K82" s="10"/>
      <c r="M82" s="10"/>
    </row>
    <row r="83" spans="3:13" x14ac:dyDescent="0.25">
      <c r="C83" s="10"/>
      <c r="D83" s="10"/>
      <c r="E83" s="10"/>
      <c r="F83" s="23"/>
      <c r="G83" s="23"/>
      <c r="H83" s="23"/>
      <c r="I83" s="23"/>
      <c r="K83" s="10"/>
      <c r="M83" s="10"/>
    </row>
    <row r="84" spans="3:13" x14ac:dyDescent="0.25">
      <c r="G84" s="23"/>
      <c r="H84" s="23"/>
      <c r="I84" s="23"/>
      <c r="K84" s="10"/>
      <c r="M84" s="10"/>
    </row>
    <row r="85" spans="3:13" ht="45" customHeight="1" x14ac:dyDescent="0.25">
      <c r="C85" s="18" t="s">
        <v>85</v>
      </c>
      <c r="D85" s="16" t="s">
        <v>88</v>
      </c>
      <c r="E85" s="16"/>
      <c r="H85" s="28" t="s">
        <v>86</v>
      </c>
      <c r="I85" s="28"/>
    </row>
    <row r="86" spans="3:13" ht="45" customHeight="1" x14ac:dyDescent="0.25">
      <c r="D86" s="29" t="s">
        <v>89</v>
      </c>
      <c r="E86" s="29"/>
      <c r="F86" s="10"/>
      <c r="H86" s="27" t="s">
        <v>87</v>
      </c>
      <c r="I86" s="27"/>
    </row>
  </sheetData>
  <mergeCells count="8">
    <mergeCell ref="B7:R7"/>
    <mergeCell ref="B8:R8"/>
    <mergeCell ref="B9:R9"/>
    <mergeCell ref="B10:R10"/>
    <mergeCell ref="H85:I85"/>
    <mergeCell ref="H86:I86"/>
    <mergeCell ref="D85:E85"/>
    <mergeCell ref="D86:E86"/>
  </mergeCells>
  <pageMargins left="0.3" right="0.15748031496062992" top="0.15748031496062992" bottom="0.6692913385826772" header="0.15748031496062992" footer="0.15748031496062992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Karina Sepulveda</cp:lastModifiedBy>
  <cp:lastPrinted>2024-01-08T15:30:42Z</cp:lastPrinted>
  <dcterms:created xsi:type="dcterms:W3CDTF">2024-01-08T13:02:58Z</dcterms:created>
  <dcterms:modified xsi:type="dcterms:W3CDTF">2024-01-08T15:30:49Z</dcterms:modified>
</cp:coreProperties>
</file>