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id-nas\Nomina CAID\2026\NOMINAS OAI 2026\"/>
    </mc:Choice>
  </mc:AlternateContent>
  <xr:revisionPtr revIDLastSave="0" documentId="13_ncr:1_{CCDC1621-1F39-4979-A026-0C8ECE6AA930}" xr6:coauthVersionLast="47" xr6:coauthVersionMax="47" xr10:uidLastSave="{00000000-0000-0000-0000-000000000000}"/>
  <bookViews>
    <workbookView xWindow="-120" yWindow="-120" windowWidth="29040" windowHeight="15720" firstSheet="3" activeTab="7" xr2:uid="{00000000-000D-0000-FFFF-FFFF00000000}"/>
  </bookViews>
  <sheets>
    <sheet name="Datos" sheetId="19" r:id="rId1"/>
    <sheet name="Nomina Fijos" sheetId="17" r:id="rId2"/>
    <sheet name="Nomina Interinato" sheetId="23" r:id="rId3"/>
    <sheet name="Nomina Suplencia" sheetId="24" r:id="rId4"/>
    <sheet name="Temporal Cargos de Carrera" sheetId="12" r:id="rId5"/>
    <sheet name="Nomina Personal Vigilancia" sheetId="11" r:id="rId6"/>
    <sheet name="Nómina Personal Eventual" sheetId="14" r:id="rId7"/>
    <sheet name="Nomina Tramite de Pensión" sheetId="20" r:id="rId8"/>
    <sheet name="FIRMAS" sheetId="16" r:id="rId9"/>
  </sheets>
  <externalReferences>
    <externalReference r:id="rId10"/>
  </externalReferences>
  <definedNames>
    <definedName name="_xlnm._FilterDatabase" localSheetId="1" hidden="1">'Nomina Fijos'!$C$1:$C$731</definedName>
    <definedName name="_xlnm._FilterDatabase" localSheetId="2" hidden="1">'Nomina Interinato'!$O$62:$O$62</definedName>
    <definedName name="_xlnm._FilterDatabase" localSheetId="6" hidden="1">'Nómina Personal Eventual'!$A$20:$Q$67</definedName>
    <definedName name="_xlnm._FilterDatabase" localSheetId="5" hidden="1">'Nomina Personal Vigilancia'!$A$9:$N$122</definedName>
    <definedName name="_xlnm._FilterDatabase" localSheetId="3" hidden="1">'Nomina Suplencia'!$O$30:$O$30</definedName>
    <definedName name="_xlnm._FilterDatabase" localSheetId="7" hidden="1">'Nomina Tramite de Pensión'!$A$9:$O$13</definedName>
    <definedName name="_xlnm._FilterDatabase" localSheetId="4" hidden="1">'Temporal Cargos de Carrera'!$O$2:$O$272</definedName>
    <definedName name="_xlnm.Print_Area" localSheetId="0">Datos!$B$5:$H$10</definedName>
    <definedName name="_xlnm.Print_Area" localSheetId="1">'Nomina Fijos'!$A$1:$N$667</definedName>
    <definedName name="_xlnm.Print_Area" localSheetId="2">'Nomina Interinato'!$A$2:$O$62</definedName>
    <definedName name="_xlnm.Print_Area" localSheetId="6">'Nómina Personal Eventual'!$A$11:$Q$75</definedName>
    <definedName name="_xlnm.Print_Area" localSheetId="5">'Nomina Personal Vigilancia'!$A$1:$N$130</definedName>
    <definedName name="_xlnm.Print_Area" localSheetId="3">'Nomina Suplencia'!$A$2:$O$30</definedName>
    <definedName name="_xlnm.Print_Area" localSheetId="7">'Nomina Tramite de Pensión'!$A$1:$O$22</definedName>
    <definedName name="_xlnm.Print_Area" localSheetId="4">'Temporal Cargos de Carrera'!$A$2:$Q$270</definedName>
    <definedName name="_xlnm.Print_Titles" localSheetId="1">'Nomina Fijos'!$1:$7</definedName>
    <definedName name="_xlnm.Print_Titles" localSheetId="2">'Nomina Interinato'!$2:$13</definedName>
    <definedName name="_xlnm.Print_Titles" localSheetId="6">'Nómina Personal Eventual'!$10:$20</definedName>
    <definedName name="_xlnm.Print_Titles" localSheetId="5">'Nomina Personal Vigilancia'!$1:$9</definedName>
    <definedName name="_xlnm.Print_Titles" localSheetId="3">'Nomina Suplencia'!$2:$21</definedName>
    <definedName name="_xlnm.Print_Titles" localSheetId="7">'Nomina Tramite de Pensión'!$1:$9</definedName>
    <definedName name="_xlnm.Print_Titles" localSheetId="4">'Temporal Cargos de Carrera'!$2:$13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2" i="11" l="1"/>
  <c r="G122" i="11"/>
  <c r="K367" i="17" l="1"/>
  <c r="K368" i="17"/>
  <c r="K369" i="17"/>
  <c r="K370" i="17"/>
  <c r="K372" i="17"/>
  <c r="I376" i="17"/>
  <c r="I377" i="17"/>
  <c r="I378" i="17"/>
  <c r="I379" i="17"/>
  <c r="I380" i="17"/>
  <c r="L280" i="17" l="1"/>
  <c r="L281" i="17"/>
  <c r="K281" i="17" s="1"/>
  <c r="J280" i="17"/>
  <c r="J281" i="17"/>
  <c r="K282" i="17"/>
  <c r="K283" i="17"/>
  <c r="K301" i="17"/>
  <c r="K306" i="17"/>
  <c r="K307" i="17"/>
  <c r="K308" i="17"/>
  <c r="K309" i="17"/>
  <c r="K310" i="17"/>
  <c r="K311" i="17"/>
  <c r="K312" i="17"/>
  <c r="K313" i="17"/>
  <c r="K315" i="17"/>
  <c r="K316" i="17"/>
  <c r="K317" i="17"/>
  <c r="K318" i="17"/>
  <c r="K319" i="17"/>
  <c r="K323" i="17"/>
  <c r="K324" i="17"/>
  <c r="K325" i="17"/>
  <c r="K326" i="17"/>
  <c r="K327" i="17"/>
  <c r="K333" i="17"/>
  <c r="K334" i="17"/>
  <c r="K335" i="17"/>
  <c r="K337" i="17"/>
  <c r="K338" i="17"/>
  <c r="K342" i="17"/>
  <c r="K343" i="17"/>
  <c r="K344" i="17"/>
  <c r="K348" i="17"/>
  <c r="K349" i="17"/>
  <c r="K350" i="17"/>
  <c r="K351" i="17"/>
  <c r="K352" i="17"/>
  <c r="K355" i="17"/>
  <c r="I359" i="17"/>
  <c r="I360" i="17"/>
  <c r="I361" i="17"/>
  <c r="I362" i="17"/>
  <c r="I363" i="17"/>
  <c r="I358" i="17"/>
  <c r="L367" i="17"/>
  <c r="L368" i="17"/>
  <c r="L369" i="17"/>
  <c r="L370" i="17"/>
  <c r="L371" i="17"/>
  <c r="L372" i="17"/>
  <c r="K376" i="17"/>
  <c r="K377" i="17"/>
  <c r="K378" i="17"/>
  <c r="K379" i="17"/>
  <c r="K380" i="17"/>
  <c r="K395" i="17"/>
  <c r="K396" i="17"/>
  <c r="K397" i="17"/>
  <c r="K398" i="17"/>
  <c r="K399" i="17"/>
  <c r="K400" i="17"/>
  <c r="K401" i="17"/>
  <c r="K402" i="17"/>
  <c r="K403" i="17"/>
  <c r="K404" i="17"/>
  <c r="K405" i="17"/>
  <c r="K406" i="17"/>
  <c r="K407" i="17"/>
  <c r="K408" i="17"/>
  <c r="K409" i="17"/>
  <c r="K410" i="17"/>
  <c r="K411" i="17"/>
  <c r="K412" i="17"/>
  <c r="K414" i="17"/>
  <c r="K415" i="17"/>
  <c r="K416" i="17"/>
  <c r="K417" i="17"/>
  <c r="L395" i="17"/>
  <c r="L396" i="17"/>
  <c r="L397" i="17"/>
  <c r="L398" i="17"/>
  <c r="L399" i="17"/>
  <c r="L400" i="17"/>
  <c r="L401" i="17"/>
  <c r="L402" i="17"/>
  <c r="L403" i="17"/>
  <c r="L404" i="17"/>
  <c r="L405" i="17"/>
  <c r="L406" i="17"/>
  <c r="L407" i="17"/>
  <c r="L408" i="17"/>
  <c r="L409" i="17"/>
  <c r="L410" i="17"/>
  <c r="L411" i="17"/>
  <c r="L412" i="17"/>
  <c r="L413" i="17"/>
  <c r="L414" i="17"/>
  <c r="L415" i="17"/>
  <c r="L416" i="17"/>
  <c r="L417" i="17"/>
  <c r="K421" i="17"/>
  <c r="K422" i="17"/>
  <c r="K423" i="17"/>
  <c r="K424" i="17"/>
  <c r="K426" i="17"/>
  <c r="K427" i="17"/>
  <c r="K429" i="17"/>
  <c r="K430" i="17"/>
  <c r="K431" i="17"/>
  <c r="K432" i="17"/>
  <c r="K433" i="17"/>
  <c r="K434" i="17"/>
  <c r="K444" i="17"/>
  <c r="K445" i="17"/>
  <c r="K447" i="17"/>
  <c r="K448" i="17"/>
  <c r="K449" i="17"/>
  <c r="K450" i="17"/>
  <c r="K451" i="17"/>
  <c r="K453" i="17"/>
  <c r="K454" i="17"/>
  <c r="K455" i="17"/>
  <c r="K457" i="17"/>
  <c r="K460" i="17"/>
  <c r="K461" i="17"/>
  <c r="K462" i="17"/>
  <c r="K463" i="17"/>
  <c r="K464" i="17"/>
  <c r="K465" i="17"/>
  <c r="K466" i="17"/>
  <c r="K467" i="17"/>
  <c r="K468" i="17"/>
  <c r="K469" i="17"/>
  <c r="K470" i="17"/>
  <c r="K471" i="17"/>
  <c r="K472" i="17"/>
  <c r="K474" i="17"/>
  <c r="K475" i="17"/>
  <c r="K476" i="17"/>
  <c r="K477" i="17"/>
  <c r="K478" i="17"/>
  <c r="K479" i="17"/>
  <c r="K480" i="17"/>
  <c r="K481" i="17"/>
  <c r="K482" i="17"/>
  <c r="K483" i="17"/>
  <c r="K484" i="17"/>
  <c r="K485" i="17"/>
  <c r="K486" i="17"/>
  <c r="K487" i="17"/>
  <c r="K488" i="17"/>
  <c r="K489" i="17"/>
  <c r="K490" i="17"/>
  <c r="K491" i="17"/>
  <c r="K493" i="17"/>
  <c r="K494" i="17"/>
  <c r="K495" i="17"/>
  <c r="K496" i="17"/>
  <c r="K497" i="17"/>
  <c r="K498" i="17"/>
  <c r="K499" i="17"/>
  <c r="K500" i="17"/>
  <c r="K501" i="17"/>
  <c r="K502" i="17"/>
  <c r="K503" i="17"/>
  <c r="K504" i="17"/>
  <c r="K505" i="17"/>
  <c r="K506" i="17"/>
  <c r="K507" i="17"/>
  <c r="K508" i="17"/>
  <c r="K509" i="17"/>
  <c r="K510" i="17"/>
  <c r="K511" i="17"/>
  <c r="K512" i="17"/>
  <c r="K513" i="17"/>
  <c r="K514" i="17"/>
  <c r="K515" i="17"/>
  <c r="K516" i="17"/>
  <c r="K517" i="17"/>
  <c r="K518" i="17"/>
  <c r="K522" i="17"/>
  <c r="K523" i="17"/>
  <c r="K524" i="17"/>
  <c r="K525" i="17"/>
  <c r="K526" i="17"/>
  <c r="K527" i="17"/>
  <c r="K528" i="17"/>
  <c r="K529" i="17"/>
  <c r="K530" i="17"/>
  <c r="K531" i="17"/>
  <c r="K532" i="17"/>
  <c r="K533" i="17"/>
  <c r="K534" i="17"/>
  <c r="K535" i="17"/>
  <c r="K536" i="17"/>
  <c r="K537" i="17"/>
  <c r="K538" i="17"/>
  <c r="K539" i="17"/>
  <c r="K540" i="17"/>
  <c r="K541" i="17"/>
  <c r="K542" i="17"/>
  <c r="K543" i="17"/>
  <c r="K545" i="17"/>
  <c r="K547" i="17"/>
  <c r="K548" i="17"/>
  <c r="K549" i="17"/>
  <c r="K550" i="17"/>
  <c r="K560" i="17"/>
  <c r="K561" i="17"/>
  <c r="K562" i="17"/>
  <c r="K563" i="17"/>
  <c r="K564" i="17"/>
  <c r="K565" i="17"/>
  <c r="K566" i="17"/>
  <c r="K567" i="17"/>
  <c r="K568" i="17"/>
  <c r="K569" i="17"/>
  <c r="K570" i="17"/>
  <c r="K571" i="17"/>
  <c r="K572" i="17"/>
  <c r="K573" i="17"/>
  <c r="K574" i="17"/>
  <c r="K576" i="17"/>
  <c r="K577" i="17"/>
  <c r="K578" i="17"/>
  <c r="K579" i="17"/>
  <c r="K580" i="17"/>
  <c r="K581" i="17"/>
  <c r="K582" i="17"/>
  <c r="K583" i="17"/>
  <c r="K584" i="17"/>
  <c r="K585" i="17"/>
  <c r="K586" i="17"/>
  <c r="K587" i="17"/>
  <c r="K589" i="17"/>
  <c r="K590" i="17"/>
  <c r="K591" i="17"/>
  <c r="K592" i="17"/>
  <c r="K593" i="17"/>
  <c r="K594" i="17"/>
  <c r="K596" i="17"/>
  <c r="K597" i="17"/>
  <c r="K598" i="17"/>
  <c r="K599" i="17"/>
  <c r="K600" i="17"/>
  <c r="K602" i="17"/>
  <c r="K603" i="17"/>
  <c r="K604" i="17"/>
  <c r="K605" i="17"/>
  <c r="K606" i="17"/>
  <c r="K607" i="17"/>
  <c r="K608" i="17"/>
  <c r="K609" i="17"/>
  <c r="K610" i="17"/>
  <c r="K611" i="17"/>
  <c r="K612" i="17"/>
  <c r="K614" i="17"/>
  <c r="K615" i="17"/>
  <c r="K616" i="17"/>
  <c r="K617" i="17"/>
  <c r="K618" i="17"/>
  <c r="K620" i="17"/>
  <c r="K621" i="17"/>
  <c r="K622" i="17"/>
  <c r="K623" i="17"/>
  <c r="K624" i="17"/>
  <c r="K625" i="17"/>
  <c r="K626" i="17"/>
  <c r="K627" i="17"/>
  <c r="K628" i="17"/>
  <c r="K635" i="17"/>
  <c r="K636" i="17"/>
  <c r="K637" i="17"/>
  <c r="K638" i="17"/>
  <c r="K639" i="17"/>
  <c r="K640" i="17"/>
  <c r="K641" i="17"/>
  <c r="K642" i="17"/>
  <c r="K644" i="17"/>
  <c r="K645" i="17"/>
  <c r="K646" i="17"/>
  <c r="K647" i="17"/>
  <c r="K651" i="17"/>
  <c r="K652" i="17"/>
  <c r="K654" i="17"/>
  <c r="K656" i="17"/>
  <c r="K658" i="17"/>
  <c r="K659" i="17"/>
  <c r="J35" i="14" l="1"/>
  <c r="O35" i="14"/>
  <c r="I35" i="14"/>
  <c r="J51" i="14"/>
  <c r="O51" i="14"/>
  <c r="I51" i="14"/>
  <c r="K50" i="14"/>
  <c r="L50" i="14" s="1"/>
  <c r="N50" i="14"/>
  <c r="M50" i="14" l="1"/>
  <c r="P50" i="14" s="1"/>
  <c r="Q50" i="14" s="1"/>
  <c r="L341" i="17" l="1"/>
  <c r="H46" i="17"/>
  <c r="M46" i="17"/>
  <c r="G46" i="17"/>
  <c r="L45" i="17"/>
  <c r="L46" i="17" s="1"/>
  <c r="J45" i="17"/>
  <c r="J46" i="17" s="1"/>
  <c r="I45" i="17"/>
  <c r="I46" i="17" s="1"/>
  <c r="I251" i="17"/>
  <c r="J251" i="17"/>
  <c r="L251" i="17"/>
  <c r="F121" i="11"/>
  <c r="G32" i="11"/>
  <c r="I32" i="11"/>
  <c r="K32" i="11"/>
  <c r="L32" i="11"/>
  <c r="G48" i="11"/>
  <c r="I48" i="11"/>
  <c r="K48" i="11"/>
  <c r="L48" i="11"/>
  <c r="G63" i="11"/>
  <c r="I63" i="11"/>
  <c r="K63" i="11"/>
  <c r="L63" i="11"/>
  <c r="G121" i="11"/>
  <c r="I121" i="11"/>
  <c r="K121" i="11"/>
  <c r="L121" i="11"/>
  <c r="K45" i="17" l="1"/>
  <c r="K46" i="17" s="1"/>
  <c r="K251" i="17"/>
  <c r="N251" i="17" s="1"/>
  <c r="O251" i="17" s="1"/>
  <c r="O38" i="14"/>
  <c r="J38" i="14"/>
  <c r="I38" i="14"/>
  <c r="N37" i="14"/>
  <c r="N38" i="14" s="1"/>
  <c r="K37" i="14"/>
  <c r="L37" i="14" s="1"/>
  <c r="K22" i="14"/>
  <c r="L22" i="14" s="1"/>
  <c r="J23" i="14"/>
  <c r="O23" i="14"/>
  <c r="I23" i="14"/>
  <c r="N45" i="17" l="1"/>
  <c r="K38" i="14"/>
  <c r="M37" i="14"/>
  <c r="M38" i="14" s="1"/>
  <c r="L38" i="14"/>
  <c r="M22" i="14"/>
  <c r="P22" i="14" s="1"/>
  <c r="Q22" i="14" s="1"/>
  <c r="L86" i="12"/>
  <c r="L87" i="12"/>
  <c r="O45" i="17" l="1"/>
  <c r="O46" i="17" s="1"/>
  <c r="N46" i="17"/>
  <c r="P37" i="14"/>
  <c r="Q37" i="14" s="1"/>
  <c r="Q38" i="14" s="1"/>
  <c r="P38" i="14" l="1"/>
  <c r="H55" i="23"/>
  <c r="I55" i="23"/>
  <c r="J55" i="23"/>
  <c r="L55" i="23"/>
  <c r="M55" i="23"/>
  <c r="G55" i="23"/>
  <c r="N53" i="23"/>
  <c r="O53" i="23" s="1"/>
  <c r="O54" i="23" s="1"/>
  <c r="H54" i="23"/>
  <c r="I54" i="23"/>
  <c r="J54" i="23"/>
  <c r="K54" i="23"/>
  <c r="L54" i="23"/>
  <c r="M54" i="23"/>
  <c r="G54" i="23"/>
  <c r="I53" i="23"/>
  <c r="J53" i="23"/>
  <c r="L53" i="23"/>
  <c r="J560" i="17"/>
  <c r="L560" i="17"/>
  <c r="J561" i="17"/>
  <c r="L561" i="17"/>
  <c r="J562" i="17"/>
  <c r="L562" i="17"/>
  <c r="J563" i="17"/>
  <c r="L563" i="17"/>
  <c r="J564" i="17"/>
  <c r="L564" i="17"/>
  <c r="J565" i="17"/>
  <c r="L565" i="17"/>
  <c r="J566" i="17"/>
  <c r="L566" i="17"/>
  <c r="J567" i="17"/>
  <c r="L567" i="17"/>
  <c r="J568" i="17"/>
  <c r="L568" i="17"/>
  <c r="J569" i="17"/>
  <c r="L569" i="17"/>
  <c r="J570" i="17"/>
  <c r="L570" i="17"/>
  <c r="J571" i="17"/>
  <c r="L571" i="17"/>
  <c r="J572" i="17"/>
  <c r="L572" i="17"/>
  <c r="J573" i="17"/>
  <c r="L573" i="17"/>
  <c r="J574" i="17"/>
  <c r="L574" i="17"/>
  <c r="J575" i="17"/>
  <c r="L575" i="17"/>
  <c r="J576" i="17"/>
  <c r="L576" i="17"/>
  <c r="J577" i="17"/>
  <c r="L577" i="17"/>
  <c r="J578" i="17"/>
  <c r="L578" i="17"/>
  <c r="J579" i="17"/>
  <c r="L579" i="17"/>
  <c r="J580" i="17"/>
  <c r="L580" i="17"/>
  <c r="J581" i="17"/>
  <c r="L581" i="17"/>
  <c r="J582" i="17"/>
  <c r="L582" i="17"/>
  <c r="J583" i="17"/>
  <c r="L583" i="17"/>
  <c r="J584" i="17"/>
  <c r="L584" i="17"/>
  <c r="J585" i="17"/>
  <c r="L585" i="17"/>
  <c r="J586" i="17"/>
  <c r="L586" i="17"/>
  <c r="J587" i="17"/>
  <c r="L587" i="17"/>
  <c r="J588" i="17"/>
  <c r="L588" i="17"/>
  <c r="J589" i="17"/>
  <c r="L589" i="17"/>
  <c r="J590" i="17"/>
  <c r="L590" i="17"/>
  <c r="J591" i="17"/>
  <c r="L591" i="17"/>
  <c r="J592" i="17"/>
  <c r="L592" i="17"/>
  <c r="J593" i="17"/>
  <c r="L593" i="17"/>
  <c r="J594" i="17"/>
  <c r="L594" i="17"/>
  <c r="J595" i="17"/>
  <c r="L595" i="17"/>
  <c r="J596" i="17"/>
  <c r="L596" i="17"/>
  <c r="J597" i="17"/>
  <c r="L597" i="17"/>
  <c r="J598" i="17"/>
  <c r="L598" i="17"/>
  <c r="J599" i="17"/>
  <c r="L599" i="17"/>
  <c r="J600" i="17"/>
  <c r="L600" i="17"/>
  <c r="J601" i="17"/>
  <c r="L601" i="17"/>
  <c r="J602" i="17"/>
  <c r="L602" i="17"/>
  <c r="J603" i="17"/>
  <c r="L603" i="17"/>
  <c r="J604" i="17"/>
  <c r="L604" i="17"/>
  <c r="J605" i="17"/>
  <c r="L605" i="17"/>
  <c r="J606" i="17"/>
  <c r="L606" i="17"/>
  <c r="J607" i="17"/>
  <c r="L607" i="17"/>
  <c r="J608" i="17"/>
  <c r="L608" i="17"/>
  <c r="J609" i="17"/>
  <c r="L609" i="17"/>
  <c r="J610" i="17"/>
  <c r="L610" i="17"/>
  <c r="J611" i="17"/>
  <c r="L611" i="17"/>
  <c r="J612" i="17"/>
  <c r="L612" i="17"/>
  <c r="J613" i="17"/>
  <c r="L613" i="17"/>
  <c r="J614" i="17"/>
  <c r="L614" i="17"/>
  <c r="J615" i="17"/>
  <c r="L615" i="17"/>
  <c r="J616" i="17"/>
  <c r="L616" i="17"/>
  <c r="J617" i="17"/>
  <c r="L617" i="17"/>
  <c r="J618" i="17"/>
  <c r="L618" i="17"/>
  <c r="J619" i="17"/>
  <c r="L619" i="17"/>
  <c r="J620" i="17"/>
  <c r="L620" i="17"/>
  <c r="J621" i="17"/>
  <c r="L621" i="17"/>
  <c r="J622" i="17"/>
  <c r="L622" i="17"/>
  <c r="J623" i="17"/>
  <c r="L623" i="17"/>
  <c r="J624" i="17"/>
  <c r="L624" i="17"/>
  <c r="J625" i="17"/>
  <c r="L625" i="17"/>
  <c r="J626" i="17"/>
  <c r="L626" i="17"/>
  <c r="J627" i="17"/>
  <c r="L627" i="17"/>
  <c r="J628" i="17"/>
  <c r="L628" i="17"/>
  <c r="I546" i="17"/>
  <c r="J546" i="17"/>
  <c r="L546" i="17"/>
  <c r="I547" i="17"/>
  <c r="J547" i="17"/>
  <c r="L547" i="17"/>
  <c r="N547" i="17" s="1"/>
  <c r="O547" i="17" s="1"/>
  <c r="N546" i="17" l="1"/>
  <c r="O546" i="17" s="1"/>
  <c r="N627" i="17"/>
  <c r="O627" i="17" s="1"/>
  <c r="N54" i="23"/>
  <c r="L435" i="17" l="1"/>
  <c r="J435" i="17"/>
  <c r="I435" i="17"/>
  <c r="L434" i="17"/>
  <c r="J434" i="17"/>
  <c r="I434" i="17"/>
  <c r="L433" i="17"/>
  <c r="J433" i="17"/>
  <c r="N433" i="17" s="1"/>
  <c r="O433" i="17" s="1"/>
  <c r="I433" i="17"/>
  <c r="L432" i="17"/>
  <c r="J432" i="17"/>
  <c r="I432" i="17"/>
  <c r="L431" i="17"/>
  <c r="J431" i="17"/>
  <c r="I431" i="17"/>
  <c r="L430" i="17"/>
  <c r="J430" i="17"/>
  <c r="I430" i="17"/>
  <c r="L427" i="17"/>
  <c r="J427" i="17"/>
  <c r="I427" i="17"/>
  <c r="L429" i="17"/>
  <c r="J429" i="17"/>
  <c r="I429" i="17"/>
  <c r="L428" i="17"/>
  <c r="J428" i="17"/>
  <c r="I428" i="17"/>
  <c r="L426" i="17"/>
  <c r="J426" i="17"/>
  <c r="I426" i="17"/>
  <c r="L425" i="17"/>
  <c r="J425" i="17"/>
  <c r="I425" i="17"/>
  <c r="L423" i="17"/>
  <c r="J423" i="17"/>
  <c r="I423" i="17"/>
  <c r="L422" i="17"/>
  <c r="J422" i="17"/>
  <c r="I422" i="17"/>
  <c r="L421" i="17"/>
  <c r="J421" i="17"/>
  <c r="I421" i="17"/>
  <c r="I410" i="17"/>
  <c r="J410" i="17"/>
  <c r="L306" i="17"/>
  <c r="L307" i="17"/>
  <c r="L308" i="17"/>
  <c r="L309" i="17"/>
  <c r="L310" i="17"/>
  <c r="L311" i="17"/>
  <c r="L312" i="17"/>
  <c r="L313" i="17"/>
  <c r="L314" i="17"/>
  <c r="L315" i="17"/>
  <c r="L316" i="17"/>
  <c r="L317" i="17"/>
  <c r="L318" i="17"/>
  <c r="L319" i="17"/>
  <c r="H294" i="17"/>
  <c r="M294" i="17"/>
  <c r="G294" i="17"/>
  <c r="I290" i="17"/>
  <c r="J290" i="17"/>
  <c r="L290" i="17"/>
  <c r="H288" i="17"/>
  <c r="M288" i="17"/>
  <c r="G288" i="17"/>
  <c r="I286" i="17"/>
  <c r="J286" i="17"/>
  <c r="K286" i="17" s="1"/>
  <c r="N286" i="17" s="1"/>
  <c r="O286" i="17" s="1"/>
  <c r="L263" i="17"/>
  <c r="L245" i="17"/>
  <c r="L246" i="17"/>
  <c r="L247" i="17"/>
  <c r="L248" i="17"/>
  <c r="L249" i="17"/>
  <c r="L250" i="17"/>
  <c r="L252" i="17"/>
  <c r="L253" i="17"/>
  <c r="L254" i="17"/>
  <c r="L255" i="17"/>
  <c r="L256" i="17"/>
  <c r="L257" i="17"/>
  <c r="L258" i="17"/>
  <c r="L259" i="17"/>
  <c r="J259" i="17"/>
  <c r="J245" i="17"/>
  <c r="J246" i="17"/>
  <c r="J247" i="17"/>
  <c r="J248" i="17"/>
  <c r="J249" i="17"/>
  <c r="J250" i="17"/>
  <c r="J252" i="17"/>
  <c r="J253" i="17"/>
  <c r="J254" i="17"/>
  <c r="J255" i="17"/>
  <c r="J256" i="17"/>
  <c r="J257" i="17"/>
  <c r="J258" i="17"/>
  <c r="I250" i="17"/>
  <c r="I248" i="17"/>
  <c r="I247" i="17"/>
  <c r="I256" i="17"/>
  <c r="L184" i="17"/>
  <c r="L185" i="17"/>
  <c r="L186" i="17"/>
  <c r="L187" i="17"/>
  <c r="L188" i="17"/>
  <c r="L189" i="17"/>
  <c r="L190" i="17"/>
  <c r="L191" i="17"/>
  <c r="L192" i="17"/>
  <c r="L193" i="17"/>
  <c r="L194" i="17"/>
  <c r="L195" i="17"/>
  <c r="L196" i="17"/>
  <c r="L197" i="17"/>
  <c r="L198" i="17"/>
  <c r="L199" i="17"/>
  <c r="L200" i="17"/>
  <c r="L201" i="17"/>
  <c r="L202" i="17"/>
  <c r="L203" i="17"/>
  <c r="L204" i="17"/>
  <c r="L205" i="17"/>
  <c r="L206" i="17"/>
  <c r="L207" i="17"/>
  <c r="L208" i="17"/>
  <c r="L209" i="17"/>
  <c r="L210" i="17"/>
  <c r="L211" i="17"/>
  <c r="L212" i="17"/>
  <c r="L213" i="17"/>
  <c r="L214" i="17"/>
  <c r="L215" i="17"/>
  <c r="L216" i="17"/>
  <c r="L217" i="17"/>
  <c r="I216" i="17"/>
  <c r="J216" i="17"/>
  <c r="I214" i="17"/>
  <c r="J214" i="17"/>
  <c r="I215" i="17"/>
  <c r="J215" i="17"/>
  <c r="L180" i="17"/>
  <c r="L105" i="17"/>
  <c r="J105" i="17"/>
  <c r="I105" i="17"/>
  <c r="L104" i="17"/>
  <c r="J104" i="17"/>
  <c r="I104" i="17"/>
  <c r="I103" i="17"/>
  <c r="J103" i="17"/>
  <c r="L103" i="17"/>
  <c r="L102" i="17"/>
  <c r="J102" i="17"/>
  <c r="I102" i="17"/>
  <c r="L71" i="17"/>
  <c r="N435" i="17" l="1"/>
  <c r="O435" i="17" s="1"/>
  <c r="N434" i="17"/>
  <c r="O434" i="17" s="1"/>
  <c r="N429" i="17"/>
  <c r="O429" i="17" s="1"/>
  <c r="N432" i="17"/>
  <c r="O432" i="17" s="1"/>
  <c r="N428" i="17"/>
  <c r="O428" i="17" s="1"/>
  <c r="N431" i="17"/>
  <c r="O431" i="17" s="1"/>
  <c r="N427" i="17"/>
  <c r="O427" i="17" s="1"/>
  <c r="N430" i="17"/>
  <c r="O430" i="17" s="1"/>
  <c r="N426" i="17"/>
  <c r="O426" i="17" s="1"/>
  <c r="N425" i="17"/>
  <c r="O425" i="17" s="1"/>
  <c r="N423" i="17"/>
  <c r="O423" i="17" s="1"/>
  <c r="N421" i="17"/>
  <c r="O421" i="17" s="1"/>
  <c r="N422" i="17"/>
  <c r="O422" i="17" s="1"/>
  <c r="N410" i="17"/>
  <c r="O410" i="17" s="1"/>
  <c r="K247" i="17"/>
  <c r="N247" i="17" s="1"/>
  <c r="O247" i="17" s="1"/>
  <c r="K290" i="17"/>
  <c r="N290" i="17" s="1"/>
  <c r="O290" i="17" s="1"/>
  <c r="K250" i="17"/>
  <c r="N250" i="17" s="1"/>
  <c r="O250" i="17" s="1"/>
  <c r="K248" i="17"/>
  <c r="N248" i="17" s="1"/>
  <c r="O248" i="17" s="1"/>
  <c r="K256" i="17"/>
  <c r="N256" i="17" s="1"/>
  <c r="O256" i="17" s="1"/>
  <c r="K216" i="17"/>
  <c r="N216" i="17" s="1"/>
  <c r="O216" i="17" s="1"/>
  <c r="K215" i="17"/>
  <c r="N215" i="17" s="1"/>
  <c r="O215" i="17" s="1"/>
  <c r="K214" i="17"/>
  <c r="N214" i="17" s="1"/>
  <c r="O214" i="17" s="1"/>
  <c r="K105" i="17"/>
  <c r="N105" i="17" s="1"/>
  <c r="O105" i="17" s="1"/>
  <c r="K103" i="17"/>
  <c r="N103" i="17" s="1"/>
  <c r="O103" i="17" s="1"/>
  <c r="K104" i="17"/>
  <c r="N104" i="17" s="1"/>
  <c r="O104" i="17" s="1"/>
  <c r="K102" i="17"/>
  <c r="N102" i="17" s="1"/>
  <c r="O102" i="17" s="1"/>
  <c r="L10" i="17" l="1"/>
  <c r="I271" i="17"/>
  <c r="J271" i="17"/>
  <c r="L271" i="17"/>
  <c r="K271" i="17" l="1"/>
  <c r="N271" i="17" s="1"/>
  <c r="O271" i="17" s="1"/>
  <c r="I270" i="17"/>
  <c r="J270" i="17"/>
  <c r="L270" i="17"/>
  <c r="K270" i="17" l="1"/>
  <c r="N270" i="17" s="1"/>
  <c r="O270" i="17" s="1"/>
  <c r="I404" i="17"/>
  <c r="J404" i="17"/>
  <c r="I640" i="17"/>
  <c r="J640" i="17"/>
  <c r="L640" i="17"/>
  <c r="I545" i="17"/>
  <c r="J545" i="17"/>
  <c r="L545" i="17"/>
  <c r="I224" i="17"/>
  <c r="J224" i="17"/>
  <c r="L224" i="17"/>
  <c r="I213" i="17"/>
  <c r="J213" i="17"/>
  <c r="N404" i="17" l="1"/>
  <c r="O404" i="17" s="1"/>
  <c r="K224" i="17"/>
  <c r="N224" i="17" s="1"/>
  <c r="O224" i="17" s="1"/>
  <c r="N640" i="17"/>
  <c r="O640" i="17" s="1"/>
  <c r="K213" i="17"/>
  <c r="N213" i="17" s="1"/>
  <c r="O213" i="17" s="1"/>
  <c r="N545" i="17"/>
  <c r="O545" i="17" s="1"/>
  <c r="L70" i="17"/>
  <c r="J70" i="17"/>
  <c r="I70" i="17"/>
  <c r="H12" i="17"/>
  <c r="M12" i="17"/>
  <c r="G12" i="17"/>
  <c r="J81" i="12"/>
  <c r="O81" i="12"/>
  <c r="I81" i="12"/>
  <c r="K68" i="12"/>
  <c r="L68" i="12"/>
  <c r="N68" i="12"/>
  <c r="N80" i="12"/>
  <c r="L80" i="12"/>
  <c r="K80" i="12"/>
  <c r="J54" i="14"/>
  <c r="O54" i="14"/>
  <c r="I54" i="14"/>
  <c r="M68" i="12" l="1"/>
  <c r="P68" i="12" s="1"/>
  <c r="Q68" i="12" s="1"/>
  <c r="K70" i="17"/>
  <c r="N70" i="17" s="1"/>
  <c r="O70" i="17" s="1"/>
  <c r="M80" i="12"/>
  <c r="P80" i="12" s="1"/>
  <c r="Q80" i="12" s="1"/>
  <c r="M16" i="23" l="1"/>
  <c r="H16" i="23"/>
  <c r="G16" i="23"/>
  <c r="L15" i="23"/>
  <c r="J15" i="23"/>
  <c r="I15" i="23"/>
  <c r="H23" i="24"/>
  <c r="I23" i="24"/>
  <c r="J23" i="24"/>
  <c r="L23" i="24"/>
  <c r="M23" i="24"/>
  <c r="G23" i="24"/>
  <c r="M22" i="24"/>
  <c r="H22" i="24"/>
  <c r="G22" i="24"/>
  <c r="L16" i="23" l="1"/>
  <c r="I16" i="23"/>
  <c r="J16" i="23"/>
  <c r="N15" i="23"/>
  <c r="O15" i="23" s="1"/>
  <c r="N16" i="23" l="1"/>
  <c r="O16" i="23"/>
  <c r="K16" i="23"/>
  <c r="K22" i="24" l="1"/>
  <c r="J21" i="24"/>
  <c r="J22" i="24" s="1"/>
  <c r="M16" i="24"/>
  <c r="H16" i="24"/>
  <c r="G16" i="24"/>
  <c r="L15" i="24"/>
  <c r="L16" i="24" s="1"/>
  <c r="J15" i="24"/>
  <c r="I15" i="24"/>
  <c r="M13" i="24"/>
  <c r="H13" i="24"/>
  <c r="I12" i="24"/>
  <c r="I13" i="24" s="1"/>
  <c r="M19" i="24"/>
  <c r="H19" i="24"/>
  <c r="G19" i="24"/>
  <c r="L18" i="24"/>
  <c r="L19" i="24" s="1"/>
  <c r="J18" i="24"/>
  <c r="I18" i="24"/>
  <c r="I19" i="24" s="1"/>
  <c r="L52" i="23"/>
  <c r="J52" i="23"/>
  <c r="I52" i="23"/>
  <c r="M50" i="23"/>
  <c r="H50" i="23"/>
  <c r="G50" i="23"/>
  <c r="L49" i="23"/>
  <c r="L50" i="23" s="1"/>
  <c r="J49" i="23"/>
  <c r="K49" i="23" s="1"/>
  <c r="K50" i="23" s="1"/>
  <c r="I49" i="23"/>
  <c r="I50" i="23" s="1"/>
  <c r="M47" i="23"/>
  <c r="K47" i="23"/>
  <c r="H47" i="23"/>
  <c r="G47" i="23"/>
  <c r="L46" i="23"/>
  <c r="J46" i="23"/>
  <c r="I46" i="23"/>
  <c r="L45" i="23"/>
  <c r="J45" i="23"/>
  <c r="N45" i="23" s="1"/>
  <c r="O45" i="23" s="1"/>
  <c r="I45" i="23"/>
  <c r="L44" i="23"/>
  <c r="J44" i="23"/>
  <c r="I44" i="23"/>
  <c r="L43" i="23"/>
  <c r="J43" i="23"/>
  <c r="N43" i="23" s="1"/>
  <c r="O43" i="23" s="1"/>
  <c r="I43" i="23"/>
  <c r="L42" i="23"/>
  <c r="J42" i="23"/>
  <c r="I42" i="23"/>
  <c r="L41" i="23"/>
  <c r="J41" i="23"/>
  <c r="N41" i="23" s="1"/>
  <c r="I41" i="23"/>
  <c r="M39" i="23"/>
  <c r="H39" i="23"/>
  <c r="G39" i="23"/>
  <c r="L38" i="23"/>
  <c r="J38" i="23"/>
  <c r="N38" i="23" s="1"/>
  <c r="O38" i="23" s="1"/>
  <c r="I38" i="23"/>
  <c r="L37" i="23"/>
  <c r="J37" i="23"/>
  <c r="I37" i="23"/>
  <c r="M35" i="23"/>
  <c r="K35" i="23"/>
  <c r="H35" i="23"/>
  <c r="G35" i="23"/>
  <c r="L34" i="23"/>
  <c r="J34" i="23"/>
  <c r="I34" i="23"/>
  <c r="L33" i="23"/>
  <c r="L35" i="23" s="1"/>
  <c r="J33" i="23"/>
  <c r="I33" i="23"/>
  <c r="M31" i="23"/>
  <c r="K31" i="23"/>
  <c r="H31" i="23"/>
  <c r="G31" i="23"/>
  <c r="L30" i="23"/>
  <c r="L31" i="23" s="1"/>
  <c r="J30" i="23"/>
  <c r="J31" i="23" s="1"/>
  <c r="I30" i="23"/>
  <c r="I31" i="23" s="1"/>
  <c r="M28" i="23"/>
  <c r="K28" i="23"/>
  <c r="H28" i="23"/>
  <c r="G28" i="23"/>
  <c r="L27" i="23"/>
  <c r="L28" i="23" s="1"/>
  <c r="J27" i="23"/>
  <c r="J28" i="23" s="1"/>
  <c r="I27" i="23"/>
  <c r="I28" i="23" s="1"/>
  <c r="M25" i="23"/>
  <c r="K25" i="23"/>
  <c r="H25" i="23"/>
  <c r="G25" i="23"/>
  <c r="L24" i="23"/>
  <c r="L25" i="23" s="1"/>
  <c r="J24" i="23"/>
  <c r="J25" i="23" s="1"/>
  <c r="I24" i="23"/>
  <c r="I25" i="23" s="1"/>
  <c r="M22" i="23"/>
  <c r="K22" i="23"/>
  <c r="H22" i="23"/>
  <c r="G22" i="23"/>
  <c r="L21" i="23"/>
  <c r="J21" i="23"/>
  <c r="J22" i="23" s="1"/>
  <c r="I21" i="23"/>
  <c r="I22" i="23" s="1"/>
  <c r="M19" i="23"/>
  <c r="K19" i="23"/>
  <c r="H19" i="23"/>
  <c r="G19" i="23"/>
  <c r="L18" i="23"/>
  <c r="L19" i="23" s="1"/>
  <c r="J18" i="23"/>
  <c r="I18" i="23"/>
  <c r="I19" i="23" s="1"/>
  <c r="M13" i="23"/>
  <c r="K13" i="23"/>
  <c r="H13" i="23"/>
  <c r="G13" i="23"/>
  <c r="L12" i="23"/>
  <c r="L13" i="23" s="1"/>
  <c r="J12" i="23"/>
  <c r="J13" i="23" s="1"/>
  <c r="I12" i="23"/>
  <c r="I13" i="23" s="1"/>
  <c r="K228" i="17"/>
  <c r="J424" i="17"/>
  <c r="J436" i="17"/>
  <c r="J437" i="17"/>
  <c r="I639" i="17"/>
  <c r="J639" i="17"/>
  <c r="L639" i="17"/>
  <c r="I641" i="17"/>
  <c r="J641" i="17"/>
  <c r="L641" i="17"/>
  <c r="I622" i="17"/>
  <c r="I623" i="17"/>
  <c r="I624" i="17"/>
  <c r="I625" i="17"/>
  <c r="I626" i="17"/>
  <c r="G519" i="17"/>
  <c r="I513" i="17"/>
  <c r="J513" i="17"/>
  <c r="L513" i="17"/>
  <c r="I514" i="17"/>
  <c r="J514" i="17"/>
  <c r="L514" i="17"/>
  <c r="I515" i="17"/>
  <c r="J515" i="17"/>
  <c r="L515" i="17"/>
  <c r="I516" i="17"/>
  <c r="J516" i="17"/>
  <c r="L516" i="17"/>
  <c r="I517" i="17"/>
  <c r="J517" i="17"/>
  <c r="L517" i="17"/>
  <c r="I518" i="17"/>
  <c r="J518" i="17"/>
  <c r="L518" i="17"/>
  <c r="H519" i="17"/>
  <c r="M519" i="17"/>
  <c r="I402" i="17"/>
  <c r="J402" i="17"/>
  <c r="I403" i="17"/>
  <c r="J403" i="17"/>
  <c r="I348" i="17"/>
  <c r="J348" i="17"/>
  <c r="L348" i="17"/>
  <c r="H239" i="17"/>
  <c r="M239" i="17"/>
  <c r="G239" i="17"/>
  <c r="L238" i="17"/>
  <c r="L239" i="17" s="1"/>
  <c r="J238" i="17"/>
  <c r="J239" i="17" s="1"/>
  <c r="I238" i="17"/>
  <c r="I239" i="17" s="1"/>
  <c r="I217" i="17"/>
  <c r="J217" i="17"/>
  <c r="H218" i="17"/>
  <c r="M218" i="17"/>
  <c r="G218" i="17"/>
  <c r="I76" i="17"/>
  <c r="J76" i="17"/>
  <c r="L76" i="17"/>
  <c r="I63" i="17"/>
  <c r="J63" i="17"/>
  <c r="L63" i="17"/>
  <c r="I50" i="17"/>
  <c r="J50" i="17"/>
  <c r="L50" i="17"/>
  <c r="I51" i="17"/>
  <c r="J51" i="17"/>
  <c r="L51" i="17"/>
  <c r="N402" i="17" l="1"/>
  <c r="O402" i="17" s="1"/>
  <c r="N639" i="17"/>
  <c r="O639" i="17" s="1"/>
  <c r="K217" i="17"/>
  <c r="N217" i="17" s="1"/>
  <c r="O217" i="17" s="1"/>
  <c r="N625" i="17"/>
  <c r="O625" i="17" s="1"/>
  <c r="N18" i="23"/>
  <c r="O18" i="23" s="1"/>
  <c r="O19" i="23" s="1"/>
  <c r="N34" i="23"/>
  <c r="O34" i="23" s="1"/>
  <c r="N46" i="23"/>
  <c r="O46" i="23" s="1"/>
  <c r="J50" i="23"/>
  <c r="I39" i="23"/>
  <c r="K19" i="24"/>
  <c r="L21" i="24"/>
  <c r="L22" i="24" s="1"/>
  <c r="I21" i="24"/>
  <c r="I22" i="24" s="1"/>
  <c r="I16" i="24"/>
  <c r="K16" i="24"/>
  <c r="J16" i="24"/>
  <c r="L12" i="24"/>
  <c r="L13" i="24" s="1"/>
  <c r="J12" i="24"/>
  <c r="G13" i="24"/>
  <c r="J19" i="24"/>
  <c r="N18" i="24"/>
  <c r="N21" i="23"/>
  <c r="N22" i="23" s="1"/>
  <c r="N30" i="23"/>
  <c r="L47" i="23"/>
  <c r="L22" i="23"/>
  <c r="N12" i="23"/>
  <c r="J19" i="23"/>
  <c r="I35" i="23"/>
  <c r="I47" i="23"/>
  <c r="N33" i="23"/>
  <c r="O33" i="23" s="1"/>
  <c r="L39" i="23"/>
  <c r="J47" i="23"/>
  <c r="O41" i="23"/>
  <c r="N24" i="23"/>
  <c r="K37" i="23"/>
  <c r="K39" i="23" s="1"/>
  <c r="K55" i="23" s="1"/>
  <c r="J39" i="23"/>
  <c r="N44" i="23"/>
  <c r="O44" i="23" s="1"/>
  <c r="N49" i="23"/>
  <c r="N27" i="23"/>
  <c r="N42" i="23"/>
  <c r="O42" i="23" s="1"/>
  <c r="N52" i="23"/>
  <c r="J35" i="23"/>
  <c r="N641" i="17"/>
  <c r="O641" i="17" s="1"/>
  <c r="N514" i="17"/>
  <c r="O514" i="17" s="1"/>
  <c r="N623" i="17"/>
  <c r="O623" i="17" s="1"/>
  <c r="N624" i="17"/>
  <c r="O624" i="17" s="1"/>
  <c r="N626" i="17"/>
  <c r="O626" i="17" s="1"/>
  <c r="N622" i="17"/>
  <c r="O622" i="17" s="1"/>
  <c r="N518" i="17"/>
  <c r="O518" i="17" s="1"/>
  <c r="N403" i="17"/>
  <c r="O403" i="17" s="1"/>
  <c r="N517" i="17"/>
  <c r="O517" i="17" s="1"/>
  <c r="N513" i="17"/>
  <c r="O513" i="17" s="1"/>
  <c r="N515" i="17"/>
  <c r="O515" i="17" s="1"/>
  <c r="N516" i="17"/>
  <c r="O516" i="17" s="1"/>
  <c r="N348" i="17"/>
  <c r="O348" i="17" s="1"/>
  <c r="K238" i="17"/>
  <c r="K76" i="17"/>
  <c r="N76" i="17" s="1"/>
  <c r="O76" i="17" s="1"/>
  <c r="K63" i="17"/>
  <c r="N63" i="17" s="1"/>
  <c r="O63" i="17" s="1"/>
  <c r="K51" i="17"/>
  <c r="N51" i="17" s="1"/>
  <c r="O51" i="17" s="1"/>
  <c r="K50" i="17"/>
  <c r="N50" i="17" s="1"/>
  <c r="O50" i="17" s="1"/>
  <c r="N19" i="23" l="1"/>
  <c r="O21" i="23"/>
  <c r="O22" i="23" s="1"/>
  <c r="O35" i="23"/>
  <c r="N21" i="24"/>
  <c r="N12" i="24"/>
  <c r="N13" i="24" s="1"/>
  <c r="N15" i="24"/>
  <c r="O15" i="24" s="1"/>
  <c r="O16" i="24" s="1"/>
  <c r="J13" i="24"/>
  <c r="N19" i="24"/>
  <c r="O18" i="24"/>
  <c r="O19" i="24" s="1"/>
  <c r="N35" i="23"/>
  <c r="N47" i="23"/>
  <c r="N31" i="23"/>
  <c r="O30" i="23"/>
  <c r="O31" i="23" s="1"/>
  <c r="N13" i="23"/>
  <c r="O12" i="23"/>
  <c r="O13" i="23" s="1"/>
  <c r="O47" i="23"/>
  <c r="O52" i="23"/>
  <c r="N50" i="23"/>
  <c r="O49" i="23"/>
  <c r="O50" i="23" s="1"/>
  <c r="N25" i="23"/>
  <c r="O24" i="23"/>
  <c r="O25" i="23" s="1"/>
  <c r="O27" i="23"/>
  <c r="O28" i="23" s="1"/>
  <c r="N28" i="23"/>
  <c r="N37" i="23"/>
  <c r="N238" i="17"/>
  <c r="K239" i="17"/>
  <c r="L445" i="17"/>
  <c r="J445" i="17"/>
  <c r="I445" i="17"/>
  <c r="O117" i="12"/>
  <c r="J117" i="12"/>
  <c r="I117" i="12"/>
  <c r="N116" i="12"/>
  <c r="N117" i="12" s="1"/>
  <c r="L116" i="12"/>
  <c r="K116" i="12"/>
  <c r="K117" i="12" s="1"/>
  <c r="L444" i="17"/>
  <c r="J444" i="17"/>
  <c r="I444" i="17"/>
  <c r="N23" i="14"/>
  <c r="M116" i="12" l="1"/>
  <c r="M117" i="12" s="1"/>
  <c r="O21" i="24"/>
  <c r="O22" i="24" s="1"/>
  <c r="N22" i="24"/>
  <c r="N23" i="24" s="1"/>
  <c r="O12" i="24"/>
  <c r="O13" i="24" s="1"/>
  <c r="N16" i="24"/>
  <c r="K13" i="24"/>
  <c r="K23" i="24" s="1"/>
  <c r="N39" i="23"/>
  <c r="N55" i="23" s="1"/>
  <c r="O37" i="23"/>
  <c r="O39" i="23" s="1"/>
  <c r="O55" i="23" s="1"/>
  <c r="N445" i="17"/>
  <c r="O445" i="17" s="1"/>
  <c r="N444" i="17"/>
  <c r="O444" i="17" s="1"/>
  <c r="O238" i="17"/>
  <c r="O239" i="17" s="1"/>
  <c r="N239" i="17"/>
  <c r="L117" i="12"/>
  <c r="P116" i="12" l="1"/>
  <c r="O23" i="24"/>
  <c r="P117" i="12"/>
  <c r="Q116" i="12"/>
  <c r="Q117" i="12" s="1"/>
  <c r="L153" i="17"/>
  <c r="J153" i="17"/>
  <c r="I153" i="17"/>
  <c r="L117" i="17"/>
  <c r="J117" i="17"/>
  <c r="I117" i="17"/>
  <c r="L154" i="17"/>
  <c r="J154" i="17"/>
  <c r="I154" i="17"/>
  <c r="L152" i="17"/>
  <c r="J152" i="17"/>
  <c r="I152" i="17"/>
  <c r="L151" i="17"/>
  <c r="J151" i="17"/>
  <c r="I151" i="17"/>
  <c r="L150" i="17"/>
  <c r="J150" i="17"/>
  <c r="I150" i="17"/>
  <c r="L149" i="17"/>
  <c r="J149" i="17"/>
  <c r="I149" i="17"/>
  <c r="L148" i="17"/>
  <c r="J148" i="17"/>
  <c r="I148" i="17"/>
  <c r="L147" i="17"/>
  <c r="J147" i="17"/>
  <c r="I147" i="17"/>
  <c r="L145" i="17"/>
  <c r="J145" i="17"/>
  <c r="I145" i="17"/>
  <c r="L144" i="17"/>
  <c r="J144" i="17"/>
  <c r="I144" i="17"/>
  <c r="L143" i="17"/>
  <c r="J143" i="17"/>
  <c r="I143" i="17"/>
  <c r="L142" i="17"/>
  <c r="J142" i="17"/>
  <c r="I142" i="17"/>
  <c r="L141" i="17"/>
  <c r="J141" i="17"/>
  <c r="I141" i="17"/>
  <c r="L140" i="17"/>
  <c r="J140" i="17"/>
  <c r="I140" i="17"/>
  <c r="L139" i="17"/>
  <c r="J139" i="17"/>
  <c r="I139" i="17"/>
  <c r="L138" i="17"/>
  <c r="J138" i="17"/>
  <c r="I138" i="17"/>
  <c r="L136" i="17"/>
  <c r="J136" i="17"/>
  <c r="I136" i="17"/>
  <c r="L135" i="17"/>
  <c r="J135" i="17"/>
  <c r="I135" i="17"/>
  <c r="L137" i="17"/>
  <c r="J137" i="17"/>
  <c r="I137" i="17"/>
  <c r="L134" i="17"/>
  <c r="J134" i="17"/>
  <c r="I134" i="17"/>
  <c r="L133" i="17"/>
  <c r="J133" i="17"/>
  <c r="I133" i="17"/>
  <c r="L132" i="17"/>
  <c r="J132" i="17"/>
  <c r="I132" i="17"/>
  <c r="L131" i="17"/>
  <c r="J131" i="17"/>
  <c r="I131" i="17"/>
  <c r="L130" i="17"/>
  <c r="J130" i="17"/>
  <c r="I130" i="17"/>
  <c r="L129" i="17"/>
  <c r="J129" i="17"/>
  <c r="I129" i="17"/>
  <c r="L128" i="17"/>
  <c r="J128" i="17"/>
  <c r="I128" i="17"/>
  <c r="L127" i="17"/>
  <c r="J127" i="17"/>
  <c r="I127" i="17"/>
  <c r="L126" i="17"/>
  <c r="J126" i="17"/>
  <c r="I126" i="17"/>
  <c r="L125" i="17"/>
  <c r="J125" i="17"/>
  <c r="I125" i="17"/>
  <c r="L124" i="17"/>
  <c r="J124" i="17"/>
  <c r="I124" i="17"/>
  <c r="L123" i="17"/>
  <c r="J123" i="17"/>
  <c r="I123" i="17"/>
  <c r="L122" i="17"/>
  <c r="J122" i="17"/>
  <c r="I122" i="17"/>
  <c r="L121" i="17"/>
  <c r="J121" i="17"/>
  <c r="I121" i="17"/>
  <c r="L120" i="17"/>
  <c r="J120" i="17"/>
  <c r="I120" i="17"/>
  <c r="L119" i="17"/>
  <c r="J119" i="17"/>
  <c r="I119" i="17"/>
  <c r="L118" i="17"/>
  <c r="J118" i="17"/>
  <c r="I118" i="17"/>
  <c r="L116" i="17"/>
  <c r="J116" i="17"/>
  <c r="I116" i="17"/>
  <c r="L115" i="17"/>
  <c r="J115" i="17"/>
  <c r="I115" i="17"/>
  <c r="L114" i="17"/>
  <c r="J114" i="17"/>
  <c r="I114" i="17"/>
  <c r="L113" i="17"/>
  <c r="J113" i="17"/>
  <c r="I113" i="17"/>
  <c r="L112" i="17"/>
  <c r="J112" i="17"/>
  <c r="I112" i="17"/>
  <c r="L111" i="17"/>
  <c r="J111" i="17"/>
  <c r="I111" i="17"/>
  <c r="L110" i="17"/>
  <c r="J110" i="17"/>
  <c r="I110" i="17"/>
  <c r="L109" i="17"/>
  <c r="J109" i="17"/>
  <c r="I109" i="17"/>
  <c r="L108" i="17"/>
  <c r="J108" i="17"/>
  <c r="I108" i="17"/>
  <c r="L107" i="17"/>
  <c r="J107" i="17"/>
  <c r="I107" i="17"/>
  <c r="L106" i="17"/>
  <c r="J106" i="17"/>
  <c r="I106" i="17"/>
  <c r="K153" i="17" l="1"/>
  <c r="N153" i="17" s="1"/>
  <c r="O153" i="17" s="1"/>
  <c r="K117" i="17"/>
  <c r="N117" i="17" s="1"/>
  <c r="O117" i="17" s="1"/>
  <c r="K154" i="17"/>
  <c r="N154" i="17" s="1"/>
  <c r="O154" i="17" s="1"/>
  <c r="K152" i="17"/>
  <c r="N152" i="17" s="1"/>
  <c r="O152" i="17" s="1"/>
  <c r="K150" i="17"/>
  <c r="N150" i="17" s="1"/>
  <c r="O150" i="17" s="1"/>
  <c r="K151" i="17"/>
  <c r="N151" i="17" s="1"/>
  <c r="O151" i="17" s="1"/>
  <c r="K149" i="17"/>
  <c r="N149" i="17" s="1"/>
  <c r="O149" i="17" s="1"/>
  <c r="K148" i="17"/>
  <c r="N148" i="17" s="1"/>
  <c r="O148" i="17" s="1"/>
  <c r="K147" i="17"/>
  <c r="N147" i="17" s="1"/>
  <c r="O147" i="17" s="1"/>
  <c r="K145" i="17"/>
  <c r="N145" i="17" s="1"/>
  <c r="O145" i="17" s="1"/>
  <c r="K144" i="17"/>
  <c r="N144" i="17" s="1"/>
  <c r="O144" i="17" s="1"/>
  <c r="K143" i="17"/>
  <c r="N143" i="17" s="1"/>
  <c r="O143" i="17" s="1"/>
  <c r="K142" i="17"/>
  <c r="N142" i="17" s="1"/>
  <c r="O142" i="17" s="1"/>
  <c r="K141" i="17"/>
  <c r="N141" i="17" s="1"/>
  <c r="O141" i="17" s="1"/>
  <c r="K140" i="17"/>
  <c r="N140" i="17" s="1"/>
  <c r="O140" i="17" s="1"/>
  <c r="K139" i="17"/>
  <c r="N139" i="17" s="1"/>
  <c r="O139" i="17" s="1"/>
  <c r="K138" i="17"/>
  <c r="N138" i="17" s="1"/>
  <c r="O138" i="17" s="1"/>
  <c r="K136" i="17"/>
  <c r="N136" i="17" s="1"/>
  <c r="O136" i="17" s="1"/>
  <c r="K135" i="17"/>
  <c r="N135" i="17" s="1"/>
  <c r="O135" i="17" s="1"/>
  <c r="K137" i="17"/>
  <c r="N137" i="17" s="1"/>
  <c r="O137" i="17" s="1"/>
  <c r="K134" i="17"/>
  <c r="N134" i="17" s="1"/>
  <c r="O134" i="17" s="1"/>
  <c r="K133" i="17"/>
  <c r="N133" i="17" s="1"/>
  <c r="O133" i="17" s="1"/>
  <c r="K132" i="17"/>
  <c r="N132" i="17" s="1"/>
  <c r="O132" i="17" s="1"/>
  <c r="K114" i="17"/>
  <c r="N114" i="17" s="1"/>
  <c r="O114" i="17" s="1"/>
  <c r="K131" i="17"/>
  <c r="N131" i="17" s="1"/>
  <c r="O131" i="17" s="1"/>
  <c r="K130" i="17"/>
  <c r="N130" i="17" s="1"/>
  <c r="O130" i="17" s="1"/>
  <c r="K127" i="17"/>
  <c r="N127" i="17" s="1"/>
  <c r="O127" i="17" s="1"/>
  <c r="K129" i="17"/>
  <c r="N129" i="17" s="1"/>
  <c r="O129" i="17" s="1"/>
  <c r="K128" i="17"/>
  <c r="N128" i="17" s="1"/>
  <c r="O128" i="17" s="1"/>
  <c r="K126" i="17"/>
  <c r="N126" i="17" s="1"/>
  <c r="O126" i="17" s="1"/>
  <c r="K125" i="17"/>
  <c r="N125" i="17" s="1"/>
  <c r="O125" i="17" s="1"/>
  <c r="K124" i="17"/>
  <c r="N124" i="17" s="1"/>
  <c r="O124" i="17" s="1"/>
  <c r="K123" i="17"/>
  <c r="N123" i="17" s="1"/>
  <c r="O123" i="17" s="1"/>
  <c r="K122" i="17"/>
  <c r="N122" i="17" s="1"/>
  <c r="O122" i="17" s="1"/>
  <c r="K120" i="17"/>
  <c r="N120" i="17" s="1"/>
  <c r="O120" i="17" s="1"/>
  <c r="K121" i="17"/>
  <c r="N121" i="17" s="1"/>
  <c r="O121" i="17" s="1"/>
  <c r="K119" i="17"/>
  <c r="N119" i="17" s="1"/>
  <c r="O119" i="17" s="1"/>
  <c r="K118" i="17"/>
  <c r="N118" i="17" s="1"/>
  <c r="O118" i="17" s="1"/>
  <c r="K116" i="17"/>
  <c r="N116" i="17" s="1"/>
  <c r="O116" i="17" s="1"/>
  <c r="K115" i="17"/>
  <c r="N115" i="17" s="1"/>
  <c r="O115" i="17" s="1"/>
  <c r="K113" i="17"/>
  <c r="N113" i="17" s="1"/>
  <c r="O113" i="17" s="1"/>
  <c r="K112" i="17"/>
  <c r="N112" i="17" s="1"/>
  <c r="O112" i="17" s="1"/>
  <c r="K111" i="17"/>
  <c r="N111" i="17" s="1"/>
  <c r="O111" i="17" s="1"/>
  <c r="K110" i="17"/>
  <c r="N110" i="17" s="1"/>
  <c r="O110" i="17" s="1"/>
  <c r="K109" i="17"/>
  <c r="N109" i="17" s="1"/>
  <c r="O109" i="17" s="1"/>
  <c r="K108" i="17"/>
  <c r="N108" i="17" s="1"/>
  <c r="O108" i="17" s="1"/>
  <c r="K107" i="17"/>
  <c r="N107" i="17" s="1"/>
  <c r="O107" i="17" s="1"/>
  <c r="K106" i="17"/>
  <c r="N106" i="17" s="1"/>
  <c r="O106" i="17" s="1"/>
  <c r="L60" i="17" l="1"/>
  <c r="L61" i="17"/>
  <c r="L62" i="17"/>
  <c r="L64" i="17"/>
  <c r="L65" i="17"/>
  <c r="L66" i="17"/>
  <c r="J60" i="17"/>
  <c r="J61" i="17"/>
  <c r="J62" i="17"/>
  <c r="J64" i="17"/>
  <c r="J65" i="17"/>
  <c r="J66" i="17"/>
  <c r="M345" i="17"/>
  <c r="I591" i="17"/>
  <c r="I592" i="17"/>
  <c r="I593" i="17"/>
  <c r="I594" i="17"/>
  <c r="I595" i="17"/>
  <c r="N591" i="17" l="1"/>
  <c r="O591" i="17" s="1"/>
  <c r="N592" i="17"/>
  <c r="O592" i="17" s="1"/>
  <c r="N595" i="17"/>
  <c r="O595" i="17" s="1"/>
  <c r="N594" i="17"/>
  <c r="O594" i="17" s="1"/>
  <c r="N593" i="17"/>
  <c r="O593" i="17" s="1"/>
  <c r="I399" i="17" l="1"/>
  <c r="J399" i="17"/>
  <c r="I400" i="17"/>
  <c r="J400" i="17"/>
  <c r="I401" i="17"/>
  <c r="J401" i="17"/>
  <c r="I301" i="17"/>
  <c r="J301" i="17"/>
  <c r="L301" i="17"/>
  <c r="I165" i="17"/>
  <c r="J165" i="17"/>
  <c r="L165" i="17"/>
  <c r="I166" i="17"/>
  <c r="J166" i="17"/>
  <c r="L166" i="17"/>
  <c r="J57" i="14"/>
  <c r="O57" i="14"/>
  <c r="I57" i="14"/>
  <c r="N401" i="17" l="1"/>
  <c r="O401" i="17" s="1"/>
  <c r="N400" i="17"/>
  <c r="O400" i="17" s="1"/>
  <c r="N399" i="17"/>
  <c r="O399" i="17" s="1"/>
  <c r="N301" i="17"/>
  <c r="O301" i="17" s="1"/>
  <c r="N165" i="17"/>
  <c r="O165" i="17" s="1"/>
  <c r="N166" i="17"/>
  <c r="O166" i="17" s="1"/>
  <c r="K252" i="12" l="1"/>
  <c r="L252" i="12"/>
  <c r="N252" i="12"/>
  <c r="K253" i="12"/>
  <c r="L253" i="12"/>
  <c r="N253" i="12"/>
  <c r="K254" i="12"/>
  <c r="L254" i="12"/>
  <c r="N254" i="12"/>
  <c r="M254" i="12" s="1"/>
  <c r="P254" i="12" s="1"/>
  <c r="N251" i="12"/>
  <c r="L251" i="12"/>
  <c r="K251" i="12"/>
  <c r="K73" i="12"/>
  <c r="L73" i="12"/>
  <c r="N73" i="12"/>
  <c r="J73" i="11"/>
  <c r="M73" i="11" s="1"/>
  <c r="H73" i="11"/>
  <c r="I122" i="11"/>
  <c r="F63" i="11"/>
  <c r="H95" i="11"/>
  <c r="J95" i="11"/>
  <c r="M95" i="11" s="1"/>
  <c r="N95" i="11" s="1"/>
  <c r="H96" i="11"/>
  <c r="J96" i="11"/>
  <c r="M96" i="11" s="1"/>
  <c r="N96" i="11" s="1"/>
  <c r="H97" i="11"/>
  <c r="J97" i="11"/>
  <c r="M97" i="11" s="1"/>
  <c r="N97" i="11" s="1"/>
  <c r="H98" i="11"/>
  <c r="J98" i="11"/>
  <c r="H99" i="11"/>
  <c r="J99" i="11"/>
  <c r="M99" i="11" s="1"/>
  <c r="N99" i="11" s="1"/>
  <c r="H100" i="11"/>
  <c r="J100" i="11"/>
  <c r="M100" i="11" s="1"/>
  <c r="N100" i="11" s="1"/>
  <c r="H101" i="11"/>
  <c r="J101" i="11"/>
  <c r="M101" i="11" s="1"/>
  <c r="N101" i="11" s="1"/>
  <c r="H102" i="11"/>
  <c r="J102" i="11"/>
  <c r="M102" i="11" s="1"/>
  <c r="N102" i="11" s="1"/>
  <c r="H103" i="11"/>
  <c r="J103" i="11"/>
  <c r="M103" i="11" s="1"/>
  <c r="N103" i="11" s="1"/>
  <c r="H104" i="11"/>
  <c r="J104" i="11"/>
  <c r="M104" i="11" s="1"/>
  <c r="N104" i="11" s="1"/>
  <c r="H105" i="11"/>
  <c r="J105" i="11"/>
  <c r="M105" i="11" s="1"/>
  <c r="N105" i="11" s="1"/>
  <c r="H106" i="11"/>
  <c r="J106" i="11"/>
  <c r="M106" i="11" s="1"/>
  <c r="N106" i="11" s="1"/>
  <c r="H107" i="11"/>
  <c r="J107" i="11"/>
  <c r="M107" i="11" s="1"/>
  <c r="N107" i="11" s="1"/>
  <c r="H108" i="11"/>
  <c r="J108" i="11"/>
  <c r="M108" i="11" s="1"/>
  <c r="N108" i="11" s="1"/>
  <c r="H109" i="11"/>
  <c r="J109" i="11"/>
  <c r="M109" i="11" s="1"/>
  <c r="N109" i="11" s="1"/>
  <c r="H110" i="11"/>
  <c r="J110" i="11"/>
  <c r="M110" i="11" s="1"/>
  <c r="N110" i="11" s="1"/>
  <c r="H111" i="11"/>
  <c r="J111" i="11"/>
  <c r="M111" i="11" s="1"/>
  <c r="N111" i="11" s="1"/>
  <c r="H112" i="11"/>
  <c r="J112" i="11"/>
  <c r="M112" i="11" s="1"/>
  <c r="N112" i="11" s="1"/>
  <c r="H113" i="11"/>
  <c r="J113" i="11"/>
  <c r="M113" i="11" s="1"/>
  <c r="N113" i="11" s="1"/>
  <c r="H114" i="11"/>
  <c r="J114" i="11"/>
  <c r="M114" i="11" s="1"/>
  <c r="N114" i="11" s="1"/>
  <c r="H115" i="11"/>
  <c r="J115" i="11"/>
  <c r="M115" i="11" s="1"/>
  <c r="N115" i="11" s="1"/>
  <c r="H116" i="11"/>
  <c r="J116" i="11"/>
  <c r="M116" i="11" s="1"/>
  <c r="N116" i="11" s="1"/>
  <c r="H117" i="11"/>
  <c r="J117" i="11"/>
  <c r="M117" i="11" s="1"/>
  <c r="N117" i="11" s="1"/>
  <c r="H118" i="11"/>
  <c r="J118" i="11"/>
  <c r="M118" i="11" s="1"/>
  <c r="N118" i="11" s="1"/>
  <c r="H119" i="11"/>
  <c r="J119" i="11"/>
  <c r="M119" i="11" s="1"/>
  <c r="N119" i="11" s="1"/>
  <c r="H31" i="11"/>
  <c r="J31" i="11"/>
  <c r="M31" i="11" s="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2" i="11"/>
  <c r="J71" i="11"/>
  <c r="J70" i="11"/>
  <c r="J69" i="11"/>
  <c r="J68" i="11"/>
  <c r="J67" i="11"/>
  <c r="J66" i="11"/>
  <c r="J65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12" i="11"/>
  <c r="J13" i="11"/>
  <c r="J14" i="11"/>
  <c r="M14" i="11" s="1"/>
  <c r="J15" i="11"/>
  <c r="M15" i="11" s="1"/>
  <c r="J16" i="11"/>
  <c r="M16" i="11" s="1"/>
  <c r="J17" i="11"/>
  <c r="M17" i="11" s="1"/>
  <c r="J18" i="11"/>
  <c r="M18" i="11" s="1"/>
  <c r="J19" i="11"/>
  <c r="M19" i="11" s="1"/>
  <c r="J20" i="11"/>
  <c r="M20" i="11" s="1"/>
  <c r="J21" i="11"/>
  <c r="M21" i="11" s="1"/>
  <c r="J22" i="11"/>
  <c r="M22" i="11" s="1"/>
  <c r="J23" i="11"/>
  <c r="M23" i="11" s="1"/>
  <c r="J24" i="11"/>
  <c r="M24" i="11" s="1"/>
  <c r="J25" i="11"/>
  <c r="M25" i="11" s="1"/>
  <c r="J26" i="11"/>
  <c r="M26" i="11" s="1"/>
  <c r="J27" i="11"/>
  <c r="M27" i="11" s="1"/>
  <c r="J28" i="11"/>
  <c r="M28" i="11" s="1"/>
  <c r="J29" i="11"/>
  <c r="M29" i="11" s="1"/>
  <c r="J30" i="11"/>
  <c r="M30" i="11" s="1"/>
  <c r="J11" i="11"/>
  <c r="I100" i="17"/>
  <c r="J100" i="17"/>
  <c r="L100" i="17"/>
  <c r="I101" i="17"/>
  <c r="J101" i="17"/>
  <c r="L101" i="17"/>
  <c r="J48" i="11" l="1"/>
  <c r="J63" i="11"/>
  <c r="J32" i="11"/>
  <c r="M253" i="12"/>
  <c r="P253" i="12" s="1"/>
  <c r="M98" i="11"/>
  <c r="J121" i="11"/>
  <c r="L122" i="11"/>
  <c r="K122" i="11"/>
  <c r="M252" i="12"/>
  <c r="P252" i="12" s="1"/>
  <c r="Q252" i="12" s="1"/>
  <c r="Q254" i="12"/>
  <c r="M251" i="12"/>
  <c r="P251" i="12" s="1"/>
  <c r="Q251" i="12" s="1"/>
  <c r="K101" i="17"/>
  <c r="N101" i="17" s="1"/>
  <c r="O101" i="17" s="1"/>
  <c r="K100" i="17"/>
  <c r="N100" i="17" s="1"/>
  <c r="O100" i="17" s="1"/>
  <c r="Q253" i="12"/>
  <c r="M73" i="12"/>
  <c r="P73" i="12" s="1"/>
  <c r="Q73" i="12" s="1"/>
  <c r="N73" i="11"/>
  <c r="N31" i="11"/>
  <c r="L163" i="17"/>
  <c r="J163" i="17"/>
  <c r="I163" i="17"/>
  <c r="L160" i="17"/>
  <c r="J160" i="17"/>
  <c r="I160" i="17"/>
  <c r="L161" i="17"/>
  <c r="J161" i="17"/>
  <c r="I161" i="17"/>
  <c r="L162" i="17"/>
  <c r="J162" i="17"/>
  <c r="I162" i="17"/>
  <c r="L159" i="17"/>
  <c r="J159" i="17"/>
  <c r="I159" i="17"/>
  <c r="L164" i="17"/>
  <c r="J164" i="17"/>
  <c r="I164" i="17"/>
  <c r="M45" i="11"/>
  <c r="N45" i="11" s="1"/>
  <c r="H45" i="11"/>
  <c r="J163" i="12"/>
  <c r="O163" i="12"/>
  <c r="I163" i="12"/>
  <c r="N162" i="12"/>
  <c r="L162" i="12"/>
  <c r="K162" i="12"/>
  <c r="N161" i="12"/>
  <c r="L161" i="12"/>
  <c r="K161" i="12"/>
  <c r="N160" i="12"/>
  <c r="L160" i="12"/>
  <c r="K160" i="12"/>
  <c r="L389" i="17"/>
  <c r="J389" i="17"/>
  <c r="I389" i="17"/>
  <c r="L390" i="17"/>
  <c r="J390" i="17"/>
  <c r="I390" i="17"/>
  <c r="L388" i="17"/>
  <c r="J388" i="17"/>
  <c r="I388" i="17"/>
  <c r="L387" i="17"/>
  <c r="J387" i="17"/>
  <c r="I387" i="17"/>
  <c r="L544" i="17"/>
  <c r="J544" i="17"/>
  <c r="I544" i="17"/>
  <c r="L543" i="17"/>
  <c r="J543" i="17"/>
  <c r="I543" i="17"/>
  <c r="L512" i="17"/>
  <c r="J512" i="17"/>
  <c r="I512" i="17"/>
  <c r="N98" i="11" l="1"/>
  <c r="J122" i="11"/>
  <c r="N512" i="17"/>
  <c r="O512" i="17" s="1"/>
  <c r="K163" i="12"/>
  <c r="N163" i="12"/>
  <c r="L163" i="12"/>
  <c r="K163" i="17"/>
  <c r="N163" i="17" s="1"/>
  <c r="O163" i="17" s="1"/>
  <c r="K160" i="17"/>
  <c r="N160" i="17" s="1"/>
  <c r="O160" i="17" s="1"/>
  <c r="K161" i="17"/>
  <c r="N161" i="17" s="1"/>
  <c r="O161" i="17" s="1"/>
  <c r="K162" i="17"/>
  <c r="N162" i="17" s="1"/>
  <c r="O162" i="17" s="1"/>
  <c r="N164" i="17"/>
  <c r="O164" i="17" s="1"/>
  <c r="K159" i="17"/>
  <c r="N159" i="17" s="1"/>
  <c r="O159" i="17" s="1"/>
  <c r="M162" i="12"/>
  <c r="P162" i="12" s="1"/>
  <c r="Q162" i="12" s="1"/>
  <c r="M161" i="12"/>
  <c r="P161" i="12" s="1"/>
  <c r="Q161" i="12" s="1"/>
  <c r="M160" i="12"/>
  <c r="K389" i="17"/>
  <c r="N389" i="17" s="1"/>
  <c r="O389" i="17" s="1"/>
  <c r="K390" i="17"/>
  <c r="N390" i="17" s="1"/>
  <c r="O390" i="17" s="1"/>
  <c r="K388" i="17"/>
  <c r="N388" i="17" s="1"/>
  <c r="O388" i="17" s="1"/>
  <c r="K387" i="17"/>
  <c r="N387" i="17" s="1"/>
  <c r="O387" i="17" s="1"/>
  <c r="N544" i="17"/>
  <c r="O544" i="17" s="1"/>
  <c r="N543" i="17"/>
  <c r="O543" i="17" s="1"/>
  <c r="L349" i="17"/>
  <c r="J349" i="17"/>
  <c r="I349" i="17"/>
  <c r="P160" i="12" l="1"/>
  <c r="M163" i="12"/>
  <c r="N349" i="17"/>
  <c r="O349" i="17" s="1"/>
  <c r="Q160" i="12" l="1"/>
  <c r="Q163" i="12" s="1"/>
  <c r="P163" i="12"/>
  <c r="I211" i="17"/>
  <c r="J211" i="17"/>
  <c r="J263" i="17"/>
  <c r="I263" i="17"/>
  <c r="I638" i="17"/>
  <c r="J638" i="17"/>
  <c r="L638" i="17"/>
  <c r="I642" i="17"/>
  <c r="J642" i="17"/>
  <c r="L642" i="17"/>
  <c r="I643" i="17"/>
  <c r="J643" i="17"/>
  <c r="L643" i="17"/>
  <c r="I644" i="17"/>
  <c r="J644" i="17"/>
  <c r="L644" i="17"/>
  <c r="I645" i="17"/>
  <c r="J645" i="17"/>
  <c r="L645" i="17"/>
  <c r="I646" i="17"/>
  <c r="J646" i="17"/>
  <c r="L646" i="17"/>
  <c r="I647" i="17"/>
  <c r="J647" i="17"/>
  <c r="L647" i="17"/>
  <c r="I616" i="17"/>
  <c r="I617" i="17"/>
  <c r="I618" i="17"/>
  <c r="I619" i="17"/>
  <c r="I509" i="17"/>
  <c r="J509" i="17"/>
  <c r="L509" i="17"/>
  <c r="I510" i="17"/>
  <c r="J510" i="17"/>
  <c r="L510" i="17"/>
  <c r="L424" i="17"/>
  <c r="L436" i="17"/>
  <c r="L437" i="17"/>
  <c r="I415" i="17"/>
  <c r="J415" i="17"/>
  <c r="I394" i="17"/>
  <c r="I395" i="17"/>
  <c r="I396" i="17"/>
  <c r="I397" i="17"/>
  <c r="I398" i="17"/>
  <c r="I405" i="17"/>
  <c r="I406" i="17"/>
  <c r="I407" i="17"/>
  <c r="I408" i="17"/>
  <c r="I409" i="17"/>
  <c r="I411" i="17"/>
  <c r="I412" i="17"/>
  <c r="I413" i="17"/>
  <c r="I414" i="17"/>
  <c r="I416" i="17"/>
  <c r="I417" i="17"/>
  <c r="J417" i="17"/>
  <c r="J379" i="17"/>
  <c r="L379" i="17"/>
  <c r="J313" i="17"/>
  <c r="I313" i="17"/>
  <c r="J311" i="17"/>
  <c r="I311" i="17"/>
  <c r="J310" i="17"/>
  <c r="I310" i="17"/>
  <c r="J316" i="17"/>
  <c r="I316" i="17"/>
  <c r="I317" i="17"/>
  <c r="J317" i="17"/>
  <c r="J318" i="17"/>
  <c r="I318" i="17"/>
  <c r="J315" i="17"/>
  <c r="I315" i="17"/>
  <c r="J314" i="17"/>
  <c r="I314" i="17"/>
  <c r="J312" i="17"/>
  <c r="I312" i="17"/>
  <c r="J309" i="17"/>
  <c r="I309" i="17"/>
  <c r="J308" i="17"/>
  <c r="I308" i="17"/>
  <c r="I306" i="17"/>
  <c r="J306" i="17"/>
  <c r="I307" i="17"/>
  <c r="J307" i="17"/>
  <c r="I210" i="17"/>
  <c r="J210" i="17"/>
  <c r="I174" i="17"/>
  <c r="J174" i="17"/>
  <c r="L174" i="17"/>
  <c r="I175" i="17"/>
  <c r="J175" i="17"/>
  <c r="L175" i="17"/>
  <c r="H168" i="17"/>
  <c r="M168" i="17"/>
  <c r="G168" i="17"/>
  <c r="I167" i="17"/>
  <c r="J167" i="17"/>
  <c r="L167" i="17"/>
  <c r="L155" i="17"/>
  <c r="J155" i="17"/>
  <c r="I155" i="17"/>
  <c r="L146" i="17"/>
  <c r="J146" i="17"/>
  <c r="I146" i="17"/>
  <c r="I92" i="17"/>
  <c r="J92" i="17"/>
  <c r="L92" i="17"/>
  <c r="I93" i="17"/>
  <c r="J93" i="17"/>
  <c r="L93" i="17"/>
  <c r="I94" i="17"/>
  <c r="J94" i="17"/>
  <c r="L94" i="17"/>
  <c r="I95" i="17"/>
  <c r="J95" i="17"/>
  <c r="L95" i="17"/>
  <c r="I96" i="17"/>
  <c r="J96" i="17"/>
  <c r="L96" i="17"/>
  <c r="I97" i="17"/>
  <c r="J97" i="17"/>
  <c r="L97" i="17"/>
  <c r="I98" i="17"/>
  <c r="J98" i="17"/>
  <c r="L98" i="17"/>
  <c r="I99" i="17"/>
  <c r="J99" i="17"/>
  <c r="L99" i="17"/>
  <c r="I62" i="17"/>
  <c r="L52" i="17"/>
  <c r="L53" i="17"/>
  <c r="L54" i="17"/>
  <c r="L55" i="17"/>
  <c r="J52" i="17"/>
  <c r="J53" i="17"/>
  <c r="J54" i="17"/>
  <c r="J55" i="17"/>
  <c r="G57" i="17"/>
  <c r="I49" i="17"/>
  <c r="J49" i="17"/>
  <c r="L49" i="17"/>
  <c r="J22" i="17"/>
  <c r="L22" i="17"/>
  <c r="I22" i="17"/>
  <c r="H93" i="11"/>
  <c r="M93" i="11"/>
  <c r="N93" i="11" s="1"/>
  <c r="H94" i="11"/>
  <c r="M94" i="11"/>
  <c r="N94" i="11" s="1"/>
  <c r="N22" i="11"/>
  <c r="H12" i="11"/>
  <c r="H13" i="11"/>
  <c r="H14" i="11"/>
  <c r="H15" i="11"/>
  <c r="N15" i="11" s="1"/>
  <c r="N16" i="11"/>
  <c r="H17" i="11"/>
  <c r="N17" i="11" s="1"/>
  <c r="H18" i="11"/>
  <c r="N18" i="11" s="1"/>
  <c r="H19" i="11"/>
  <c r="N19" i="11" s="1"/>
  <c r="H20" i="11"/>
  <c r="N20" i="11" s="1"/>
  <c r="H21" i="11"/>
  <c r="N21" i="11" s="1"/>
  <c r="H22" i="11"/>
  <c r="H23" i="11"/>
  <c r="N23" i="11" s="1"/>
  <c r="H24" i="11"/>
  <c r="H25" i="11"/>
  <c r="H26" i="11"/>
  <c r="H27" i="11"/>
  <c r="H28" i="11"/>
  <c r="H29" i="11"/>
  <c r="H30" i="11"/>
  <c r="J38" i="12"/>
  <c r="O38" i="12"/>
  <c r="I38" i="12"/>
  <c r="I21" i="12"/>
  <c r="N415" i="17" l="1"/>
  <c r="O415" i="17" s="1"/>
  <c r="N417" i="17"/>
  <c r="O417" i="17" s="1"/>
  <c r="N619" i="17"/>
  <c r="O619" i="17" s="1"/>
  <c r="K211" i="17"/>
  <c r="N211" i="17" s="1"/>
  <c r="O211" i="17" s="1"/>
  <c r="K210" i="17"/>
  <c r="N210" i="17" s="1"/>
  <c r="O210" i="17" s="1"/>
  <c r="N510" i="17"/>
  <c r="O510" i="17" s="1"/>
  <c r="N509" i="17"/>
  <c r="O509" i="17" s="1"/>
  <c r="N616" i="17"/>
  <c r="O616" i="17" s="1"/>
  <c r="N617" i="17"/>
  <c r="O617" i="17" s="1"/>
  <c r="N646" i="17"/>
  <c r="O646" i="17" s="1"/>
  <c r="K263" i="17"/>
  <c r="N263" i="17" s="1"/>
  <c r="O263" i="17" s="1"/>
  <c r="N644" i="17"/>
  <c r="O644" i="17" s="1"/>
  <c r="N647" i="17"/>
  <c r="O647" i="17" s="1"/>
  <c r="N643" i="17"/>
  <c r="O643" i="17" s="1"/>
  <c r="N638" i="17"/>
  <c r="O638" i="17" s="1"/>
  <c r="N618" i="17"/>
  <c r="O618" i="17" s="1"/>
  <c r="N645" i="17"/>
  <c r="O645" i="17" s="1"/>
  <c r="N642" i="17"/>
  <c r="O642" i="17" s="1"/>
  <c r="N311" i="17"/>
  <c r="O311" i="17" s="1"/>
  <c r="N306" i="17"/>
  <c r="O306" i="17" s="1"/>
  <c r="N379" i="17"/>
  <c r="O379" i="17" s="1"/>
  <c r="N307" i="17"/>
  <c r="O307" i="17" s="1"/>
  <c r="N310" i="17"/>
  <c r="O310" i="17" s="1"/>
  <c r="N313" i="17"/>
  <c r="O313" i="17" s="1"/>
  <c r="N317" i="17"/>
  <c r="O317" i="17" s="1"/>
  <c r="N316" i="17"/>
  <c r="O316" i="17" s="1"/>
  <c r="N314" i="17"/>
  <c r="O314" i="17" s="1"/>
  <c r="K175" i="17"/>
  <c r="N175" i="17" s="1"/>
  <c r="O175" i="17" s="1"/>
  <c r="N318" i="17"/>
  <c r="O318" i="17" s="1"/>
  <c r="N315" i="17"/>
  <c r="O315" i="17" s="1"/>
  <c r="N312" i="17"/>
  <c r="O312" i="17" s="1"/>
  <c r="N309" i="17"/>
  <c r="O309" i="17" s="1"/>
  <c r="N308" i="17"/>
  <c r="O308" i="17" s="1"/>
  <c r="K167" i="17"/>
  <c r="N167" i="17" s="1"/>
  <c r="O167" i="17" s="1"/>
  <c r="K174" i="17"/>
  <c r="N174" i="17" s="1"/>
  <c r="O174" i="17" s="1"/>
  <c r="K155" i="17"/>
  <c r="N155" i="17" s="1"/>
  <c r="O155" i="17" s="1"/>
  <c r="K97" i="17"/>
  <c r="N97" i="17" s="1"/>
  <c r="O97" i="17" s="1"/>
  <c r="K93" i="17"/>
  <c r="N93" i="17" s="1"/>
  <c r="O93" i="17" s="1"/>
  <c r="K99" i="17"/>
  <c r="N99" i="17" s="1"/>
  <c r="O99" i="17" s="1"/>
  <c r="K95" i="17"/>
  <c r="N95" i="17" s="1"/>
  <c r="O95" i="17" s="1"/>
  <c r="K96" i="17"/>
  <c r="N96" i="17" s="1"/>
  <c r="O96" i="17" s="1"/>
  <c r="K92" i="17"/>
  <c r="N92" i="17" s="1"/>
  <c r="O92" i="17" s="1"/>
  <c r="K146" i="17"/>
  <c r="N146" i="17" s="1"/>
  <c r="O146" i="17" s="1"/>
  <c r="K98" i="17"/>
  <c r="N98" i="17" s="1"/>
  <c r="O98" i="17" s="1"/>
  <c r="K94" i="17"/>
  <c r="N94" i="17" s="1"/>
  <c r="O94" i="17" s="1"/>
  <c r="K49" i="17"/>
  <c r="N49" i="17" s="1"/>
  <c r="O49" i="17" s="1"/>
  <c r="K62" i="17"/>
  <c r="N62" i="17" s="1"/>
  <c r="O62" i="17" s="1"/>
  <c r="K22" i="17"/>
  <c r="N22" i="17" s="1"/>
  <c r="O22" i="17" s="1"/>
  <c r="O231" i="12" l="1"/>
  <c r="J231" i="12"/>
  <c r="I231" i="12"/>
  <c r="N230" i="12"/>
  <c r="N231" i="12" s="1"/>
  <c r="L230" i="12"/>
  <c r="K230" i="12"/>
  <c r="K231" i="12" s="1"/>
  <c r="O91" i="12"/>
  <c r="J91" i="12"/>
  <c r="I91" i="12"/>
  <c r="N90" i="12"/>
  <c r="N91" i="12" s="1"/>
  <c r="L90" i="12"/>
  <c r="K90" i="12"/>
  <c r="K91" i="12" s="1"/>
  <c r="N37" i="12"/>
  <c r="L37" i="12"/>
  <c r="K37" i="12"/>
  <c r="K19" i="12"/>
  <c r="L19" i="12"/>
  <c r="N19" i="12"/>
  <c r="K34" i="14"/>
  <c r="L34" i="14" s="1"/>
  <c r="N34" i="14"/>
  <c r="K46" i="14"/>
  <c r="K51" i="14" s="1"/>
  <c r="K47" i="14"/>
  <c r="L47" i="14" s="1"/>
  <c r="K48" i="14"/>
  <c r="L48" i="14" s="1"/>
  <c r="K49" i="14"/>
  <c r="L49" i="14" s="1"/>
  <c r="N49" i="14"/>
  <c r="J256" i="12"/>
  <c r="O256" i="12"/>
  <c r="I256" i="12"/>
  <c r="O88" i="12"/>
  <c r="J88" i="12"/>
  <c r="I88" i="12"/>
  <c r="N87" i="12"/>
  <c r="K87" i="12"/>
  <c r="H660" i="17"/>
  <c r="M660" i="17"/>
  <c r="H629" i="17"/>
  <c r="M629" i="17"/>
  <c r="G629" i="17"/>
  <c r="I607" i="17"/>
  <c r="I608" i="17"/>
  <c r="I609" i="17"/>
  <c r="I610" i="17"/>
  <c r="I611" i="17"/>
  <c r="I612" i="17"/>
  <c r="I613" i="17"/>
  <c r="I614" i="17"/>
  <c r="I615" i="17"/>
  <c r="I620" i="17"/>
  <c r="I621" i="17"/>
  <c r="I628" i="17"/>
  <c r="I606" i="17"/>
  <c r="H551" i="17"/>
  <c r="M551" i="17"/>
  <c r="G551" i="17"/>
  <c r="I541" i="17"/>
  <c r="J541" i="17"/>
  <c r="L541" i="17"/>
  <c r="I542" i="17"/>
  <c r="J542" i="17"/>
  <c r="L542" i="17"/>
  <c r="I548" i="17"/>
  <c r="J548" i="17"/>
  <c r="L548" i="17"/>
  <c r="I549" i="17"/>
  <c r="J549" i="17"/>
  <c r="L549" i="17"/>
  <c r="I550" i="17"/>
  <c r="J550" i="17"/>
  <c r="L550" i="17"/>
  <c r="I496" i="17"/>
  <c r="J496" i="17"/>
  <c r="L496" i="17"/>
  <c r="I497" i="17"/>
  <c r="J497" i="17"/>
  <c r="L497" i="17"/>
  <c r="I498" i="17"/>
  <c r="J498" i="17"/>
  <c r="L498" i="17"/>
  <c r="I499" i="17"/>
  <c r="J499" i="17"/>
  <c r="L499" i="17"/>
  <c r="I500" i="17"/>
  <c r="J500" i="17"/>
  <c r="L500" i="17"/>
  <c r="I501" i="17"/>
  <c r="J501" i="17"/>
  <c r="L501" i="17"/>
  <c r="I502" i="17"/>
  <c r="J502" i="17"/>
  <c r="L502" i="17"/>
  <c r="I503" i="17"/>
  <c r="J503" i="17"/>
  <c r="L503" i="17"/>
  <c r="I504" i="17"/>
  <c r="J504" i="17"/>
  <c r="L504" i="17"/>
  <c r="I505" i="17"/>
  <c r="J505" i="17"/>
  <c r="L505" i="17"/>
  <c r="I506" i="17"/>
  <c r="J506" i="17"/>
  <c r="L506" i="17"/>
  <c r="I507" i="17"/>
  <c r="J507" i="17"/>
  <c r="L507" i="17"/>
  <c r="I508" i="17"/>
  <c r="J508" i="17"/>
  <c r="L508" i="17"/>
  <c r="I511" i="17"/>
  <c r="J511" i="17"/>
  <c r="L511" i="17"/>
  <c r="H418" i="17"/>
  <c r="M418" i="17"/>
  <c r="G418" i="17"/>
  <c r="H381" i="17"/>
  <c r="M381" i="17"/>
  <c r="G381" i="17"/>
  <c r="J380" i="17"/>
  <c r="L380" i="17"/>
  <c r="M236" i="17"/>
  <c r="H236" i="17"/>
  <c r="G236" i="17"/>
  <c r="L235" i="17"/>
  <c r="L236" i="17" s="1"/>
  <c r="J235" i="17"/>
  <c r="I235" i="17"/>
  <c r="I236" i="17" s="1"/>
  <c r="I207" i="17"/>
  <c r="J207" i="17"/>
  <c r="I208" i="17"/>
  <c r="J208" i="17"/>
  <c r="I209" i="17"/>
  <c r="J209" i="17"/>
  <c r="I212" i="17"/>
  <c r="J212" i="17"/>
  <c r="K208" i="17" l="1"/>
  <c r="N208" i="17" s="1"/>
  <c r="O208" i="17" s="1"/>
  <c r="M90" i="12"/>
  <c r="M91" i="12" s="1"/>
  <c r="K212" i="17"/>
  <c r="N212" i="17" s="1"/>
  <c r="O212" i="17" s="1"/>
  <c r="K209" i="17"/>
  <c r="N209" i="17" s="1"/>
  <c r="O209" i="17" s="1"/>
  <c r="N508" i="17"/>
  <c r="O508" i="17" s="1"/>
  <c r="N504" i="17"/>
  <c r="O504" i="17" s="1"/>
  <c r="N500" i="17"/>
  <c r="O500" i="17" s="1"/>
  <c r="N496" i="17"/>
  <c r="O496" i="17" s="1"/>
  <c r="K207" i="17"/>
  <c r="N207" i="17" s="1"/>
  <c r="O207" i="17" s="1"/>
  <c r="N498" i="17"/>
  <c r="O498" i="17" s="1"/>
  <c r="N507" i="17"/>
  <c r="O507" i="17" s="1"/>
  <c r="N506" i="17"/>
  <c r="O506" i="17" s="1"/>
  <c r="N499" i="17"/>
  <c r="O499" i="17" s="1"/>
  <c r="N511" i="17"/>
  <c r="O511" i="17" s="1"/>
  <c r="N497" i="17"/>
  <c r="O497" i="17" s="1"/>
  <c r="N501" i="17"/>
  <c r="O501" i="17" s="1"/>
  <c r="N505" i="17"/>
  <c r="O505" i="17" s="1"/>
  <c r="N503" i="17"/>
  <c r="O503" i="17" s="1"/>
  <c r="N502" i="17"/>
  <c r="O502" i="17" s="1"/>
  <c r="N609" i="17"/>
  <c r="O609" i="17" s="1"/>
  <c r="N621" i="17"/>
  <c r="O621" i="17" s="1"/>
  <c r="N613" i="17"/>
  <c r="O613" i="17" s="1"/>
  <c r="N606" i="17"/>
  <c r="O606" i="17" s="1"/>
  <c r="N620" i="17"/>
  <c r="O620" i="17" s="1"/>
  <c r="N612" i="17"/>
  <c r="O612" i="17" s="1"/>
  <c r="N608" i="17"/>
  <c r="O608" i="17" s="1"/>
  <c r="N611" i="17"/>
  <c r="O611" i="17" s="1"/>
  <c r="N615" i="17"/>
  <c r="O615" i="17" s="1"/>
  <c r="N607" i="17"/>
  <c r="O607" i="17" s="1"/>
  <c r="N628" i="17"/>
  <c r="O628" i="17" s="1"/>
  <c r="N614" i="17"/>
  <c r="O614" i="17" s="1"/>
  <c r="N610" i="17"/>
  <c r="O610" i="17" s="1"/>
  <c r="N548" i="17"/>
  <c r="O548" i="17" s="1"/>
  <c r="N542" i="17"/>
  <c r="O542" i="17" s="1"/>
  <c r="N541" i="17"/>
  <c r="O541" i="17" s="1"/>
  <c r="N549" i="17"/>
  <c r="O549" i="17" s="1"/>
  <c r="M230" i="12"/>
  <c r="M231" i="12" s="1"/>
  <c r="L231" i="12"/>
  <c r="P90" i="12"/>
  <c r="L91" i="12"/>
  <c r="P37" i="12"/>
  <c r="Q37" i="12" s="1"/>
  <c r="M19" i="12"/>
  <c r="P19" i="12" s="1"/>
  <c r="Q19" i="12" s="1"/>
  <c r="M34" i="14"/>
  <c r="P34" i="14" s="1"/>
  <c r="Q34" i="14" s="1"/>
  <c r="M49" i="14"/>
  <c r="P49" i="14" s="1"/>
  <c r="M87" i="12"/>
  <c r="N550" i="17"/>
  <c r="O550" i="17" s="1"/>
  <c r="K235" i="17"/>
  <c r="K236" i="17" s="1"/>
  <c r="N380" i="17"/>
  <c r="O380" i="17" s="1"/>
  <c r="J236" i="17"/>
  <c r="N235" i="17" l="1"/>
  <c r="O235" i="17" s="1"/>
  <c r="O236" i="17" s="1"/>
  <c r="P230" i="12"/>
  <c r="P91" i="12"/>
  <c r="Q90" i="12"/>
  <c r="Q91" i="12" s="1"/>
  <c r="Q49" i="14"/>
  <c r="P87" i="12"/>
  <c r="Q87" i="12" s="1"/>
  <c r="M88" i="12"/>
  <c r="N236" i="17" l="1"/>
  <c r="P231" i="12"/>
  <c r="Q230" i="12"/>
  <c r="Q231" i="12" s="1"/>
  <c r="H62" i="11"/>
  <c r="M62" i="11"/>
  <c r="N62" i="11" l="1"/>
  <c r="F32" i="11"/>
  <c r="J452" i="17"/>
  <c r="M43" i="17" l="1"/>
  <c r="H43" i="17"/>
  <c r="G43" i="17"/>
  <c r="L42" i="17"/>
  <c r="J42" i="17"/>
  <c r="I42" i="17"/>
  <c r="L41" i="17"/>
  <c r="J41" i="17"/>
  <c r="I41" i="17"/>
  <c r="O219" i="12"/>
  <c r="J219" i="12"/>
  <c r="I219" i="12"/>
  <c r="N218" i="12"/>
  <c r="N219" i="12" s="1"/>
  <c r="L218" i="12"/>
  <c r="K218" i="12"/>
  <c r="K219" i="12" s="1"/>
  <c r="H51" i="11"/>
  <c r="M51" i="11"/>
  <c r="H52" i="11"/>
  <c r="M52" i="11"/>
  <c r="H53" i="11"/>
  <c r="M53" i="11"/>
  <c r="H54" i="11"/>
  <c r="M54" i="11"/>
  <c r="H55" i="11"/>
  <c r="M55" i="11"/>
  <c r="H56" i="11"/>
  <c r="M56" i="11"/>
  <c r="H57" i="11"/>
  <c r="M57" i="11"/>
  <c r="H58" i="11"/>
  <c r="M58" i="11"/>
  <c r="H59" i="11"/>
  <c r="M59" i="11"/>
  <c r="H60" i="11"/>
  <c r="M60" i="11"/>
  <c r="H61" i="11"/>
  <c r="M61" i="11"/>
  <c r="M43" i="11"/>
  <c r="M44" i="11"/>
  <c r="M46" i="11"/>
  <c r="H35" i="11"/>
  <c r="H36" i="11"/>
  <c r="H37" i="11"/>
  <c r="H38" i="11"/>
  <c r="H39" i="11"/>
  <c r="H40" i="11"/>
  <c r="H41" i="11"/>
  <c r="H42" i="11"/>
  <c r="H43" i="11"/>
  <c r="H44" i="11"/>
  <c r="H46" i="11"/>
  <c r="H47" i="11"/>
  <c r="H11" i="11"/>
  <c r="H32" i="11" s="1"/>
  <c r="N58" i="11" l="1"/>
  <c r="N46" i="11"/>
  <c r="N56" i="11"/>
  <c r="N44" i="11"/>
  <c r="M218" i="12"/>
  <c r="P218" i="12" s="1"/>
  <c r="N55" i="11"/>
  <c r="N60" i="11"/>
  <c r="N54" i="11"/>
  <c r="N51" i="11"/>
  <c r="N30" i="11"/>
  <c r="N52" i="11"/>
  <c r="K42" i="17"/>
  <c r="N42" i="17" s="1"/>
  <c r="O42" i="17" s="1"/>
  <c r="K41" i="17"/>
  <c r="N41" i="17" s="1"/>
  <c r="O41" i="17" s="1"/>
  <c r="I43" i="17"/>
  <c r="J43" i="17"/>
  <c r="L43" i="17"/>
  <c r="L219" i="12"/>
  <c r="N59" i="11"/>
  <c r="N53" i="11"/>
  <c r="N61" i="11"/>
  <c r="N57" i="11"/>
  <c r="N43" i="11"/>
  <c r="N29" i="11"/>
  <c r="M219" i="12" l="1"/>
  <c r="K43" i="17"/>
  <c r="N43" i="17"/>
  <c r="O43" i="17"/>
  <c r="P219" i="12"/>
  <c r="Q218" i="12"/>
  <c r="Q219" i="12" s="1"/>
  <c r="O26" i="14" l="1"/>
  <c r="N26" i="14"/>
  <c r="M26" i="14"/>
  <c r="J26" i="14"/>
  <c r="I26" i="14"/>
  <c r="K25" i="14"/>
  <c r="K26" i="14" s="1"/>
  <c r="L25" i="14" l="1"/>
  <c r="P25" i="14" s="1"/>
  <c r="P26" i="14" s="1"/>
  <c r="O60" i="14"/>
  <c r="J60" i="14"/>
  <c r="I60" i="14"/>
  <c r="N59" i="14"/>
  <c r="N60" i="14" s="1"/>
  <c r="K59" i="14"/>
  <c r="K60" i="14" s="1"/>
  <c r="H88" i="11"/>
  <c r="M88" i="11"/>
  <c r="N88" i="11" s="1"/>
  <c r="H89" i="11"/>
  <c r="M89" i="11"/>
  <c r="N89" i="11" s="1"/>
  <c r="H90" i="11"/>
  <c r="M90" i="11"/>
  <c r="N90" i="11" s="1"/>
  <c r="H91" i="11"/>
  <c r="M91" i="11"/>
  <c r="N91" i="11" s="1"/>
  <c r="H92" i="11"/>
  <c r="M92" i="11"/>
  <c r="N92" i="11" s="1"/>
  <c r="Q25" i="14" l="1"/>
  <c r="Q26" i="14" s="1"/>
  <c r="L26" i="14"/>
  <c r="L59" i="14"/>
  <c r="M59" i="14" s="1"/>
  <c r="M60" i="14" s="1"/>
  <c r="L60" i="14" l="1"/>
  <c r="P59" i="14"/>
  <c r="P60" i="14" l="1"/>
  <c r="Q59" i="14"/>
  <c r="Q60" i="14" s="1"/>
  <c r="I566" i="17" l="1"/>
  <c r="N566" i="17" l="1"/>
  <c r="O566" i="17" s="1"/>
  <c r="L359" i="17"/>
  <c r="L360" i="17"/>
  <c r="L361" i="17"/>
  <c r="L362" i="17"/>
  <c r="L363" i="17"/>
  <c r="J359" i="17"/>
  <c r="K359" i="17" s="1"/>
  <c r="J360" i="17"/>
  <c r="K360" i="17" s="1"/>
  <c r="J361" i="17"/>
  <c r="K361" i="17" s="1"/>
  <c r="J362" i="17"/>
  <c r="J363" i="17"/>
  <c r="K363" i="17" s="1"/>
  <c r="G648" i="17"/>
  <c r="L559" i="17"/>
  <c r="I564" i="17"/>
  <c r="I565" i="17"/>
  <c r="J559" i="17"/>
  <c r="N564" i="17" l="1"/>
  <c r="O564" i="17" s="1"/>
  <c r="N359" i="17"/>
  <c r="N565" i="17"/>
  <c r="O565" i="17" s="1"/>
  <c r="J629" i="17"/>
  <c r="N361" i="17"/>
  <c r="M557" i="17" l="1"/>
  <c r="H557" i="17"/>
  <c r="G557" i="17"/>
  <c r="L556" i="17"/>
  <c r="J556" i="17"/>
  <c r="I556" i="17"/>
  <c r="I557" i="17" s="1"/>
  <c r="J557" i="17" l="1"/>
  <c r="K556" i="17"/>
  <c r="K557" i="17" s="1"/>
  <c r="L557" i="17"/>
  <c r="H75" i="11"/>
  <c r="M75" i="11"/>
  <c r="N75" i="11" s="1"/>
  <c r="H76" i="11"/>
  <c r="M76" i="11"/>
  <c r="N76" i="11" s="1"/>
  <c r="H77" i="11"/>
  <c r="M77" i="11"/>
  <c r="N77" i="11" s="1"/>
  <c r="H78" i="11"/>
  <c r="M78" i="11"/>
  <c r="H79" i="11"/>
  <c r="M79" i="11"/>
  <c r="N79" i="11" s="1"/>
  <c r="H80" i="11"/>
  <c r="M80" i="11"/>
  <c r="N80" i="11" s="1"/>
  <c r="H81" i="11"/>
  <c r="M81" i="11"/>
  <c r="N81" i="11" s="1"/>
  <c r="N78" i="11" l="1"/>
  <c r="N556" i="17"/>
  <c r="L536" i="17"/>
  <c r="I540" i="17"/>
  <c r="J397" i="17"/>
  <c r="I246" i="17"/>
  <c r="I226" i="17"/>
  <c r="J226" i="17"/>
  <c r="L226" i="17"/>
  <c r="J183" i="17"/>
  <c r="J184" i="17"/>
  <c r="J185" i="17"/>
  <c r="J186" i="17"/>
  <c r="J187" i="17"/>
  <c r="J188" i="17"/>
  <c r="J189" i="17"/>
  <c r="J190" i="17"/>
  <c r="K190" i="17" s="1"/>
  <c r="J191" i="17"/>
  <c r="J192" i="17"/>
  <c r="J193" i="17"/>
  <c r="J194" i="17"/>
  <c r="J195" i="17"/>
  <c r="J196" i="17"/>
  <c r="J197" i="17"/>
  <c r="J198" i="17"/>
  <c r="J199" i="17"/>
  <c r="J200" i="17"/>
  <c r="J201" i="17"/>
  <c r="J202" i="17"/>
  <c r="J203" i="17"/>
  <c r="J204" i="17"/>
  <c r="J205" i="17"/>
  <c r="J206" i="17"/>
  <c r="I190" i="17"/>
  <c r="I172" i="17"/>
  <c r="J172" i="17"/>
  <c r="L172" i="17"/>
  <c r="I173" i="17"/>
  <c r="J173" i="17"/>
  <c r="L173" i="17"/>
  <c r="L177" i="17"/>
  <c r="J177" i="17"/>
  <c r="I177" i="17"/>
  <c r="L158" i="17"/>
  <c r="L168" i="17" s="1"/>
  <c r="J158" i="17"/>
  <c r="J168" i="17" s="1"/>
  <c r="I158" i="17"/>
  <c r="I168" i="17" s="1"/>
  <c r="H156" i="17"/>
  <c r="M156" i="17"/>
  <c r="G156" i="17"/>
  <c r="L69" i="17"/>
  <c r="J69" i="17"/>
  <c r="I69" i="17"/>
  <c r="I61" i="17"/>
  <c r="I64" i="17"/>
  <c r="I54" i="17"/>
  <c r="I55" i="17"/>
  <c r="K53" i="17"/>
  <c r="N53" i="17" s="1"/>
  <c r="O53" i="17" s="1"/>
  <c r="I53" i="17"/>
  <c r="K52" i="17"/>
  <c r="N52" i="17" s="1"/>
  <c r="O52" i="17" s="1"/>
  <c r="I52" i="17"/>
  <c r="H39" i="17"/>
  <c r="M39" i="17"/>
  <c r="G39" i="17"/>
  <c r="L36" i="17"/>
  <c r="J36" i="17"/>
  <c r="I36" i="17"/>
  <c r="I30" i="17"/>
  <c r="J30" i="17"/>
  <c r="L30" i="17"/>
  <c r="H27" i="17"/>
  <c r="M27" i="17"/>
  <c r="G27" i="17"/>
  <c r="L24" i="17"/>
  <c r="J24" i="17"/>
  <c r="I24" i="17"/>
  <c r="I25" i="17"/>
  <c r="J25" i="17"/>
  <c r="L25" i="17"/>
  <c r="L23" i="17"/>
  <c r="J23" i="17"/>
  <c r="I23" i="17"/>
  <c r="L21" i="17"/>
  <c r="J21" i="17"/>
  <c r="I21" i="17"/>
  <c r="J70" i="12"/>
  <c r="O70" i="12"/>
  <c r="I70" i="12"/>
  <c r="K239" i="12"/>
  <c r="L239" i="12"/>
  <c r="N239" i="12"/>
  <c r="K240" i="12"/>
  <c r="L240" i="12"/>
  <c r="N240" i="12"/>
  <c r="K241" i="12"/>
  <c r="L241" i="12"/>
  <c r="N241" i="12"/>
  <c r="K242" i="12"/>
  <c r="L242" i="12"/>
  <c r="N242" i="12"/>
  <c r="K243" i="12"/>
  <c r="L243" i="12"/>
  <c r="N243" i="12"/>
  <c r="K244" i="12"/>
  <c r="L244" i="12"/>
  <c r="N244" i="12"/>
  <c r="K245" i="12"/>
  <c r="L245" i="12"/>
  <c r="N245" i="12"/>
  <c r="K246" i="12"/>
  <c r="L246" i="12"/>
  <c r="N246" i="12"/>
  <c r="K247" i="12"/>
  <c r="L247" i="12"/>
  <c r="N247" i="12"/>
  <c r="K248" i="12"/>
  <c r="L248" i="12"/>
  <c r="N248" i="12"/>
  <c r="K249" i="12"/>
  <c r="L249" i="12"/>
  <c r="N249" i="12"/>
  <c r="K250" i="12"/>
  <c r="L250" i="12"/>
  <c r="N250" i="12"/>
  <c r="N238" i="12"/>
  <c r="L238" i="12"/>
  <c r="K238" i="12"/>
  <c r="J228" i="12"/>
  <c r="O228" i="12"/>
  <c r="I228" i="12"/>
  <c r="K227" i="12"/>
  <c r="L227" i="12"/>
  <c r="N227" i="12"/>
  <c r="J216" i="12"/>
  <c r="O216" i="12"/>
  <c r="I216" i="12"/>
  <c r="K196" i="12"/>
  <c r="L196" i="12"/>
  <c r="N196" i="12"/>
  <c r="K197" i="12"/>
  <c r="L197" i="12"/>
  <c r="N197" i="12"/>
  <c r="K198" i="12"/>
  <c r="L198" i="12"/>
  <c r="N198" i="12"/>
  <c r="K199" i="12"/>
  <c r="L199" i="12"/>
  <c r="N199" i="12"/>
  <c r="K200" i="12"/>
  <c r="L200" i="12"/>
  <c r="N200" i="12"/>
  <c r="K201" i="12"/>
  <c r="L201" i="12"/>
  <c r="N201" i="12"/>
  <c r="K202" i="12"/>
  <c r="L202" i="12"/>
  <c r="N202" i="12"/>
  <c r="K203" i="12"/>
  <c r="L203" i="12"/>
  <c r="N203" i="12"/>
  <c r="K204" i="12"/>
  <c r="L204" i="12"/>
  <c r="N204" i="12"/>
  <c r="K205" i="12"/>
  <c r="L205" i="12"/>
  <c r="N205" i="12"/>
  <c r="K206" i="12"/>
  <c r="L206" i="12"/>
  <c r="N206" i="12"/>
  <c r="K207" i="12"/>
  <c r="L207" i="12"/>
  <c r="N207" i="12"/>
  <c r="K208" i="12"/>
  <c r="L208" i="12"/>
  <c r="N208" i="12"/>
  <c r="K209" i="12"/>
  <c r="L209" i="12"/>
  <c r="N209" i="12"/>
  <c r="K210" i="12"/>
  <c r="L210" i="12"/>
  <c r="N210" i="12"/>
  <c r="K211" i="12"/>
  <c r="L211" i="12"/>
  <c r="N211" i="12"/>
  <c r="K212" i="12"/>
  <c r="L212" i="12"/>
  <c r="N212" i="12"/>
  <c r="K213" i="12"/>
  <c r="L213" i="12"/>
  <c r="N213" i="12"/>
  <c r="K214" i="12"/>
  <c r="L214" i="12"/>
  <c r="N214" i="12"/>
  <c r="K215" i="12"/>
  <c r="L215" i="12"/>
  <c r="N215" i="12"/>
  <c r="K194" i="12"/>
  <c r="L194" i="12"/>
  <c r="N194" i="12"/>
  <c r="K195" i="12"/>
  <c r="L195" i="12"/>
  <c r="N195" i="12"/>
  <c r="J169" i="12"/>
  <c r="O169" i="12"/>
  <c r="I169" i="12"/>
  <c r="K165" i="12"/>
  <c r="L165" i="12"/>
  <c r="N165" i="12"/>
  <c r="K166" i="12"/>
  <c r="L166" i="12"/>
  <c r="N166" i="12"/>
  <c r="K167" i="12"/>
  <c r="L167" i="12"/>
  <c r="N167" i="12"/>
  <c r="N168" i="12"/>
  <c r="L168" i="12"/>
  <c r="K168" i="12"/>
  <c r="J146" i="12"/>
  <c r="O146" i="12"/>
  <c r="I146" i="12"/>
  <c r="K144" i="12"/>
  <c r="L144" i="12"/>
  <c r="N144" i="12"/>
  <c r="K145" i="12"/>
  <c r="L145" i="12"/>
  <c r="N145" i="12"/>
  <c r="O132" i="12"/>
  <c r="J132" i="12"/>
  <c r="I132" i="12"/>
  <c r="N131" i="12"/>
  <c r="N132" i="12" s="1"/>
  <c r="L131" i="12"/>
  <c r="K131" i="12"/>
  <c r="K132" i="12" s="1"/>
  <c r="O114" i="12"/>
  <c r="I114" i="12"/>
  <c r="N112" i="12"/>
  <c r="L112" i="12"/>
  <c r="K112" i="12"/>
  <c r="J110" i="12"/>
  <c r="O110" i="12"/>
  <c r="I110" i="12"/>
  <c r="K108" i="12"/>
  <c r="L108" i="12"/>
  <c r="N108" i="12"/>
  <c r="J100" i="12"/>
  <c r="O100" i="12"/>
  <c r="I100" i="12"/>
  <c r="I96" i="12"/>
  <c r="N99" i="12"/>
  <c r="L99" i="12"/>
  <c r="K99" i="12"/>
  <c r="K67" i="12"/>
  <c r="L67" i="12"/>
  <c r="N67" i="12"/>
  <c r="K69" i="12"/>
  <c r="L69" i="12"/>
  <c r="N69" i="12"/>
  <c r="N63" i="12"/>
  <c r="L63" i="12"/>
  <c r="K63" i="12"/>
  <c r="K58" i="12"/>
  <c r="L58" i="12"/>
  <c r="N58" i="12"/>
  <c r="N53" i="12"/>
  <c r="L53" i="12"/>
  <c r="K53" i="12"/>
  <c r="K47" i="12"/>
  <c r="L47" i="12"/>
  <c r="N47" i="12"/>
  <c r="N46" i="12"/>
  <c r="L46" i="12"/>
  <c r="K46" i="12"/>
  <c r="N48" i="12"/>
  <c r="L48" i="12"/>
  <c r="K48" i="12"/>
  <c r="N42" i="12"/>
  <c r="L42" i="12"/>
  <c r="K42" i="12"/>
  <c r="N41" i="12"/>
  <c r="L41" i="12"/>
  <c r="K41" i="12"/>
  <c r="J28" i="12"/>
  <c r="O28" i="12"/>
  <c r="I28" i="12"/>
  <c r="N27" i="12"/>
  <c r="L27" i="12"/>
  <c r="K27" i="12"/>
  <c r="O31" i="12"/>
  <c r="J31" i="12"/>
  <c r="I31" i="12"/>
  <c r="N30" i="12"/>
  <c r="N31" i="12" s="1"/>
  <c r="L30" i="12"/>
  <c r="K30" i="12"/>
  <c r="K31" i="12" s="1"/>
  <c r="J66" i="14"/>
  <c r="O66" i="14"/>
  <c r="I66" i="14"/>
  <c r="N53" i="14"/>
  <c r="N54" i="14" s="1"/>
  <c r="K53" i="14"/>
  <c r="K54" i="14" s="1"/>
  <c r="N397" i="17" l="1"/>
  <c r="O397" i="17" s="1"/>
  <c r="K226" i="17"/>
  <c r="N226" i="17" s="1"/>
  <c r="O226" i="17" s="1"/>
  <c r="J218" i="17"/>
  <c r="K30" i="17"/>
  <c r="N30" i="17" s="1"/>
  <c r="O30" i="17" s="1"/>
  <c r="M248" i="12"/>
  <c r="P248" i="12" s="1"/>
  <c r="Q248" i="12" s="1"/>
  <c r="M244" i="12"/>
  <c r="P244" i="12" s="1"/>
  <c r="Q244" i="12" s="1"/>
  <c r="M214" i="12"/>
  <c r="P214" i="12" s="1"/>
  <c r="Q214" i="12" s="1"/>
  <c r="M210" i="12"/>
  <c r="P210" i="12" s="1"/>
  <c r="Q210" i="12" s="1"/>
  <c r="M207" i="12"/>
  <c r="P207" i="12" s="1"/>
  <c r="Q207" i="12" s="1"/>
  <c r="M203" i="12"/>
  <c r="P203" i="12" s="1"/>
  <c r="Q203" i="12" s="1"/>
  <c r="M199" i="12"/>
  <c r="P199" i="12" s="1"/>
  <c r="Q199" i="12" s="1"/>
  <c r="M249" i="12"/>
  <c r="P249" i="12" s="1"/>
  <c r="Q249" i="12" s="1"/>
  <c r="M245" i="12"/>
  <c r="P245" i="12" s="1"/>
  <c r="Q245" i="12" s="1"/>
  <c r="M242" i="12"/>
  <c r="P242" i="12" s="1"/>
  <c r="Q242" i="12" s="1"/>
  <c r="M239" i="12"/>
  <c r="P239" i="12" s="1"/>
  <c r="Q239" i="12" s="1"/>
  <c r="M195" i="12"/>
  <c r="P195" i="12" s="1"/>
  <c r="Q195" i="12" s="1"/>
  <c r="M250" i="12"/>
  <c r="P250" i="12" s="1"/>
  <c r="Q250" i="12" s="1"/>
  <c r="M246" i="12"/>
  <c r="P246" i="12" s="1"/>
  <c r="Q246" i="12" s="1"/>
  <c r="M240" i="12"/>
  <c r="P240" i="12" s="1"/>
  <c r="Q240" i="12" s="1"/>
  <c r="K36" i="17"/>
  <c r="N36" i="17" s="1"/>
  <c r="M241" i="12"/>
  <c r="P241" i="12" s="1"/>
  <c r="Q241" i="12" s="1"/>
  <c r="M247" i="12"/>
  <c r="P247" i="12" s="1"/>
  <c r="Q247" i="12" s="1"/>
  <c r="M243" i="12"/>
  <c r="P243" i="12" s="1"/>
  <c r="Q243" i="12" s="1"/>
  <c r="N557" i="17"/>
  <c r="O556" i="17"/>
  <c r="O557" i="17" s="1"/>
  <c r="K246" i="17"/>
  <c r="N246" i="17" s="1"/>
  <c r="O246" i="17" s="1"/>
  <c r="N190" i="17"/>
  <c r="O190" i="17" s="1"/>
  <c r="K173" i="17"/>
  <c r="N173" i="17" s="1"/>
  <c r="O173" i="17" s="1"/>
  <c r="K172" i="17"/>
  <c r="N172" i="17" s="1"/>
  <c r="O172" i="17" s="1"/>
  <c r="K177" i="17"/>
  <c r="N177" i="17" s="1"/>
  <c r="O177" i="17" s="1"/>
  <c r="K158" i="17"/>
  <c r="K168" i="17" s="1"/>
  <c r="K69" i="17"/>
  <c r="N69" i="17" s="1"/>
  <c r="O69" i="17" s="1"/>
  <c r="K61" i="17"/>
  <c r="N61" i="17" s="1"/>
  <c r="O61" i="17" s="1"/>
  <c r="K64" i="17"/>
  <c r="N64" i="17" s="1"/>
  <c r="O64" i="17" s="1"/>
  <c r="K54" i="17"/>
  <c r="N54" i="17" s="1"/>
  <c r="O54" i="17" s="1"/>
  <c r="K55" i="17"/>
  <c r="N55" i="17" s="1"/>
  <c r="O55" i="17" s="1"/>
  <c r="K25" i="17"/>
  <c r="N25" i="17" s="1"/>
  <c r="O25" i="17" s="1"/>
  <c r="K24" i="17"/>
  <c r="N24" i="17" s="1"/>
  <c r="O24" i="17" s="1"/>
  <c r="K23" i="17"/>
  <c r="N23" i="17" s="1"/>
  <c r="O23" i="17" s="1"/>
  <c r="K21" i="17"/>
  <c r="M238" i="12"/>
  <c r="P238" i="12" s="1"/>
  <c r="Q238" i="12" s="1"/>
  <c r="M227" i="12"/>
  <c r="P227" i="12" s="1"/>
  <c r="Q227" i="12" s="1"/>
  <c r="M166" i="12"/>
  <c r="P166" i="12" s="1"/>
  <c r="Q166" i="12" s="1"/>
  <c r="M212" i="12"/>
  <c r="P212" i="12" s="1"/>
  <c r="Q212" i="12" s="1"/>
  <c r="M205" i="12"/>
  <c r="P205" i="12" s="1"/>
  <c r="Q205" i="12" s="1"/>
  <c r="M201" i="12"/>
  <c r="P201" i="12" s="1"/>
  <c r="Q201" i="12" s="1"/>
  <c r="M197" i="12"/>
  <c r="P197" i="12" s="1"/>
  <c r="Q197" i="12" s="1"/>
  <c r="M215" i="12"/>
  <c r="P215" i="12" s="1"/>
  <c r="Q215" i="12" s="1"/>
  <c r="M196" i="12"/>
  <c r="P196" i="12" s="1"/>
  <c r="Q196" i="12" s="1"/>
  <c r="P213" i="12"/>
  <c r="Q213" i="12" s="1"/>
  <c r="M202" i="12"/>
  <c r="P202" i="12" s="1"/>
  <c r="Q202" i="12" s="1"/>
  <c r="M208" i="12"/>
  <c r="P208" i="12" s="1"/>
  <c r="Q208" i="12" s="1"/>
  <c r="M209" i="12"/>
  <c r="P209" i="12" s="1"/>
  <c r="Q209" i="12" s="1"/>
  <c r="M200" i="12"/>
  <c r="P200" i="12" s="1"/>
  <c r="Q200" i="12" s="1"/>
  <c r="M198" i="12"/>
  <c r="P198" i="12" s="1"/>
  <c r="Q198" i="12" s="1"/>
  <c r="M211" i="12"/>
  <c r="P211" i="12" s="1"/>
  <c r="Q211" i="12" s="1"/>
  <c r="M204" i="12"/>
  <c r="P204" i="12" s="1"/>
  <c r="Q204" i="12" s="1"/>
  <c r="M206" i="12"/>
  <c r="P206" i="12" s="1"/>
  <c r="Q206" i="12" s="1"/>
  <c r="M131" i="12"/>
  <c r="M132" i="12" s="1"/>
  <c r="P194" i="12"/>
  <c r="Q194" i="12" s="1"/>
  <c r="M167" i="12"/>
  <c r="P167" i="12" s="1"/>
  <c r="Q167" i="12" s="1"/>
  <c r="K169" i="12"/>
  <c r="N169" i="12"/>
  <c r="M165" i="12"/>
  <c r="L169" i="12"/>
  <c r="M168" i="12"/>
  <c r="M144" i="12"/>
  <c r="P144" i="12" s="1"/>
  <c r="Q144" i="12" s="1"/>
  <c r="M145" i="12"/>
  <c r="P145" i="12" s="1"/>
  <c r="Q145" i="12" s="1"/>
  <c r="L132" i="12"/>
  <c r="P112" i="12"/>
  <c r="Q112" i="12" s="1"/>
  <c r="M47" i="12"/>
  <c r="P47" i="12" s="1"/>
  <c r="Q47" i="12" s="1"/>
  <c r="M108" i="12"/>
  <c r="M99" i="12"/>
  <c r="P99" i="12" s="1"/>
  <c r="Q99" i="12" s="1"/>
  <c r="M67" i="12"/>
  <c r="M69" i="12"/>
  <c r="P69" i="12" s="1"/>
  <c r="Q69" i="12" s="1"/>
  <c r="M63" i="12"/>
  <c r="P63" i="12" s="1"/>
  <c r="Q63" i="12" s="1"/>
  <c r="M58" i="12"/>
  <c r="P58" i="12" s="1"/>
  <c r="Q58" i="12" s="1"/>
  <c r="M53" i="12"/>
  <c r="P53" i="12" s="1"/>
  <c r="Q53" i="12" s="1"/>
  <c r="P46" i="12"/>
  <c r="Q46" i="12" s="1"/>
  <c r="M48" i="12"/>
  <c r="P48" i="12" s="1"/>
  <c r="Q48" i="12" s="1"/>
  <c r="M42" i="12"/>
  <c r="P42" i="12" s="1"/>
  <c r="Q42" i="12" s="1"/>
  <c r="M27" i="12"/>
  <c r="P27" i="12" s="1"/>
  <c r="Q27" i="12" s="1"/>
  <c r="M41" i="12"/>
  <c r="P41" i="12" s="1"/>
  <c r="Q41" i="12" s="1"/>
  <c r="M31" i="12"/>
  <c r="L31" i="12"/>
  <c r="L53" i="14"/>
  <c r="M53" i="14" l="1"/>
  <c r="M54" i="14" s="1"/>
  <c r="L54" i="14"/>
  <c r="P67" i="12"/>
  <c r="Q67" i="12" s="1"/>
  <c r="N158" i="17"/>
  <c r="N168" i="17" s="1"/>
  <c r="O36" i="17"/>
  <c r="N21" i="17"/>
  <c r="K27" i="17"/>
  <c r="P131" i="12"/>
  <c r="P132" i="12" s="1"/>
  <c r="P165" i="12"/>
  <c r="M169" i="12"/>
  <c r="P168" i="12"/>
  <c r="Q168" i="12" s="1"/>
  <c r="P108" i="12"/>
  <c r="P30" i="12"/>
  <c r="Q30" i="12" s="1"/>
  <c r="Q31" i="12" s="1"/>
  <c r="P53" i="14" l="1"/>
  <c r="P54" i="14" s="1"/>
  <c r="Q53" i="14"/>
  <c r="Q54" i="14" s="1"/>
  <c r="O158" i="17"/>
  <c r="O168" i="17" s="1"/>
  <c r="O21" i="17"/>
  <c r="Q131" i="12"/>
  <c r="Q132" i="12" s="1"/>
  <c r="Q165" i="12"/>
  <c r="Q169" i="12" s="1"/>
  <c r="P169" i="12"/>
  <c r="Q108" i="12"/>
  <c r="P31" i="12"/>
  <c r="N47" i="14"/>
  <c r="M47" i="14" s="1"/>
  <c r="P47" i="14" s="1"/>
  <c r="Q47" i="14" s="1"/>
  <c r="N48" i="14"/>
  <c r="M48" i="14" s="1"/>
  <c r="P48" i="14" s="1"/>
  <c r="Q48" i="14" s="1"/>
  <c r="I651" i="17"/>
  <c r="I652" i="17"/>
  <c r="I653" i="17"/>
  <c r="I654" i="17"/>
  <c r="I655" i="17"/>
  <c r="I656" i="17"/>
  <c r="I657" i="17"/>
  <c r="I658" i="17"/>
  <c r="I659" i="17"/>
  <c r="I635" i="17"/>
  <c r="I636" i="17"/>
  <c r="I637" i="17"/>
  <c r="I560" i="17"/>
  <c r="I561" i="17"/>
  <c r="I562" i="17"/>
  <c r="I563" i="17"/>
  <c r="I567" i="17"/>
  <c r="I568" i="17"/>
  <c r="I569" i="17"/>
  <c r="I570" i="17"/>
  <c r="I571" i="17"/>
  <c r="I572" i="17"/>
  <c r="I573" i="17"/>
  <c r="I574" i="17"/>
  <c r="I575" i="17"/>
  <c r="I576" i="17"/>
  <c r="I577" i="17"/>
  <c r="I578" i="17"/>
  <c r="I579" i="17"/>
  <c r="I580" i="17"/>
  <c r="I581" i="17"/>
  <c r="I582" i="17"/>
  <c r="I583" i="17"/>
  <c r="I584" i="17"/>
  <c r="I585" i="17"/>
  <c r="I586" i="17"/>
  <c r="I587" i="17"/>
  <c r="I588" i="17"/>
  <c r="I589" i="17"/>
  <c r="I590" i="17"/>
  <c r="I596" i="17"/>
  <c r="I597" i="17"/>
  <c r="I598" i="17"/>
  <c r="I599" i="17"/>
  <c r="I600" i="17"/>
  <c r="I601" i="17"/>
  <c r="I602" i="17"/>
  <c r="I603" i="17"/>
  <c r="I604" i="17"/>
  <c r="I605" i="17"/>
  <c r="I522" i="17"/>
  <c r="I523" i="17"/>
  <c r="I524" i="17"/>
  <c r="I525" i="17"/>
  <c r="I526" i="17"/>
  <c r="I527" i="17"/>
  <c r="I528" i="17"/>
  <c r="I529" i="17"/>
  <c r="I530" i="17"/>
  <c r="I531" i="17"/>
  <c r="I532" i="17"/>
  <c r="I533" i="17"/>
  <c r="I534" i="17"/>
  <c r="I535" i="17"/>
  <c r="I536" i="17"/>
  <c r="I537" i="17"/>
  <c r="I538" i="17"/>
  <c r="I539" i="17"/>
  <c r="I446" i="17"/>
  <c r="I447" i="17"/>
  <c r="I448" i="17"/>
  <c r="I449" i="17"/>
  <c r="I450" i="17"/>
  <c r="I451" i="17"/>
  <c r="I452" i="17"/>
  <c r="I453" i="17"/>
  <c r="I454" i="17"/>
  <c r="I455" i="17"/>
  <c r="I456" i="17"/>
  <c r="I457" i="17"/>
  <c r="I458" i="17"/>
  <c r="I459" i="17"/>
  <c r="I460" i="17"/>
  <c r="I461" i="17"/>
  <c r="I462" i="17"/>
  <c r="I463" i="17"/>
  <c r="I464" i="17"/>
  <c r="I465" i="17"/>
  <c r="I466" i="17"/>
  <c r="I467" i="17"/>
  <c r="I468" i="17"/>
  <c r="I469" i="17"/>
  <c r="I470" i="17"/>
  <c r="I471" i="17"/>
  <c r="I472" i="17"/>
  <c r="I473" i="17"/>
  <c r="I474" i="17"/>
  <c r="I475" i="17"/>
  <c r="I476" i="17"/>
  <c r="I477" i="17"/>
  <c r="I478" i="17"/>
  <c r="I479" i="17"/>
  <c r="I480" i="17"/>
  <c r="I481" i="17"/>
  <c r="I482" i="17"/>
  <c r="I483" i="17"/>
  <c r="I484" i="17"/>
  <c r="I485" i="17"/>
  <c r="I486" i="17"/>
  <c r="I487" i="17"/>
  <c r="I488" i="17"/>
  <c r="I489" i="17"/>
  <c r="I490" i="17"/>
  <c r="I491" i="17"/>
  <c r="I492" i="17"/>
  <c r="I493" i="17"/>
  <c r="I494" i="17"/>
  <c r="I495" i="17"/>
  <c r="I424" i="17"/>
  <c r="I436" i="17"/>
  <c r="I437" i="17"/>
  <c r="I391" i="17"/>
  <c r="I367" i="17"/>
  <c r="I368" i="17"/>
  <c r="I369" i="17"/>
  <c r="I370" i="17"/>
  <c r="I371" i="17"/>
  <c r="I372" i="17"/>
  <c r="I347" i="17"/>
  <c r="I350" i="17"/>
  <c r="I351" i="17"/>
  <c r="I352" i="17"/>
  <c r="I353" i="17"/>
  <c r="I354" i="17"/>
  <c r="I355" i="17"/>
  <c r="I342" i="17"/>
  <c r="I343" i="17"/>
  <c r="I344" i="17"/>
  <c r="I332" i="17"/>
  <c r="I333" i="17"/>
  <c r="I334" i="17"/>
  <c r="I335" i="17"/>
  <c r="I336" i="17"/>
  <c r="I337" i="17"/>
  <c r="I338" i="17"/>
  <c r="I323" i="17"/>
  <c r="I324" i="17"/>
  <c r="I325" i="17"/>
  <c r="I326" i="17"/>
  <c r="I327" i="17"/>
  <c r="I328" i="17"/>
  <c r="I319" i="17"/>
  <c r="I302" i="17"/>
  <c r="I296" i="17"/>
  <c r="I297" i="17"/>
  <c r="I292" i="17"/>
  <c r="I293" i="17"/>
  <c r="I287" i="17"/>
  <c r="I288" i="17" s="1"/>
  <c r="I281" i="17"/>
  <c r="I282" i="17"/>
  <c r="I283" i="17"/>
  <c r="I277" i="17"/>
  <c r="I268" i="17"/>
  <c r="I269" i="17"/>
  <c r="I272" i="17"/>
  <c r="I273" i="17"/>
  <c r="I264" i="17"/>
  <c r="I245" i="17"/>
  <c r="I249" i="17"/>
  <c r="I252" i="17"/>
  <c r="I253" i="17"/>
  <c r="I254" i="17"/>
  <c r="I255" i="17"/>
  <c r="I257" i="17"/>
  <c r="I258" i="17"/>
  <c r="I259" i="17"/>
  <c r="I225" i="17"/>
  <c r="I227" i="17"/>
  <c r="I228" i="17"/>
  <c r="I229" i="17"/>
  <c r="I230" i="17"/>
  <c r="I231" i="17"/>
  <c r="I232" i="17"/>
  <c r="I183" i="17"/>
  <c r="I184" i="17"/>
  <c r="I185" i="17"/>
  <c r="I186" i="17"/>
  <c r="I187" i="17"/>
  <c r="I188" i="17"/>
  <c r="I189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171" i="17"/>
  <c r="I176" i="17"/>
  <c r="I75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71" i="17"/>
  <c r="I60" i="17"/>
  <c r="I65" i="17"/>
  <c r="I66" i="17"/>
  <c r="I56" i="17"/>
  <c r="I37" i="17"/>
  <c r="I38" i="17"/>
  <c r="I31" i="17"/>
  <c r="I32" i="17"/>
  <c r="I33" i="17"/>
  <c r="I26" i="17"/>
  <c r="I27" i="17" s="1"/>
  <c r="I10" i="17"/>
  <c r="I11" i="17"/>
  <c r="J347" i="17"/>
  <c r="J350" i="17"/>
  <c r="J351" i="17"/>
  <c r="J352" i="17"/>
  <c r="J353" i="17"/>
  <c r="J354" i="17"/>
  <c r="J355" i="17"/>
  <c r="L635" i="17"/>
  <c r="L636" i="17"/>
  <c r="L637" i="17"/>
  <c r="J635" i="17"/>
  <c r="J636" i="17"/>
  <c r="J637" i="17"/>
  <c r="L420" i="17"/>
  <c r="J420" i="17"/>
  <c r="L394" i="17"/>
  <c r="L347" i="17"/>
  <c r="L350" i="17"/>
  <c r="L351" i="17"/>
  <c r="L352" i="17"/>
  <c r="L353" i="17"/>
  <c r="L354" i="17"/>
  <c r="L355" i="17"/>
  <c r="L342" i="17"/>
  <c r="L343" i="17"/>
  <c r="L344" i="17"/>
  <c r="K189" i="17"/>
  <c r="J225" i="17"/>
  <c r="L225" i="17"/>
  <c r="K222" i="12"/>
  <c r="L222" i="12"/>
  <c r="N222" i="12"/>
  <c r="K223" i="12"/>
  <c r="L223" i="12"/>
  <c r="N223" i="12"/>
  <c r="K224" i="12"/>
  <c r="L224" i="12"/>
  <c r="N224" i="12"/>
  <c r="K225" i="12"/>
  <c r="L225" i="12"/>
  <c r="N225" i="12"/>
  <c r="K226" i="12"/>
  <c r="L226" i="12"/>
  <c r="N226" i="12"/>
  <c r="N221" i="12"/>
  <c r="L221" i="12"/>
  <c r="K221" i="12"/>
  <c r="K139" i="12"/>
  <c r="L139" i="12"/>
  <c r="N139" i="12"/>
  <c r="O120" i="12"/>
  <c r="J120" i="12"/>
  <c r="I120" i="12"/>
  <c r="N119" i="12"/>
  <c r="N120" i="12" s="1"/>
  <c r="L119" i="12"/>
  <c r="K119" i="12"/>
  <c r="K120" i="12" s="1"/>
  <c r="K45" i="12"/>
  <c r="L45" i="12"/>
  <c r="N45" i="12"/>
  <c r="K31" i="14"/>
  <c r="N31" i="14"/>
  <c r="H82" i="11"/>
  <c r="M82" i="11"/>
  <c r="N82" i="11" s="1"/>
  <c r="L31" i="14" l="1"/>
  <c r="K225" i="17"/>
  <c r="N225" i="17" s="1"/>
  <c r="O225" i="17" s="1"/>
  <c r="I218" i="17"/>
  <c r="K347" i="17"/>
  <c r="K228" i="12"/>
  <c r="L228" i="12"/>
  <c r="N228" i="12"/>
  <c r="M224" i="12"/>
  <c r="P224" i="12" s="1"/>
  <c r="Q224" i="12" s="1"/>
  <c r="M226" i="12"/>
  <c r="P226" i="12" s="1"/>
  <c r="Q226" i="12" s="1"/>
  <c r="M221" i="12"/>
  <c r="P225" i="12"/>
  <c r="Q225" i="12" s="1"/>
  <c r="N189" i="17"/>
  <c r="O189" i="17" s="1"/>
  <c r="P223" i="12"/>
  <c r="Q223" i="12" s="1"/>
  <c r="M222" i="12"/>
  <c r="P222" i="12" s="1"/>
  <c r="Q222" i="12" s="1"/>
  <c r="P139" i="12"/>
  <c r="Q139" i="12" s="1"/>
  <c r="M119" i="12"/>
  <c r="M120" i="12" s="1"/>
  <c r="L120" i="12"/>
  <c r="P45" i="12"/>
  <c r="Q45" i="12" s="1"/>
  <c r="M31" i="14"/>
  <c r="P31" i="14" l="1"/>
  <c r="P221" i="12"/>
  <c r="P228" i="12" s="1"/>
  <c r="M228" i="12"/>
  <c r="P119" i="12"/>
  <c r="P120" i="12" s="1"/>
  <c r="Q31" i="14" l="1"/>
  <c r="Q221" i="12"/>
  <c r="Q228" i="12" s="1"/>
  <c r="Q119" i="12"/>
  <c r="Q120" i="12" s="1"/>
  <c r="N13" i="11"/>
  <c r="N24" i="11"/>
  <c r="N25" i="11"/>
  <c r="L89" i="17" l="1"/>
  <c r="J89" i="17"/>
  <c r="L302" i="17"/>
  <c r="J302" i="17"/>
  <c r="K188" i="17"/>
  <c r="L91" i="17"/>
  <c r="J91" i="17"/>
  <c r="L90" i="17"/>
  <c r="J90" i="17"/>
  <c r="L88" i="17"/>
  <c r="J88" i="17"/>
  <c r="L87" i="17"/>
  <c r="J87" i="17"/>
  <c r="L296" i="17"/>
  <c r="K298" i="17"/>
  <c r="M298" i="17"/>
  <c r="L14" i="17"/>
  <c r="L15" i="17" s="1"/>
  <c r="J14" i="17"/>
  <c r="J15" i="17" s="1"/>
  <c r="H15" i="17"/>
  <c r="I15" i="17"/>
  <c r="M15" i="17"/>
  <c r="I9" i="17"/>
  <c r="I12" i="17" s="1"/>
  <c r="J9" i="17"/>
  <c r="G15" i="17"/>
  <c r="H298" i="17"/>
  <c r="G298" i="17"/>
  <c r="J86" i="17"/>
  <c r="L86" i="17"/>
  <c r="K186" i="17"/>
  <c r="K187" i="17"/>
  <c r="N9" i="17" l="1"/>
  <c r="K89" i="17"/>
  <c r="N89" i="17" s="1"/>
  <c r="O89" i="17" s="1"/>
  <c r="K302" i="17"/>
  <c r="N302" i="17" s="1"/>
  <c r="O302" i="17" s="1"/>
  <c r="N188" i="17"/>
  <c r="O188" i="17" s="1"/>
  <c r="L298" i="17"/>
  <c r="K91" i="17"/>
  <c r="N91" i="17" s="1"/>
  <c r="O91" i="17" s="1"/>
  <c r="K90" i="17"/>
  <c r="N90" i="17" s="1"/>
  <c r="O90" i="17" s="1"/>
  <c r="K88" i="17"/>
  <c r="N88" i="17" s="1"/>
  <c r="O88" i="17" s="1"/>
  <c r="K87" i="17"/>
  <c r="N87" i="17" s="1"/>
  <c r="O87" i="17" s="1"/>
  <c r="K14" i="17"/>
  <c r="K15" i="17" s="1"/>
  <c r="N187" i="17"/>
  <c r="O187" i="17" s="1"/>
  <c r="K86" i="17"/>
  <c r="N86" i="17" s="1"/>
  <c r="O86" i="17" s="1"/>
  <c r="N186" i="17"/>
  <c r="O186" i="17" s="1"/>
  <c r="O9" i="17" l="1"/>
  <c r="N14" i="17"/>
  <c r="O14" i="17" l="1"/>
  <c r="O15" i="17" s="1"/>
  <c r="N15" i="17"/>
  <c r="J114" i="12" l="1"/>
  <c r="J96" i="12"/>
  <c r="O96" i="12"/>
  <c r="J84" i="12"/>
  <c r="O84" i="12"/>
  <c r="I84" i="12"/>
  <c r="K192" i="12"/>
  <c r="L192" i="12"/>
  <c r="N192" i="12"/>
  <c r="K193" i="12"/>
  <c r="L193" i="12"/>
  <c r="N193" i="12"/>
  <c r="N138" i="12"/>
  <c r="K138" i="12"/>
  <c r="L138" i="12"/>
  <c r="N95" i="12"/>
  <c r="L95" i="12"/>
  <c r="K95" i="12"/>
  <c r="N94" i="12"/>
  <c r="L94" i="12"/>
  <c r="K94" i="12"/>
  <c r="N83" i="12"/>
  <c r="L83" i="12"/>
  <c r="K83" i="12"/>
  <c r="N74" i="12"/>
  <c r="L74" i="12"/>
  <c r="K74" i="12"/>
  <c r="J64" i="12"/>
  <c r="O64" i="12"/>
  <c r="I64" i="12"/>
  <c r="N54" i="12"/>
  <c r="L54" i="12"/>
  <c r="K54" i="12"/>
  <c r="O24" i="12"/>
  <c r="M24" i="12"/>
  <c r="J24" i="12"/>
  <c r="I24" i="12"/>
  <c r="N23" i="12"/>
  <c r="N24" i="12" s="1"/>
  <c r="L23" i="12"/>
  <c r="M23" i="12" s="1"/>
  <c r="K23" i="12"/>
  <c r="K24" i="12" s="1"/>
  <c r="H71" i="11"/>
  <c r="M71" i="11"/>
  <c r="N71" i="11" s="1"/>
  <c r="M193" i="12" l="1"/>
  <c r="P193" i="12" s="1"/>
  <c r="Q193" i="12" s="1"/>
  <c r="M192" i="12"/>
  <c r="P192" i="12" s="1"/>
  <c r="Q192" i="12" s="1"/>
  <c r="M138" i="12"/>
  <c r="P138" i="12" s="1"/>
  <c r="Q138" i="12" s="1"/>
  <c r="M94" i="12"/>
  <c r="P94" i="12" s="1"/>
  <c r="Q94" i="12" s="1"/>
  <c r="P83" i="12"/>
  <c r="M95" i="12"/>
  <c r="P95" i="12" s="1"/>
  <c r="Q95" i="12" s="1"/>
  <c r="P23" i="12"/>
  <c r="P24" i="12" s="1"/>
  <c r="M74" i="12"/>
  <c r="P74" i="12" s="1"/>
  <c r="Q74" i="12" s="1"/>
  <c r="M54" i="12"/>
  <c r="P54" i="12" s="1"/>
  <c r="Q54" i="12" s="1"/>
  <c r="L24" i="12"/>
  <c r="H221" i="17"/>
  <c r="M221" i="17"/>
  <c r="G221" i="17"/>
  <c r="H373" i="17"/>
  <c r="M373" i="17"/>
  <c r="G373" i="17"/>
  <c r="Q83" i="12" l="1"/>
  <c r="Q23" i="12"/>
  <c r="Q24" i="12" s="1"/>
  <c r="N636" i="17"/>
  <c r="O636" i="17" s="1"/>
  <c r="J522" i="17" l="1"/>
  <c r="L522" i="17"/>
  <c r="J523" i="17"/>
  <c r="L523" i="17"/>
  <c r="J524" i="17"/>
  <c r="L524" i="17"/>
  <c r="J525" i="17"/>
  <c r="L525" i="17"/>
  <c r="L463" i="17"/>
  <c r="J463" i="17"/>
  <c r="L462" i="17"/>
  <c r="J462" i="17"/>
  <c r="L461" i="17"/>
  <c r="J461" i="17"/>
  <c r="L459" i="17"/>
  <c r="J459" i="17"/>
  <c r="L458" i="17"/>
  <c r="J458" i="17"/>
  <c r="L457" i="17"/>
  <c r="J457" i="17"/>
  <c r="L456" i="17"/>
  <c r="J456" i="17"/>
  <c r="L455" i="17"/>
  <c r="J455" i="17"/>
  <c r="L454" i="17"/>
  <c r="J454" i="17"/>
  <c r="L452" i="17"/>
  <c r="L451" i="17"/>
  <c r="J451" i="17"/>
  <c r="L450" i="17"/>
  <c r="J450" i="17"/>
  <c r="J449" i="17"/>
  <c r="L449" i="17"/>
  <c r="M438" i="17"/>
  <c r="H438" i="17"/>
  <c r="G438" i="17"/>
  <c r="I420" i="17"/>
  <c r="I366" i="17"/>
  <c r="J366" i="17"/>
  <c r="L366" i="17"/>
  <c r="H364" i="17"/>
  <c r="M364" i="17"/>
  <c r="G364" i="17"/>
  <c r="J358" i="17"/>
  <c r="L358" i="17"/>
  <c r="H329" i="17"/>
  <c r="M329" i="17"/>
  <c r="H260" i="17"/>
  <c r="M260" i="17"/>
  <c r="G260" i="17"/>
  <c r="K259" i="17"/>
  <c r="N259" i="17" s="1"/>
  <c r="O259" i="17" s="1"/>
  <c r="K249" i="17"/>
  <c r="N249" i="17" s="1"/>
  <c r="O249" i="17" s="1"/>
  <c r="K204" i="17"/>
  <c r="K203" i="17"/>
  <c r="K202" i="17"/>
  <c r="K201" i="17"/>
  <c r="K206" i="17"/>
  <c r="K198" i="17"/>
  <c r="K197" i="17"/>
  <c r="K196" i="17"/>
  <c r="K195" i="17"/>
  <c r="K193" i="17"/>
  <c r="K192" i="17"/>
  <c r="K194" i="17"/>
  <c r="K185" i="17"/>
  <c r="K191" i="17"/>
  <c r="L74" i="17"/>
  <c r="L75" i="17"/>
  <c r="L77" i="17"/>
  <c r="L78" i="17"/>
  <c r="L79" i="17"/>
  <c r="L80" i="17"/>
  <c r="L81" i="17"/>
  <c r="L82" i="17"/>
  <c r="L83" i="17"/>
  <c r="L84" i="17"/>
  <c r="L85" i="17"/>
  <c r="J74" i="17"/>
  <c r="J75" i="17"/>
  <c r="J77" i="17"/>
  <c r="J78" i="17"/>
  <c r="J79" i="17"/>
  <c r="J80" i="17"/>
  <c r="J81" i="17"/>
  <c r="J82" i="17"/>
  <c r="J83" i="17"/>
  <c r="J84" i="17"/>
  <c r="J85" i="17"/>
  <c r="H72" i="17"/>
  <c r="M72" i="17"/>
  <c r="G72" i="17"/>
  <c r="N456" i="17" l="1"/>
  <c r="O456" i="17" s="1"/>
  <c r="N358" i="17"/>
  <c r="O358" i="17" s="1"/>
  <c r="N463" i="17"/>
  <c r="O463" i="17" s="1"/>
  <c r="N450" i="17"/>
  <c r="O450" i="17" s="1"/>
  <c r="N451" i="17"/>
  <c r="O451" i="17" s="1"/>
  <c r="N454" i="17"/>
  <c r="O454" i="17" s="1"/>
  <c r="N461" i="17"/>
  <c r="O461" i="17" s="1"/>
  <c r="N455" i="17"/>
  <c r="O455" i="17" s="1"/>
  <c r="N462" i="17"/>
  <c r="O462" i="17" s="1"/>
  <c r="N459" i="17"/>
  <c r="O459" i="17" s="1"/>
  <c r="K199" i="17"/>
  <c r="N199" i="17" s="1"/>
  <c r="O199" i="17" s="1"/>
  <c r="N457" i="17"/>
  <c r="O457" i="17" s="1"/>
  <c r="N449" i="17"/>
  <c r="O449" i="17" s="1"/>
  <c r="N458" i="17"/>
  <c r="O458" i="17" s="1"/>
  <c r="N523" i="17"/>
  <c r="O523" i="17" s="1"/>
  <c r="N524" i="17"/>
  <c r="O524" i="17" s="1"/>
  <c r="N525" i="17"/>
  <c r="O525" i="17" s="1"/>
  <c r="N522" i="17"/>
  <c r="O522" i="17" s="1"/>
  <c r="J156" i="17"/>
  <c r="L156" i="17"/>
  <c r="N452" i="17"/>
  <c r="O452" i="17" s="1"/>
  <c r="N437" i="17"/>
  <c r="O437" i="17" s="1"/>
  <c r="N424" i="17"/>
  <c r="O424" i="17" s="1"/>
  <c r="N436" i="17"/>
  <c r="O436" i="17" s="1"/>
  <c r="K420" i="17"/>
  <c r="K366" i="17"/>
  <c r="K257" i="17"/>
  <c r="N257" i="17" s="1"/>
  <c r="O257" i="17" s="1"/>
  <c r="K255" i="17"/>
  <c r="N255" i="17" s="1"/>
  <c r="O255" i="17" s="1"/>
  <c r="K254" i="17"/>
  <c r="N254" i="17" s="1"/>
  <c r="O254" i="17" s="1"/>
  <c r="K253" i="17"/>
  <c r="N253" i="17" s="1"/>
  <c r="O253" i="17" s="1"/>
  <c r="K252" i="17"/>
  <c r="N252" i="17" s="1"/>
  <c r="O252" i="17" s="1"/>
  <c r="N204" i="17"/>
  <c r="O204" i="17" s="1"/>
  <c r="N206" i="17"/>
  <c r="O206" i="17" s="1"/>
  <c r="N203" i="17"/>
  <c r="O203" i="17" s="1"/>
  <c r="N201" i="17"/>
  <c r="O201" i="17" s="1"/>
  <c r="N202" i="17"/>
  <c r="O202" i="17" s="1"/>
  <c r="N198" i="17"/>
  <c r="O198" i="17" s="1"/>
  <c r="N197" i="17"/>
  <c r="O197" i="17" s="1"/>
  <c r="N196" i="17"/>
  <c r="O196" i="17" s="1"/>
  <c r="N195" i="17"/>
  <c r="O195" i="17" s="1"/>
  <c r="N194" i="17"/>
  <c r="O194" i="17" s="1"/>
  <c r="N192" i="17"/>
  <c r="O192" i="17" s="1"/>
  <c r="N193" i="17"/>
  <c r="O193" i="17" s="1"/>
  <c r="N185" i="17"/>
  <c r="O185" i="17" s="1"/>
  <c r="N191" i="17"/>
  <c r="O191" i="17" s="1"/>
  <c r="K60" i="17"/>
  <c r="N60" i="17" s="1"/>
  <c r="O60" i="17" s="1"/>
  <c r="N366" i="17" l="1"/>
  <c r="N420" i="17"/>
  <c r="O420" i="17" s="1"/>
  <c r="O366" i="17" l="1"/>
  <c r="J29" i="14"/>
  <c r="O29" i="14"/>
  <c r="I29" i="14"/>
  <c r="K28" i="14"/>
  <c r="M38" i="11"/>
  <c r="M37" i="11"/>
  <c r="M36" i="11"/>
  <c r="J141" i="12"/>
  <c r="O141" i="12"/>
  <c r="I141" i="12"/>
  <c r="N191" i="12"/>
  <c r="L191" i="12"/>
  <c r="K191" i="12"/>
  <c r="N190" i="12"/>
  <c r="L190" i="12"/>
  <c r="K190" i="12"/>
  <c r="N189" i="12"/>
  <c r="L189" i="12"/>
  <c r="K189" i="12"/>
  <c r="N188" i="12"/>
  <c r="L188" i="12"/>
  <c r="K188" i="12"/>
  <c r="N187" i="12"/>
  <c r="L187" i="12"/>
  <c r="K187" i="12"/>
  <c r="N186" i="12"/>
  <c r="L186" i="12"/>
  <c r="K186" i="12"/>
  <c r="N185" i="12"/>
  <c r="L185" i="12"/>
  <c r="K185" i="12"/>
  <c r="N184" i="12"/>
  <c r="L184" i="12"/>
  <c r="K184" i="12"/>
  <c r="N183" i="12"/>
  <c r="L183" i="12"/>
  <c r="K183" i="12"/>
  <c r="N182" i="12"/>
  <c r="L182" i="12"/>
  <c r="K182" i="12"/>
  <c r="N181" i="12"/>
  <c r="L181" i="12"/>
  <c r="K181" i="12"/>
  <c r="N180" i="12"/>
  <c r="L180" i="12"/>
  <c r="K180" i="12"/>
  <c r="N179" i="12"/>
  <c r="L179" i="12"/>
  <c r="K179" i="12"/>
  <c r="N178" i="12"/>
  <c r="L178" i="12"/>
  <c r="K178" i="12"/>
  <c r="N177" i="12"/>
  <c r="L177" i="12"/>
  <c r="K177" i="12"/>
  <c r="N176" i="12"/>
  <c r="L176" i="12"/>
  <c r="K176" i="12"/>
  <c r="N175" i="12"/>
  <c r="L175" i="12"/>
  <c r="K175" i="12"/>
  <c r="N174" i="12"/>
  <c r="L174" i="12"/>
  <c r="K174" i="12"/>
  <c r="O259" i="12"/>
  <c r="J259" i="12"/>
  <c r="I259" i="12"/>
  <c r="N258" i="12"/>
  <c r="N259" i="12" s="1"/>
  <c r="L258" i="12"/>
  <c r="K258" i="12"/>
  <c r="K259" i="12" s="1"/>
  <c r="K233" i="12"/>
  <c r="L233" i="12"/>
  <c r="L234" i="12" s="1"/>
  <c r="N233" i="12"/>
  <c r="I234" i="12"/>
  <c r="J234" i="12"/>
  <c r="O234" i="12"/>
  <c r="K236" i="12"/>
  <c r="L236" i="12"/>
  <c r="N236" i="12"/>
  <c r="K237" i="12"/>
  <c r="L237" i="12"/>
  <c r="N237" i="12"/>
  <c r="K255" i="12"/>
  <c r="L255" i="12"/>
  <c r="N255" i="12"/>
  <c r="O155" i="12"/>
  <c r="J155" i="12"/>
  <c r="I155" i="12"/>
  <c r="N154" i="12"/>
  <c r="N155" i="12" s="1"/>
  <c r="L154" i="12"/>
  <c r="K154" i="12"/>
  <c r="K155" i="12" s="1"/>
  <c r="K137" i="12"/>
  <c r="L137" i="12"/>
  <c r="N137" i="12"/>
  <c r="J76" i="12"/>
  <c r="O76" i="12"/>
  <c r="I76" i="12"/>
  <c r="N62" i="12"/>
  <c r="L62" i="12"/>
  <c r="K62" i="12"/>
  <c r="J43" i="12"/>
  <c r="O43" i="12"/>
  <c r="I43" i="12"/>
  <c r="N36" i="12"/>
  <c r="N38" i="12" s="1"/>
  <c r="L36" i="12"/>
  <c r="L38" i="12" s="1"/>
  <c r="K36" i="12"/>
  <c r="K38" i="12" s="1"/>
  <c r="H85" i="11"/>
  <c r="N85" i="11" s="1"/>
  <c r="H87" i="11"/>
  <c r="N87" i="11" s="1"/>
  <c r="H86" i="11"/>
  <c r="N86" i="11" s="1"/>
  <c r="H83" i="11"/>
  <c r="N83" i="11" s="1"/>
  <c r="M47" i="11"/>
  <c r="M42" i="11"/>
  <c r="M41" i="11"/>
  <c r="M40" i="11"/>
  <c r="M39" i="11"/>
  <c r="N28" i="11"/>
  <c r="N14" i="11"/>
  <c r="N27" i="11"/>
  <c r="N26" i="11"/>
  <c r="H74" i="11"/>
  <c r="M74" i="11"/>
  <c r="N74" i="11" s="1"/>
  <c r="N32" i="14"/>
  <c r="K32" i="14"/>
  <c r="N29" i="14"/>
  <c r="J55" i="12"/>
  <c r="O55" i="12"/>
  <c r="I55" i="12"/>
  <c r="J21" i="12"/>
  <c r="O21" i="12"/>
  <c r="O129" i="12"/>
  <c r="J129" i="12"/>
  <c r="I129" i="12"/>
  <c r="N128" i="12"/>
  <c r="N129" i="12" s="1"/>
  <c r="L128" i="12"/>
  <c r="L129" i="12" s="1"/>
  <c r="K128" i="12"/>
  <c r="K129" i="12" s="1"/>
  <c r="O106" i="12"/>
  <c r="J106" i="12"/>
  <c r="I106" i="12"/>
  <c r="N105" i="12"/>
  <c r="N106" i="12" s="1"/>
  <c r="L105" i="12"/>
  <c r="K105" i="12"/>
  <c r="K106" i="12" s="1"/>
  <c r="N79" i="12"/>
  <c r="L79" i="12"/>
  <c r="K79" i="12"/>
  <c r="K57" i="12"/>
  <c r="L57" i="12"/>
  <c r="N57" i="12"/>
  <c r="K52" i="12"/>
  <c r="L52" i="12"/>
  <c r="N52" i="12"/>
  <c r="K18" i="12"/>
  <c r="L18" i="12"/>
  <c r="N18" i="12"/>
  <c r="M181" i="17"/>
  <c r="H181" i="17"/>
  <c r="G181" i="17"/>
  <c r="L181" i="17"/>
  <c r="J180" i="17"/>
  <c r="J181" i="17" s="1"/>
  <c r="I180" i="17"/>
  <c r="I181" i="17" s="1"/>
  <c r="L658" i="17"/>
  <c r="J658" i="17"/>
  <c r="L657" i="17"/>
  <c r="J657" i="17"/>
  <c r="L655" i="17"/>
  <c r="J655" i="17"/>
  <c r="L654" i="17"/>
  <c r="J654" i="17"/>
  <c r="L653" i="17"/>
  <c r="J653" i="17"/>
  <c r="L652" i="17"/>
  <c r="J652" i="17"/>
  <c r="L651" i="17"/>
  <c r="J651" i="17"/>
  <c r="N601" i="17"/>
  <c r="O601" i="17" s="1"/>
  <c r="L539" i="17"/>
  <c r="J539" i="17"/>
  <c r="L538" i="17"/>
  <c r="J538" i="17"/>
  <c r="L537" i="17"/>
  <c r="J537" i="17"/>
  <c r="J536" i="17"/>
  <c r="L535" i="17"/>
  <c r="J535" i="17"/>
  <c r="L534" i="17"/>
  <c r="J534" i="17"/>
  <c r="L533" i="17"/>
  <c r="J533" i="17"/>
  <c r="L532" i="17"/>
  <c r="J532" i="17"/>
  <c r="L531" i="17"/>
  <c r="J531" i="17"/>
  <c r="L530" i="17"/>
  <c r="J530" i="17"/>
  <c r="L529" i="17"/>
  <c r="J529" i="17"/>
  <c r="L494" i="17"/>
  <c r="J494" i="17"/>
  <c r="L492" i="17"/>
  <c r="J492" i="17"/>
  <c r="L491" i="17"/>
  <c r="J491" i="17"/>
  <c r="L490" i="17"/>
  <c r="J490" i="17"/>
  <c r="L489" i="17"/>
  <c r="J489" i="17"/>
  <c r="L488" i="17"/>
  <c r="J488" i="17"/>
  <c r="L487" i="17"/>
  <c r="J487" i="17"/>
  <c r="L486" i="17"/>
  <c r="J486" i="17"/>
  <c r="L485" i="17"/>
  <c r="J485" i="17"/>
  <c r="L484" i="17"/>
  <c r="J484" i="17"/>
  <c r="L483" i="17"/>
  <c r="J483" i="17"/>
  <c r="L482" i="17"/>
  <c r="J482" i="17"/>
  <c r="L481" i="17"/>
  <c r="J481" i="17"/>
  <c r="L480" i="17"/>
  <c r="J480" i="17"/>
  <c r="L479" i="17"/>
  <c r="J479" i="17"/>
  <c r="L478" i="17"/>
  <c r="J478" i="17"/>
  <c r="L477" i="17"/>
  <c r="J477" i="17"/>
  <c r="L476" i="17"/>
  <c r="J476" i="17"/>
  <c r="L475" i="17"/>
  <c r="J475" i="17"/>
  <c r="L473" i="17"/>
  <c r="J473" i="17"/>
  <c r="L472" i="17"/>
  <c r="J472" i="17"/>
  <c r="L471" i="17"/>
  <c r="J471" i="17"/>
  <c r="L470" i="17"/>
  <c r="J470" i="17"/>
  <c r="L468" i="17"/>
  <c r="J468" i="17"/>
  <c r="L467" i="17"/>
  <c r="J467" i="17"/>
  <c r="L466" i="17"/>
  <c r="J466" i="17"/>
  <c r="L465" i="17"/>
  <c r="J465" i="17"/>
  <c r="L464" i="17"/>
  <c r="J464" i="17"/>
  <c r="L460" i="17"/>
  <c r="J460" i="17"/>
  <c r="L453" i="17"/>
  <c r="J453" i="17"/>
  <c r="N467" i="17" l="1"/>
  <c r="O467" i="17" s="1"/>
  <c r="N481" i="17"/>
  <c r="O481" i="17" s="1"/>
  <c r="N466" i="17"/>
  <c r="O466" i="17" s="1"/>
  <c r="N473" i="17"/>
  <c r="O473" i="17" s="1"/>
  <c r="N480" i="17"/>
  <c r="O480" i="17" s="1"/>
  <c r="N486" i="17"/>
  <c r="O486" i="17" s="1"/>
  <c r="N487" i="17"/>
  <c r="O487" i="17" s="1"/>
  <c r="N494" i="17"/>
  <c r="O494" i="17" s="1"/>
  <c r="N464" i="17"/>
  <c r="O464" i="17" s="1"/>
  <c r="N471" i="17"/>
  <c r="O471" i="17" s="1"/>
  <c r="N484" i="17"/>
  <c r="O484" i="17" s="1"/>
  <c r="N453" i="17"/>
  <c r="O453" i="17" s="1"/>
  <c r="N468" i="17"/>
  <c r="O468" i="17" s="1"/>
  <c r="N476" i="17"/>
  <c r="O476" i="17" s="1"/>
  <c r="N482" i="17"/>
  <c r="O482" i="17" s="1"/>
  <c r="N488" i="17"/>
  <c r="O488" i="17" s="1"/>
  <c r="N490" i="17"/>
  <c r="O490" i="17" s="1"/>
  <c r="N529" i="17"/>
  <c r="O529" i="17" s="1"/>
  <c r="N535" i="17"/>
  <c r="O535" i="17" s="1"/>
  <c r="N470" i="17"/>
  <c r="O470" i="17" s="1"/>
  <c r="N477" i="17"/>
  <c r="O477" i="17" s="1"/>
  <c r="N483" i="17"/>
  <c r="O483" i="17" s="1"/>
  <c r="N530" i="17"/>
  <c r="O530" i="17" s="1"/>
  <c r="N534" i="17"/>
  <c r="O534" i="17" s="1"/>
  <c r="N657" i="17"/>
  <c r="O657" i="17" s="1"/>
  <c r="N537" i="17"/>
  <c r="O537" i="17" s="1"/>
  <c r="N533" i="17"/>
  <c r="O533" i="17" s="1"/>
  <c r="N539" i="17"/>
  <c r="O539" i="17" s="1"/>
  <c r="N475" i="17"/>
  <c r="O475" i="17" s="1"/>
  <c r="N658" i="17"/>
  <c r="O658" i="17" s="1"/>
  <c r="N478" i="17"/>
  <c r="O478" i="17" s="1"/>
  <c r="N531" i="17"/>
  <c r="O531" i="17" s="1"/>
  <c r="N465" i="17"/>
  <c r="O465" i="17" s="1"/>
  <c r="N472" i="17"/>
  <c r="O472" i="17" s="1"/>
  <c r="N479" i="17"/>
  <c r="O479" i="17" s="1"/>
  <c r="N491" i="17"/>
  <c r="O491" i="17" s="1"/>
  <c r="N532" i="17"/>
  <c r="O532" i="17" s="1"/>
  <c r="K256" i="12"/>
  <c r="L256" i="12"/>
  <c r="N605" i="17"/>
  <c r="O605" i="17" s="1"/>
  <c r="L629" i="17"/>
  <c r="N256" i="12"/>
  <c r="N460" i="17"/>
  <c r="O460" i="17" s="1"/>
  <c r="N489" i="17"/>
  <c r="O489" i="17" s="1"/>
  <c r="N492" i="17"/>
  <c r="O492" i="17" s="1"/>
  <c r="N654" i="17"/>
  <c r="O654" i="17" s="1"/>
  <c r="N485" i="17"/>
  <c r="O485" i="17" s="1"/>
  <c r="N538" i="17"/>
  <c r="O538" i="17" s="1"/>
  <c r="N653" i="17"/>
  <c r="O653" i="17" s="1"/>
  <c r="N651" i="17"/>
  <c r="O651" i="17" s="1"/>
  <c r="N216" i="12"/>
  <c r="K216" i="12"/>
  <c r="L216" i="12"/>
  <c r="N536" i="17"/>
  <c r="O536" i="17" s="1"/>
  <c r="N655" i="17"/>
  <c r="O655" i="17" s="1"/>
  <c r="N652" i="17"/>
  <c r="O652" i="17" s="1"/>
  <c r="N36" i="11"/>
  <c r="L32" i="14"/>
  <c r="M175" i="12"/>
  <c r="P175" i="12" s="1"/>
  <c r="Q175" i="12" s="1"/>
  <c r="M179" i="12"/>
  <c r="P179" i="12" s="1"/>
  <c r="Q179" i="12" s="1"/>
  <c r="M187" i="12"/>
  <c r="P187" i="12" s="1"/>
  <c r="Q187" i="12" s="1"/>
  <c r="M177" i="12"/>
  <c r="P177" i="12" s="1"/>
  <c r="Q177" i="12" s="1"/>
  <c r="M233" i="12"/>
  <c r="P233" i="12" s="1"/>
  <c r="P234" i="12" s="1"/>
  <c r="K29" i="14"/>
  <c r="L28" i="14"/>
  <c r="N38" i="11"/>
  <c r="N37" i="11"/>
  <c r="M184" i="12"/>
  <c r="P184" i="12" s="1"/>
  <c r="Q184" i="12" s="1"/>
  <c r="M186" i="12"/>
  <c r="P186" i="12" s="1"/>
  <c r="Q186" i="12" s="1"/>
  <c r="M176" i="12"/>
  <c r="P176" i="12" s="1"/>
  <c r="Q176" i="12" s="1"/>
  <c r="M185" i="12"/>
  <c r="P185" i="12" s="1"/>
  <c r="Q185" i="12" s="1"/>
  <c r="M188" i="12"/>
  <c r="P188" i="12" s="1"/>
  <c r="Q188" i="12" s="1"/>
  <c r="M182" i="12"/>
  <c r="P182" i="12" s="1"/>
  <c r="Q182" i="12" s="1"/>
  <c r="M181" i="12"/>
  <c r="P181" i="12" s="1"/>
  <c r="Q181" i="12" s="1"/>
  <c r="M180" i="12"/>
  <c r="P180" i="12" s="1"/>
  <c r="Q180" i="12" s="1"/>
  <c r="M190" i="12"/>
  <c r="P190" i="12" s="1"/>
  <c r="Q190" i="12" s="1"/>
  <c r="M174" i="12"/>
  <c r="M183" i="12"/>
  <c r="P183" i="12" s="1"/>
  <c r="Q183" i="12" s="1"/>
  <c r="M178" i="12"/>
  <c r="P178" i="12" s="1"/>
  <c r="Q178" i="12" s="1"/>
  <c r="M189" i="12"/>
  <c r="P189" i="12" s="1"/>
  <c r="Q189" i="12" s="1"/>
  <c r="M191" i="12"/>
  <c r="P191" i="12" s="1"/>
  <c r="Q191" i="12" s="1"/>
  <c r="M258" i="12"/>
  <c r="P258" i="12" s="1"/>
  <c r="N234" i="12"/>
  <c r="L259" i="12"/>
  <c r="K234" i="12"/>
  <c r="M237" i="12"/>
  <c r="P237" i="12" s="1"/>
  <c r="Q237" i="12" s="1"/>
  <c r="M255" i="12"/>
  <c r="P255" i="12" s="1"/>
  <c r="Q255" i="12" s="1"/>
  <c r="M236" i="12"/>
  <c r="M154" i="12"/>
  <c r="P154" i="12" s="1"/>
  <c r="M137" i="12"/>
  <c r="L155" i="12"/>
  <c r="M62" i="12"/>
  <c r="P62" i="12" s="1"/>
  <c r="Q62" i="12" s="1"/>
  <c r="M36" i="12"/>
  <c r="M38" i="12" s="1"/>
  <c r="M128" i="12"/>
  <c r="M129" i="12" s="1"/>
  <c r="M106" i="12"/>
  <c r="N41" i="11"/>
  <c r="N42" i="11"/>
  <c r="N40" i="11"/>
  <c r="N47" i="11"/>
  <c r="N39" i="11"/>
  <c r="L106" i="12"/>
  <c r="M79" i="12"/>
  <c r="P79" i="12" s="1"/>
  <c r="Q79" i="12" s="1"/>
  <c r="M57" i="12"/>
  <c r="Q57" i="12" s="1"/>
  <c r="M52" i="12"/>
  <c r="M18" i="12"/>
  <c r="K180" i="17"/>
  <c r="N180" i="17" s="1"/>
  <c r="O180" i="17" s="1"/>
  <c r="O181" i="17" s="1"/>
  <c r="N600" i="17"/>
  <c r="O600" i="17" s="1"/>
  <c r="N583" i="17"/>
  <c r="O583" i="17" s="1"/>
  <c r="N586" i="17"/>
  <c r="O586" i="17" s="1"/>
  <c r="N587" i="17"/>
  <c r="O587" i="17" s="1"/>
  <c r="N588" i="17"/>
  <c r="O588" i="17" s="1"/>
  <c r="N596" i="17"/>
  <c r="O596" i="17" s="1"/>
  <c r="N589" i="17"/>
  <c r="O589" i="17" s="1"/>
  <c r="N590" i="17"/>
  <c r="O590" i="17" s="1"/>
  <c r="N598" i="17"/>
  <c r="O598" i="17" s="1"/>
  <c r="N599" i="17"/>
  <c r="O599" i="17" s="1"/>
  <c r="N602" i="17"/>
  <c r="O602" i="17" s="1"/>
  <c r="N603" i="17"/>
  <c r="O603" i="17" s="1"/>
  <c r="N604" i="17"/>
  <c r="O604" i="17" s="1"/>
  <c r="N582" i="17"/>
  <c r="O582" i="17" s="1"/>
  <c r="N581" i="17"/>
  <c r="O581" i="17" s="1"/>
  <c r="N580" i="17"/>
  <c r="O580" i="17" s="1"/>
  <c r="N579" i="17"/>
  <c r="O579" i="17" s="1"/>
  <c r="N578" i="17"/>
  <c r="O578" i="17" s="1"/>
  <c r="N577" i="17"/>
  <c r="O577" i="17" s="1"/>
  <c r="N569" i="17"/>
  <c r="O569" i="17" s="1"/>
  <c r="N574" i="17"/>
  <c r="O574" i="17" s="1"/>
  <c r="N576" i="17"/>
  <c r="O576" i="17" s="1"/>
  <c r="N573" i="17"/>
  <c r="O573" i="17" s="1"/>
  <c r="N572" i="17"/>
  <c r="O572" i="17" s="1"/>
  <c r="N571" i="17"/>
  <c r="O571" i="17" s="1"/>
  <c r="N568" i="17"/>
  <c r="O568" i="17" s="1"/>
  <c r="N567" i="17"/>
  <c r="O567" i="17" s="1"/>
  <c r="N563" i="17"/>
  <c r="O563" i="17" s="1"/>
  <c r="M32" i="14" l="1"/>
  <c r="M256" i="12"/>
  <c r="P236" i="12"/>
  <c r="P256" i="12" s="1"/>
  <c r="M216" i="12"/>
  <c r="M234" i="12"/>
  <c r="P137" i="12"/>
  <c r="M141" i="12"/>
  <c r="L29" i="14"/>
  <c r="P28" i="14"/>
  <c r="P174" i="12"/>
  <c r="P216" i="12" s="1"/>
  <c r="M259" i="12"/>
  <c r="P259" i="12"/>
  <c r="Q258" i="12"/>
  <c r="Q259" i="12" s="1"/>
  <c r="Q233" i="12"/>
  <c r="Q234" i="12" s="1"/>
  <c r="M155" i="12"/>
  <c r="P155" i="12"/>
  <c r="Q154" i="12"/>
  <c r="Q155" i="12" s="1"/>
  <c r="P36" i="12"/>
  <c r="P38" i="12" s="1"/>
  <c r="P128" i="12"/>
  <c r="P129" i="12" s="1"/>
  <c r="P105" i="12"/>
  <c r="Q105" i="12" s="1"/>
  <c r="Q106" i="12" s="1"/>
  <c r="P18" i="12"/>
  <c r="P52" i="12"/>
  <c r="M29" i="14"/>
  <c r="N181" i="17"/>
  <c r="K181" i="17"/>
  <c r="P32" i="14" l="1"/>
  <c r="Q236" i="12"/>
  <c r="Q256" i="12" s="1"/>
  <c r="Q137" i="12"/>
  <c r="Q28" i="14"/>
  <c r="P29" i="14"/>
  <c r="Q32" i="14"/>
  <c r="Q174" i="12"/>
  <c r="Q216" i="12" s="1"/>
  <c r="P106" i="12"/>
  <c r="Q36" i="12"/>
  <c r="Q38" i="12" s="1"/>
  <c r="Q128" i="12"/>
  <c r="Q129" i="12" s="1"/>
  <c r="Q52" i="12"/>
  <c r="Q18" i="12"/>
  <c r="L528" i="17"/>
  <c r="J528" i="17"/>
  <c r="L527" i="17"/>
  <c r="J527" i="17"/>
  <c r="L526" i="17"/>
  <c r="J526" i="17"/>
  <c r="J395" i="17"/>
  <c r="J396" i="17"/>
  <c r="J405" i="17"/>
  <c r="J407" i="17"/>
  <c r="J408" i="17"/>
  <c r="J412" i="17"/>
  <c r="J411" i="17"/>
  <c r="J413" i="17"/>
  <c r="J414" i="17"/>
  <c r="L418" i="17"/>
  <c r="J416" i="17"/>
  <c r="H392" i="17"/>
  <c r="M392" i="17"/>
  <c r="G392" i="17"/>
  <c r="L377" i="17"/>
  <c r="J377" i="17"/>
  <c r="L376" i="17"/>
  <c r="J376" i="17"/>
  <c r="J371" i="17"/>
  <c r="J370" i="17"/>
  <c r="J369" i="17"/>
  <c r="J367" i="17"/>
  <c r="H356" i="17"/>
  <c r="M356" i="17"/>
  <c r="G356" i="17"/>
  <c r="N353" i="17"/>
  <c r="O353" i="17" s="1"/>
  <c r="H345" i="17"/>
  <c r="G345" i="17"/>
  <c r="J344" i="17"/>
  <c r="H339" i="17"/>
  <c r="M339" i="17"/>
  <c r="G339" i="17"/>
  <c r="L334" i="17"/>
  <c r="J334" i="17"/>
  <c r="L333" i="17"/>
  <c r="J333" i="17"/>
  <c r="L332" i="17"/>
  <c r="J332" i="17"/>
  <c r="L331" i="17"/>
  <c r="J331" i="17"/>
  <c r="I331" i="17"/>
  <c r="L338" i="17"/>
  <c r="J338" i="17"/>
  <c r="L337" i="17"/>
  <c r="J337" i="17"/>
  <c r="L325" i="17"/>
  <c r="J325" i="17"/>
  <c r="L326" i="17"/>
  <c r="J326" i="17"/>
  <c r="L324" i="17"/>
  <c r="J324" i="17"/>
  <c r="L323" i="17"/>
  <c r="J323" i="17"/>
  <c r="J319" i="17"/>
  <c r="L293" i="17"/>
  <c r="J293" i="17"/>
  <c r="L292" i="17"/>
  <c r="J292" i="17"/>
  <c r="L291" i="17"/>
  <c r="J291" i="17"/>
  <c r="I291" i="17"/>
  <c r="I294" i="17" s="1"/>
  <c r="L287" i="17"/>
  <c r="L288" i="17" s="1"/>
  <c r="J287" i="17"/>
  <c r="J288" i="17" s="1"/>
  <c r="L282" i="17"/>
  <c r="J282" i="17"/>
  <c r="N280" i="17"/>
  <c r="O280" i="17" s="1"/>
  <c r="I280" i="17"/>
  <c r="L272" i="17"/>
  <c r="J272" i="17"/>
  <c r="L269" i="17"/>
  <c r="J269" i="17"/>
  <c r="L267" i="17"/>
  <c r="J267" i="17"/>
  <c r="I267" i="17"/>
  <c r="H265" i="17"/>
  <c r="M265" i="17"/>
  <c r="G265" i="17"/>
  <c r="J262" i="17"/>
  <c r="K262" i="17" s="1"/>
  <c r="K265" i="17" s="1"/>
  <c r="I262" i="17"/>
  <c r="J241" i="17"/>
  <c r="J242" i="17" s="1"/>
  <c r="M242" i="17"/>
  <c r="H242" i="17"/>
  <c r="G242" i="17"/>
  <c r="L241" i="17"/>
  <c r="L242" i="17" s="1"/>
  <c r="I241" i="17"/>
  <c r="I242" i="17" s="1"/>
  <c r="L231" i="17"/>
  <c r="J231" i="17"/>
  <c r="L229" i="17"/>
  <c r="J229" i="17"/>
  <c r="L227" i="17"/>
  <c r="J227" i="17"/>
  <c r="K205" i="17"/>
  <c r="L176" i="17"/>
  <c r="J176" i="17"/>
  <c r="J294" i="17" l="1"/>
  <c r="L294" i="17"/>
  <c r="K231" i="17"/>
  <c r="N231" i="17" s="1"/>
  <c r="O231" i="17" s="1"/>
  <c r="K227" i="17"/>
  <c r="N227" i="17" s="1"/>
  <c r="O227" i="17" s="1"/>
  <c r="K229" i="17"/>
  <c r="N333" i="17"/>
  <c r="O333" i="17" s="1"/>
  <c r="N334" i="17"/>
  <c r="O334" i="17" s="1"/>
  <c r="N337" i="17"/>
  <c r="O337" i="17" s="1"/>
  <c r="N528" i="17"/>
  <c r="O528" i="17" s="1"/>
  <c r="N526" i="17"/>
  <c r="O526" i="17" s="1"/>
  <c r="N323" i="17"/>
  <c r="O323" i="17" s="1"/>
  <c r="N527" i="17"/>
  <c r="O527" i="17" s="1"/>
  <c r="N338" i="17"/>
  <c r="O338" i="17" s="1"/>
  <c r="N326" i="17"/>
  <c r="O326" i="17" s="1"/>
  <c r="N332" i="17"/>
  <c r="O332" i="17" s="1"/>
  <c r="N324" i="17"/>
  <c r="O324" i="17" s="1"/>
  <c r="N325" i="17"/>
  <c r="O325" i="17" s="1"/>
  <c r="N416" i="17"/>
  <c r="O416" i="17" s="1"/>
  <c r="N319" i="17"/>
  <c r="O319" i="17" s="1"/>
  <c r="I438" i="17"/>
  <c r="J438" i="17"/>
  <c r="L438" i="17"/>
  <c r="Q29" i="14"/>
  <c r="N395" i="17"/>
  <c r="O395" i="17" s="1"/>
  <c r="N396" i="17"/>
  <c r="O396" i="17" s="1"/>
  <c r="N408" i="17"/>
  <c r="O408" i="17" s="1"/>
  <c r="N405" i="17"/>
  <c r="O405" i="17" s="1"/>
  <c r="N407" i="17"/>
  <c r="O407" i="17" s="1"/>
  <c r="N412" i="17"/>
  <c r="O412" i="17" s="1"/>
  <c r="N414" i="17"/>
  <c r="O414" i="17" s="1"/>
  <c r="N411" i="17"/>
  <c r="O411" i="17" s="1"/>
  <c r="N413" i="17"/>
  <c r="O413" i="17" s="1"/>
  <c r="N377" i="17"/>
  <c r="O377" i="17" s="1"/>
  <c r="N376" i="17"/>
  <c r="O376" i="17" s="1"/>
  <c r="N371" i="17"/>
  <c r="O371" i="17" s="1"/>
  <c r="N370" i="17"/>
  <c r="O370" i="17" s="1"/>
  <c r="N369" i="17"/>
  <c r="O369" i="17" s="1"/>
  <c r="N347" i="17"/>
  <c r="O347" i="17" s="1"/>
  <c r="N352" i="17"/>
  <c r="O352" i="17" s="1"/>
  <c r="N351" i="17"/>
  <c r="O351" i="17" s="1"/>
  <c r="N350" i="17"/>
  <c r="O350" i="17" s="1"/>
  <c r="N344" i="17"/>
  <c r="O344" i="17" s="1"/>
  <c r="K331" i="17"/>
  <c r="K291" i="17"/>
  <c r="N292" i="17"/>
  <c r="O292" i="17" s="1"/>
  <c r="K293" i="17"/>
  <c r="N293" i="17" s="1"/>
  <c r="O293" i="17" s="1"/>
  <c r="N262" i="17"/>
  <c r="O262" i="17" s="1"/>
  <c r="K287" i="17"/>
  <c r="K288" i="17" s="1"/>
  <c r="N282" i="17"/>
  <c r="O282" i="17" s="1"/>
  <c r="N281" i="17"/>
  <c r="O281" i="17" s="1"/>
  <c r="K272" i="17"/>
  <c r="N272" i="17" s="1"/>
  <c r="O272" i="17" s="1"/>
  <c r="K269" i="17"/>
  <c r="N269" i="17" s="1"/>
  <c r="O269" i="17" s="1"/>
  <c r="K267" i="17"/>
  <c r="N267" i="17" s="1"/>
  <c r="O267" i="17" s="1"/>
  <c r="K258" i="17"/>
  <c r="N258" i="17" s="1"/>
  <c r="O258" i="17" s="1"/>
  <c r="N229" i="17"/>
  <c r="O229" i="17" s="1"/>
  <c r="K245" i="17"/>
  <c r="N245" i="17" s="1"/>
  <c r="O245" i="17" s="1"/>
  <c r="K242" i="17"/>
  <c r="N205" i="17"/>
  <c r="O205" i="17" s="1"/>
  <c r="N200" i="17"/>
  <c r="O200" i="17" s="1"/>
  <c r="K176" i="17"/>
  <c r="N176" i="17" s="1"/>
  <c r="O176" i="17" s="1"/>
  <c r="K85" i="17"/>
  <c r="N85" i="17" s="1"/>
  <c r="O85" i="17" s="1"/>
  <c r="J71" i="17"/>
  <c r="H57" i="17"/>
  <c r="M57" i="17"/>
  <c r="L56" i="17"/>
  <c r="J56" i="17"/>
  <c r="I48" i="17"/>
  <c r="J48" i="17"/>
  <c r="L48" i="17"/>
  <c r="N291" i="17" l="1"/>
  <c r="N294" i="17" s="1"/>
  <c r="K294" i="17"/>
  <c r="N360" i="17"/>
  <c r="O360" i="17" s="1"/>
  <c r="K48" i="17"/>
  <c r="N287" i="17"/>
  <c r="N288" i="17" s="1"/>
  <c r="N367" i="17"/>
  <c r="O438" i="17"/>
  <c r="K438" i="17"/>
  <c r="N331" i="17"/>
  <c r="O291" i="17"/>
  <c r="O294" i="17" s="1"/>
  <c r="N241" i="17"/>
  <c r="N242" i="17" s="1"/>
  <c r="K84" i="17"/>
  <c r="N84" i="17" s="1"/>
  <c r="O84" i="17" s="1"/>
  <c r="N71" i="17"/>
  <c r="K83" i="17"/>
  <c r="N83" i="17" s="1"/>
  <c r="O83" i="17" s="1"/>
  <c r="K82" i="17"/>
  <c r="N82" i="17" s="1"/>
  <c r="O82" i="17" s="1"/>
  <c r="K66" i="17"/>
  <c r="N66" i="17" s="1"/>
  <c r="O66" i="17" s="1"/>
  <c r="N56" i="17"/>
  <c r="O56" i="17" s="1"/>
  <c r="O287" i="17" l="1"/>
  <c r="O288" i="17" s="1"/>
  <c r="O367" i="17"/>
  <c r="N438" i="17"/>
  <c r="O71" i="17"/>
  <c r="O331" i="17"/>
  <c r="O241" i="17"/>
  <c r="O242" i="17" s="1"/>
  <c r="N48" i="17"/>
  <c r="O48" i="17" l="1"/>
  <c r="L37" i="17" l="1"/>
  <c r="J37" i="17"/>
  <c r="L38" i="17"/>
  <c r="J38" i="17"/>
  <c r="L31" i="17"/>
  <c r="J31" i="17"/>
  <c r="L26" i="17"/>
  <c r="L27" i="17" s="1"/>
  <c r="J26" i="17"/>
  <c r="L495" i="17"/>
  <c r="J495" i="17"/>
  <c r="L493" i="17"/>
  <c r="J493" i="17"/>
  <c r="L474" i="17"/>
  <c r="J474" i="17"/>
  <c r="L469" i="17"/>
  <c r="J469" i="17"/>
  <c r="H84" i="11"/>
  <c r="N84" i="11" s="1"/>
  <c r="H72" i="11"/>
  <c r="M72" i="11"/>
  <c r="N72" i="11" s="1"/>
  <c r="H69" i="11"/>
  <c r="M69" i="11"/>
  <c r="N69" i="11" s="1"/>
  <c r="H70" i="11"/>
  <c r="M70" i="11"/>
  <c r="N70" i="11" s="1"/>
  <c r="H68" i="11"/>
  <c r="N68" i="11" s="1"/>
  <c r="M50" i="11"/>
  <c r="M63" i="11" s="1"/>
  <c r="H50" i="11"/>
  <c r="H63" i="11" s="1"/>
  <c r="F48" i="11"/>
  <c r="M12" i="11"/>
  <c r="N12" i="11" s="1"/>
  <c r="M11" i="11"/>
  <c r="O158" i="12"/>
  <c r="J158" i="12"/>
  <c r="I158" i="12"/>
  <c r="N157" i="12"/>
  <c r="N158" i="12" s="1"/>
  <c r="L157" i="12"/>
  <c r="K157" i="12"/>
  <c r="K158" i="12" s="1"/>
  <c r="N143" i="12"/>
  <c r="N146" i="12" s="1"/>
  <c r="L143" i="12"/>
  <c r="L146" i="12" s="1"/>
  <c r="K143" i="12"/>
  <c r="K146" i="12" s="1"/>
  <c r="N84" i="12"/>
  <c r="K84" i="12"/>
  <c r="N64" i="12"/>
  <c r="L64" i="12"/>
  <c r="K64" i="12"/>
  <c r="I386" i="17"/>
  <c r="J386" i="17"/>
  <c r="L386" i="17"/>
  <c r="L391" i="17"/>
  <c r="J391" i="17"/>
  <c r="M32" i="11" l="1"/>
  <c r="N493" i="17"/>
  <c r="O493" i="17" s="1"/>
  <c r="N474" i="17"/>
  <c r="O474" i="17" s="1"/>
  <c r="N495" i="17"/>
  <c r="O495" i="17" s="1"/>
  <c r="N469" i="17"/>
  <c r="O469" i="17" s="1"/>
  <c r="K38" i="17"/>
  <c r="N38" i="17" s="1"/>
  <c r="O38" i="17" s="1"/>
  <c r="J27" i="17"/>
  <c r="N26" i="17"/>
  <c r="N27" i="17" s="1"/>
  <c r="K37" i="17"/>
  <c r="N37" i="17" s="1"/>
  <c r="O37" i="17" s="1"/>
  <c r="L84" i="12"/>
  <c r="M84" i="12"/>
  <c r="M143" i="12"/>
  <c r="M146" i="12" s="1"/>
  <c r="I392" i="17"/>
  <c r="J392" i="17"/>
  <c r="L392" i="17"/>
  <c r="N31" i="17"/>
  <c r="O31" i="17" s="1"/>
  <c r="K391" i="17"/>
  <c r="N391" i="17" s="1"/>
  <c r="O391" i="17" s="1"/>
  <c r="K386" i="17"/>
  <c r="N50" i="11"/>
  <c r="N63" i="11" s="1"/>
  <c r="N11" i="11"/>
  <c r="N32" i="11" s="1"/>
  <c r="M157" i="12"/>
  <c r="P157" i="12" s="1"/>
  <c r="L158" i="12"/>
  <c r="M64" i="12"/>
  <c r="O26" i="17" l="1"/>
  <c r="O27" i="17" s="1"/>
  <c r="P64" i="12"/>
  <c r="P143" i="12"/>
  <c r="M158" i="12"/>
  <c r="N386" i="17"/>
  <c r="K392" i="17"/>
  <c r="P158" i="12"/>
  <c r="Q157" i="12"/>
  <c r="Q158" i="12" s="1"/>
  <c r="P84" i="12"/>
  <c r="Q143" i="12" l="1"/>
  <c r="Q146" i="12" s="1"/>
  <c r="P146" i="12"/>
  <c r="Q64" i="12"/>
  <c r="O386" i="17"/>
  <c r="O392" i="17" s="1"/>
  <c r="N392" i="17"/>
  <c r="Q84" i="12"/>
  <c r="G660" i="17" l="1"/>
  <c r="L540" i="17"/>
  <c r="J540" i="17"/>
  <c r="J398" i="17"/>
  <c r="J368" i="17"/>
  <c r="J372" i="17"/>
  <c r="J342" i="17"/>
  <c r="L335" i="17"/>
  <c r="J335" i="17"/>
  <c r="G329" i="17"/>
  <c r="L328" i="17"/>
  <c r="J328" i="17"/>
  <c r="L322" i="17"/>
  <c r="J322" i="17"/>
  <c r="I322" i="17"/>
  <c r="H320" i="17"/>
  <c r="M320" i="17"/>
  <c r="G320" i="17"/>
  <c r="I305" i="17"/>
  <c r="J305" i="17"/>
  <c r="L305" i="17"/>
  <c r="H274" i="17"/>
  <c r="M274" i="17"/>
  <c r="G274" i="17"/>
  <c r="L264" i="17"/>
  <c r="L265" i="17" s="1"/>
  <c r="J264" i="17"/>
  <c r="J265" i="17" s="1"/>
  <c r="I265" i="17"/>
  <c r="G233" i="17"/>
  <c r="H233" i="17"/>
  <c r="M233" i="17"/>
  <c r="L230" i="17"/>
  <c r="J230" i="17"/>
  <c r="N228" i="17"/>
  <c r="O228" i="17" s="1"/>
  <c r="I223" i="17"/>
  <c r="J223" i="17"/>
  <c r="L223" i="17"/>
  <c r="L220" i="17"/>
  <c r="L221" i="17" s="1"/>
  <c r="J220" i="17"/>
  <c r="I220" i="17"/>
  <c r="I221" i="17" s="1"/>
  <c r="K184" i="17"/>
  <c r="H178" i="17"/>
  <c r="M178" i="17"/>
  <c r="G178" i="17"/>
  <c r="L72" i="17"/>
  <c r="J72" i="17"/>
  <c r="I72" i="17"/>
  <c r="H67" i="17"/>
  <c r="M67" i="17"/>
  <c r="G67" i="17"/>
  <c r="I59" i="17"/>
  <c r="J59" i="17"/>
  <c r="L59" i="17"/>
  <c r="K230" i="17" l="1"/>
  <c r="N540" i="17"/>
  <c r="O540" i="17" s="1"/>
  <c r="J221" i="17"/>
  <c r="K220" i="17"/>
  <c r="N328" i="17"/>
  <c r="O328" i="17" s="1"/>
  <c r="I373" i="17"/>
  <c r="J373" i="17"/>
  <c r="L373" i="17"/>
  <c r="N637" i="17"/>
  <c r="O637" i="17" s="1"/>
  <c r="N584" i="17"/>
  <c r="O584" i="17" s="1"/>
  <c r="N597" i="17"/>
  <c r="O597" i="17" s="1"/>
  <c r="N575" i="17"/>
  <c r="O575" i="17" s="1"/>
  <c r="N570" i="17"/>
  <c r="O570" i="17" s="1"/>
  <c r="N562" i="17"/>
  <c r="O562" i="17" s="1"/>
  <c r="N398" i="17"/>
  <c r="O398" i="17" s="1"/>
  <c r="O361" i="17"/>
  <c r="N372" i="17"/>
  <c r="O372" i="17" s="1"/>
  <c r="N342" i="17"/>
  <c r="O342" i="17" s="1"/>
  <c r="K322" i="17"/>
  <c r="N264" i="17"/>
  <c r="N230" i="17"/>
  <c r="O230" i="17" s="1"/>
  <c r="K223" i="17"/>
  <c r="N184" i="17"/>
  <c r="O184" i="17" s="1"/>
  <c r="K81" i="17"/>
  <c r="N81" i="17" s="1"/>
  <c r="O81" i="17" s="1"/>
  <c r="K78" i="17"/>
  <c r="N78" i="17" s="1"/>
  <c r="O78" i="17" s="1"/>
  <c r="K79" i="17"/>
  <c r="N79" i="17" s="1"/>
  <c r="O79" i="17" s="1"/>
  <c r="K80" i="17"/>
  <c r="N80" i="17" s="1"/>
  <c r="O80" i="17" s="1"/>
  <c r="K72" i="17"/>
  <c r="K59" i="17"/>
  <c r="K65" i="17"/>
  <c r="N65" i="17" s="1"/>
  <c r="O65" i="17" s="1"/>
  <c r="K373" i="17" l="1"/>
  <c r="N220" i="17"/>
  <c r="N221" i="17" s="1"/>
  <c r="K221" i="17"/>
  <c r="N322" i="17"/>
  <c r="O322" i="17" s="1"/>
  <c r="N335" i="17"/>
  <c r="O264" i="17"/>
  <c r="O265" i="17" s="1"/>
  <c r="N265" i="17"/>
  <c r="N368" i="17"/>
  <c r="N373" i="17" s="1"/>
  <c r="N305" i="17"/>
  <c r="N223" i="17"/>
  <c r="N72" i="17"/>
  <c r="N59" i="17"/>
  <c r="O220" i="17" l="1"/>
  <c r="O221" i="17" s="1"/>
  <c r="O335" i="17"/>
  <c r="O72" i="17"/>
  <c r="O368" i="17"/>
  <c r="O373" i="17" s="1"/>
  <c r="O359" i="17"/>
  <c r="O305" i="17"/>
  <c r="O223" i="17"/>
  <c r="O59" i="17"/>
  <c r="L57" i="17" l="1"/>
  <c r="I57" i="17"/>
  <c r="G34" i="17"/>
  <c r="N33" i="14"/>
  <c r="N35" i="14" s="1"/>
  <c r="K33" i="14"/>
  <c r="K35" i="14" s="1"/>
  <c r="M35" i="11"/>
  <c r="H34" i="11"/>
  <c r="H48" i="11" s="1"/>
  <c r="M34" i="11"/>
  <c r="M48" i="11" s="1"/>
  <c r="H65" i="11"/>
  <c r="M65" i="11"/>
  <c r="H66" i="11"/>
  <c r="M66" i="11"/>
  <c r="N66" i="11" s="1"/>
  <c r="H67" i="11"/>
  <c r="M67" i="11"/>
  <c r="N67" i="11" s="1"/>
  <c r="H121" i="11" l="1"/>
  <c r="M121" i="11"/>
  <c r="M122" i="11" s="1"/>
  <c r="H122" i="11"/>
  <c r="J57" i="17"/>
  <c r="K57" i="17"/>
  <c r="L33" i="14"/>
  <c r="L35" i="14" s="1"/>
  <c r="N65" i="11"/>
  <c r="N121" i="11" s="1"/>
  <c r="N35" i="11"/>
  <c r="N34" i="11"/>
  <c r="N48" i="11" s="1"/>
  <c r="N122" i="11" l="1"/>
  <c r="M33" i="14"/>
  <c r="M35" i="14" s="1"/>
  <c r="J63" i="14"/>
  <c r="O63" i="14"/>
  <c r="J44" i="14"/>
  <c r="O44" i="14"/>
  <c r="J41" i="14"/>
  <c r="O41" i="14"/>
  <c r="N65" i="14"/>
  <c r="N62" i="14"/>
  <c r="N63" i="14" s="1"/>
  <c r="N56" i="14"/>
  <c r="N57" i="14" s="1"/>
  <c r="N46" i="14"/>
  <c r="N51" i="14" s="1"/>
  <c r="N43" i="14"/>
  <c r="N44" i="14" s="1"/>
  <c r="N40" i="14"/>
  <c r="N41" i="14" s="1"/>
  <c r="L46" i="14"/>
  <c r="L51" i="14" s="1"/>
  <c r="K56" i="14"/>
  <c r="I44" i="14"/>
  <c r="K43" i="14"/>
  <c r="K44" i="14" s="1"/>
  <c r="I41" i="14"/>
  <c r="K40" i="14"/>
  <c r="L40" i="14" s="1"/>
  <c r="K23" i="14"/>
  <c r="N26" i="12"/>
  <c r="N28" i="12" s="1"/>
  <c r="L26" i="12"/>
  <c r="L28" i="12" s="1"/>
  <c r="K26" i="12"/>
  <c r="K28" i="12" s="1"/>
  <c r="N171" i="12"/>
  <c r="N172" i="12" s="1"/>
  <c r="N151" i="12"/>
  <c r="N150" i="12"/>
  <c r="N149" i="12"/>
  <c r="N148" i="12"/>
  <c r="N140" i="12"/>
  <c r="N141" i="12" s="1"/>
  <c r="N134" i="12"/>
  <c r="N135" i="12" s="1"/>
  <c r="N125" i="12"/>
  <c r="N126" i="12" s="1"/>
  <c r="N113" i="12"/>
  <c r="N114" i="12" s="1"/>
  <c r="N109" i="12"/>
  <c r="N110" i="12" s="1"/>
  <c r="N102" i="12"/>
  <c r="N103" i="12" s="1"/>
  <c r="N98" i="12"/>
  <c r="N93" i="12"/>
  <c r="N96" i="12" s="1"/>
  <c r="N86" i="12"/>
  <c r="N88" i="12" s="1"/>
  <c r="N78" i="12"/>
  <c r="N81" i="12" s="1"/>
  <c r="N75" i="12"/>
  <c r="N72" i="12"/>
  <c r="N66" i="12"/>
  <c r="N70" i="12" s="1"/>
  <c r="N59" i="12"/>
  <c r="N55" i="12"/>
  <c r="N49" i="12"/>
  <c r="N40" i="12"/>
  <c r="N43" i="12" s="1"/>
  <c r="N33" i="12"/>
  <c r="N34" i="12" s="1"/>
  <c r="N122" i="12"/>
  <c r="N123" i="12" s="1"/>
  <c r="N20" i="12"/>
  <c r="N21" i="12" s="1"/>
  <c r="N15" i="12"/>
  <c r="N16" i="12" s="1"/>
  <c r="M16" i="12"/>
  <c r="J172" i="12"/>
  <c r="O172" i="12"/>
  <c r="J152" i="12"/>
  <c r="O152" i="12"/>
  <c r="J135" i="12"/>
  <c r="O135" i="12"/>
  <c r="J126" i="12"/>
  <c r="O126" i="12"/>
  <c r="J103" i="12"/>
  <c r="O103" i="12"/>
  <c r="J60" i="12"/>
  <c r="O60" i="12"/>
  <c r="J50" i="12"/>
  <c r="O50" i="12"/>
  <c r="J34" i="12"/>
  <c r="O34" i="12"/>
  <c r="J123" i="12"/>
  <c r="O123" i="12"/>
  <c r="J16" i="12"/>
  <c r="O16" i="12"/>
  <c r="K171" i="12"/>
  <c r="K172" i="12" s="1"/>
  <c r="K151" i="12"/>
  <c r="K150" i="12"/>
  <c r="K149" i="12"/>
  <c r="K148" i="12"/>
  <c r="K140" i="12"/>
  <c r="K141" i="12" s="1"/>
  <c r="K134" i="12"/>
  <c r="K135" i="12" s="1"/>
  <c r="K125" i="12"/>
  <c r="K126" i="12" s="1"/>
  <c r="K113" i="12"/>
  <c r="K114" i="12" s="1"/>
  <c r="K109" i="12"/>
  <c r="K110" i="12" s="1"/>
  <c r="K102" i="12"/>
  <c r="K103" i="12" s="1"/>
  <c r="K98" i="12"/>
  <c r="K93" i="12"/>
  <c r="K96" i="12" s="1"/>
  <c r="K86" i="12"/>
  <c r="K88" i="12" s="1"/>
  <c r="K78" i="12"/>
  <c r="K81" i="12" s="1"/>
  <c r="K75" i="12"/>
  <c r="K72" i="12"/>
  <c r="K66" i="12"/>
  <c r="K70" i="12" s="1"/>
  <c r="K59" i="12"/>
  <c r="K55" i="12"/>
  <c r="K49" i="12"/>
  <c r="K40" i="12"/>
  <c r="K43" i="12" s="1"/>
  <c r="K33" i="12"/>
  <c r="K34" i="12" s="1"/>
  <c r="K122" i="12"/>
  <c r="K123" i="12" s="1"/>
  <c r="K20" i="12"/>
  <c r="K21" i="12" s="1"/>
  <c r="K15" i="12"/>
  <c r="K16" i="12" s="1"/>
  <c r="L171" i="12"/>
  <c r="L151" i="12"/>
  <c r="L150" i="12"/>
  <c r="L149" i="12"/>
  <c r="L148" i="12"/>
  <c r="L140" i="12"/>
  <c r="L141" i="12" s="1"/>
  <c r="L134" i="12"/>
  <c r="L125" i="12"/>
  <c r="M126" i="12" s="1"/>
  <c r="L113" i="12"/>
  <c r="L114" i="12" s="1"/>
  <c r="L109" i="12"/>
  <c r="L110" i="12" s="1"/>
  <c r="L102" i="12"/>
  <c r="L103" i="12" s="1"/>
  <c r="L98" i="12"/>
  <c r="L93" i="12"/>
  <c r="L96" i="12" s="1"/>
  <c r="L88" i="12"/>
  <c r="L78" i="12"/>
  <c r="L81" i="12" s="1"/>
  <c r="L75" i="12"/>
  <c r="L72" i="12"/>
  <c r="L66" i="12"/>
  <c r="L59" i="12"/>
  <c r="L55" i="12"/>
  <c r="L49" i="12"/>
  <c r="L40" i="12"/>
  <c r="L43" i="12" s="1"/>
  <c r="L33" i="12"/>
  <c r="L34" i="12" s="1"/>
  <c r="L122" i="12"/>
  <c r="L123" i="12" s="1"/>
  <c r="L20" i="12"/>
  <c r="L21" i="12" s="1"/>
  <c r="L15" i="12"/>
  <c r="L16" i="12" s="1"/>
  <c r="I152" i="12"/>
  <c r="I60" i="12"/>
  <c r="I135" i="12"/>
  <c r="I103" i="12"/>
  <c r="I123" i="12"/>
  <c r="L650" i="17"/>
  <c r="L656" i="17"/>
  <c r="L659" i="17"/>
  <c r="J650" i="17"/>
  <c r="J656" i="17"/>
  <c r="J659" i="17"/>
  <c r="I650" i="17"/>
  <c r="I660" i="17" s="1"/>
  <c r="J634" i="17"/>
  <c r="L634" i="17"/>
  <c r="H648" i="17"/>
  <c r="M648" i="17"/>
  <c r="I634" i="17"/>
  <c r="I559" i="17"/>
  <c r="I629" i="17" s="1"/>
  <c r="O260" i="12" l="1"/>
  <c r="J260" i="12"/>
  <c r="O67" i="14"/>
  <c r="J67" i="14"/>
  <c r="L56" i="14"/>
  <c r="L57" i="14" s="1"/>
  <c r="K57" i="14"/>
  <c r="L70" i="12"/>
  <c r="M66" i="12"/>
  <c r="M70" i="12" s="1"/>
  <c r="N659" i="17"/>
  <c r="N656" i="17"/>
  <c r="O656" i="17" s="1"/>
  <c r="L660" i="17"/>
  <c r="J660" i="17"/>
  <c r="P33" i="14"/>
  <c r="L23" i="14"/>
  <c r="M49" i="12"/>
  <c r="K100" i="12"/>
  <c r="N66" i="14"/>
  <c r="N67" i="14" s="1"/>
  <c r="L100" i="12"/>
  <c r="N100" i="12"/>
  <c r="K76" i="12"/>
  <c r="L76" i="12"/>
  <c r="N76" i="12"/>
  <c r="M134" i="12"/>
  <c r="P134" i="12" s="1"/>
  <c r="P135" i="12" s="1"/>
  <c r="O57" i="17"/>
  <c r="N57" i="17"/>
  <c r="M113" i="12"/>
  <c r="M114" i="12" s="1"/>
  <c r="K60" i="12"/>
  <c r="K152" i="12"/>
  <c r="K260" i="12" s="1"/>
  <c r="K50" i="12"/>
  <c r="L60" i="12"/>
  <c r="M26" i="12"/>
  <c r="M28" i="12" s="1"/>
  <c r="M98" i="12"/>
  <c r="P98" i="12" s="1"/>
  <c r="Q98" i="12" s="1"/>
  <c r="M78" i="12"/>
  <c r="M81" i="12" s="1"/>
  <c r="N50" i="12"/>
  <c r="P86" i="12"/>
  <c r="P88" i="12" s="1"/>
  <c r="M151" i="12"/>
  <c r="P151" i="12" s="1"/>
  <c r="Q151" i="12" s="1"/>
  <c r="M93" i="12"/>
  <c r="M96" i="12" s="1"/>
  <c r="M122" i="12"/>
  <c r="M123" i="12" s="1"/>
  <c r="L152" i="12"/>
  <c r="N60" i="12"/>
  <c r="M46" i="14"/>
  <c r="M56" i="14"/>
  <c r="M57" i="14" s="1"/>
  <c r="M40" i="14"/>
  <c r="M41" i="14" s="1"/>
  <c r="L41" i="14"/>
  <c r="L43" i="14"/>
  <c r="L44" i="14" s="1"/>
  <c r="K41" i="14"/>
  <c r="K650" i="17"/>
  <c r="M149" i="12"/>
  <c r="P149" i="12" s="1"/>
  <c r="Q149" i="12" s="1"/>
  <c r="M20" i="12"/>
  <c r="M21" i="12" s="1"/>
  <c r="M72" i="12"/>
  <c r="M150" i="12"/>
  <c r="P150" i="12" s="1"/>
  <c r="Q150" i="12" s="1"/>
  <c r="M55" i="12"/>
  <c r="M148" i="12"/>
  <c r="P148" i="12" s="1"/>
  <c r="Q148" i="12" s="1"/>
  <c r="M75" i="12"/>
  <c r="M102" i="12"/>
  <c r="M103" i="12" s="1"/>
  <c r="M109" i="12"/>
  <c r="M110" i="12" s="1"/>
  <c r="M171" i="12"/>
  <c r="M172" i="12" s="1"/>
  <c r="L126" i="12"/>
  <c r="M40" i="12"/>
  <c r="M43" i="12" s="1"/>
  <c r="L172" i="12"/>
  <c r="M33" i="12"/>
  <c r="M34" i="12" s="1"/>
  <c r="M60" i="12"/>
  <c r="N152" i="12"/>
  <c r="N260" i="12" s="1"/>
  <c r="L135" i="12"/>
  <c r="P140" i="12"/>
  <c r="P141" i="12" s="1"/>
  <c r="L50" i="12"/>
  <c r="N635" i="17"/>
  <c r="O635" i="17" s="1"/>
  <c r="K634" i="17"/>
  <c r="N634" i="17" s="1"/>
  <c r="O634" i="17" s="1"/>
  <c r="N585" i="17"/>
  <c r="O585" i="17" s="1"/>
  <c r="N561" i="17"/>
  <c r="O561" i="17" s="1"/>
  <c r="K559" i="17"/>
  <c r="K629" i="17" s="1"/>
  <c r="N560" i="17"/>
  <c r="O560" i="17" s="1"/>
  <c r="Q33" i="14" l="1"/>
  <c r="Q35" i="14" s="1"/>
  <c r="P35" i="14"/>
  <c r="P46" i="14"/>
  <c r="M51" i="14"/>
  <c r="L260" i="12"/>
  <c r="P66" i="12"/>
  <c r="P70" i="12" s="1"/>
  <c r="M23" i="14"/>
  <c r="K660" i="17"/>
  <c r="P100" i="12"/>
  <c r="M100" i="12"/>
  <c r="P113" i="12"/>
  <c r="P114" i="12" s="1"/>
  <c r="M76" i="12"/>
  <c r="P40" i="12"/>
  <c r="P43" i="12" s="1"/>
  <c r="P26" i="12"/>
  <c r="P28" i="12" s="1"/>
  <c r="Q152" i="12"/>
  <c r="Q134" i="12"/>
  <c r="Q135" i="12" s="1"/>
  <c r="P102" i="12"/>
  <c r="P103" i="12" s="1"/>
  <c r="M135" i="12"/>
  <c r="Q66" i="12"/>
  <c r="Q70" i="12" s="1"/>
  <c r="Q86" i="12"/>
  <c r="Q88" i="12" s="1"/>
  <c r="P122" i="12"/>
  <c r="P123" i="12" s="1"/>
  <c r="O659" i="17"/>
  <c r="N559" i="17"/>
  <c r="N629" i="17" s="1"/>
  <c r="P40" i="14"/>
  <c r="P41" i="14" s="1"/>
  <c r="P56" i="14"/>
  <c r="P57" i="14" s="1"/>
  <c r="M43" i="14"/>
  <c r="M44" i="14" s="1"/>
  <c r="N650" i="17"/>
  <c r="N660" i="17" s="1"/>
  <c r="P152" i="12"/>
  <c r="M50" i="12"/>
  <c r="M152" i="12"/>
  <c r="M260" i="12" s="1"/>
  <c r="Q140" i="12"/>
  <c r="Q141" i="12" s="1"/>
  <c r="P93" i="12"/>
  <c r="P96" i="12" s="1"/>
  <c r="Q46" i="14" l="1"/>
  <c r="Q51" i="14" s="1"/>
  <c r="P51" i="14"/>
  <c r="P23" i="14"/>
  <c r="Q100" i="12"/>
  <c r="Q113" i="12"/>
  <c r="Q114" i="12" s="1"/>
  <c r="Q26" i="12"/>
  <c r="Q28" i="12" s="1"/>
  <c r="Q40" i="12"/>
  <c r="Q43" i="12" s="1"/>
  <c r="O559" i="17"/>
  <c r="O629" i="17" s="1"/>
  <c r="Q102" i="12"/>
  <c r="Q103" i="12" s="1"/>
  <c r="Q122" i="12"/>
  <c r="Q123" i="12" s="1"/>
  <c r="Q40" i="14"/>
  <c r="Q41" i="14" s="1"/>
  <c r="Q56" i="14"/>
  <c r="Q57" i="14" s="1"/>
  <c r="P43" i="14"/>
  <c r="P44" i="14" s="1"/>
  <c r="O650" i="17"/>
  <c r="O660" i="17" s="1"/>
  <c r="Q93" i="12"/>
  <c r="Q96" i="12" s="1"/>
  <c r="Q23" i="14" l="1"/>
  <c r="Q43" i="14"/>
  <c r="Q44" i="14" s="1"/>
  <c r="M554" i="17"/>
  <c r="K554" i="17"/>
  <c r="H554" i="17"/>
  <c r="G554" i="17"/>
  <c r="L553" i="17"/>
  <c r="L554" i="17" s="1"/>
  <c r="J553" i="17"/>
  <c r="J554" i="17" s="1"/>
  <c r="I553" i="17"/>
  <c r="I554" i="17" s="1"/>
  <c r="J521" i="17"/>
  <c r="L521" i="17"/>
  <c r="L551" i="17" s="1"/>
  <c r="I521" i="17"/>
  <c r="I551" i="17" s="1"/>
  <c r="L443" i="17"/>
  <c r="L446" i="17"/>
  <c r="L447" i="17"/>
  <c r="L448" i="17"/>
  <c r="I443" i="17"/>
  <c r="I519" i="17" s="1"/>
  <c r="J443" i="17"/>
  <c r="J446" i="17"/>
  <c r="J447" i="17"/>
  <c r="J448" i="17"/>
  <c r="H441" i="17"/>
  <c r="K441" i="17"/>
  <c r="M441" i="17"/>
  <c r="G441" i="17"/>
  <c r="L440" i="17"/>
  <c r="L441" i="17" s="1"/>
  <c r="J440" i="17"/>
  <c r="I440" i="17"/>
  <c r="I441" i="17" s="1"/>
  <c r="J409" i="17"/>
  <c r="J406" i="17"/>
  <c r="I418" i="17"/>
  <c r="J394" i="17"/>
  <c r="K394" i="17" s="1"/>
  <c r="L375" i="17"/>
  <c r="J375" i="17"/>
  <c r="I375" i="17"/>
  <c r="I381" i="17" s="1"/>
  <c r="N355" i="17"/>
  <c r="O355" i="17" s="1"/>
  <c r="L356" i="17"/>
  <c r="J356" i="17"/>
  <c r="I356" i="17"/>
  <c r="J343" i="17"/>
  <c r="L327" i="17"/>
  <c r="L329" i="17" s="1"/>
  <c r="J327" i="17"/>
  <c r="I329" i="17"/>
  <c r="H303" i="17"/>
  <c r="M303" i="17"/>
  <c r="G303" i="17"/>
  <c r="I300" i="17"/>
  <c r="J300" i="17"/>
  <c r="L300" i="17"/>
  <c r="N283" i="17"/>
  <c r="O283" i="17" s="1"/>
  <c r="L277" i="17"/>
  <c r="L278" i="17" s="1"/>
  <c r="H278" i="17"/>
  <c r="M278" i="17"/>
  <c r="G278" i="17"/>
  <c r="J277" i="17"/>
  <c r="J273" i="17"/>
  <c r="L273" i="17"/>
  <c r="L268" i="17"/>
  <c r="J268" i="17"/>
  <c r="I244" i="17"/>
  <c r="I260" i="17" s="1"/>
  <c r="J244" i="17"/>
  <c r="J260" i="17" s="1"/>
  <c r="L244" i="17"/>
  <c r="L260" i="17" s="1"/>
  <c r="L232" i="17"/>
  <c r="J232" i="17"/>
  <c r="L183" i="17"/>
  <c r="L218" i="17" s="1"/>
  <c r="L170" i="17"/>
  <c r="L171" i="17"/>
  <c r="J170" i="17"/>
  <c r="J171" i="17"/>
  <c r="I170" i="17"/>
  <c r="I74" i="17"/>
  <c r="I156" i="17" s="1"/>
  <c r="K232" i="17" l="1"/>
  <c r="N448" i="17"/>
  <c r="N447" i="17"/>
  <c r="O447" i="17" s="1"/>
  <c r="J519" i="17"/>
  <c r="L519" i="17"/>
  <c r="N446" i="17"/>
  <c r="O446" i="17" s="1"/>
  <c r="K443" i="17"/>
  <c r="J551" i="17"/>
  <c r="K551" i="17"/>
  <c r="K418" i="17"/>
  <c r="J418" i="17"/>
  <c r="J329" i="17"/>
  <c r="K329" i="17"/>
  <c r="L274" i="17"/>
  <c r="J274" i="17"/>
  <c r="I274" i="17"/>
  <c r="J233" i="17"/>
  <c r="I233" i="17"/>
  <c r="L233" i="17"/>
  <c r="J178" i="17"/>
  <c r="I178" i="17"/>
  <c r="L178" i="17"/>
  <c r="N553" i="17"/>
  <c r="N440" i="17"/>
  <c r="O440" i="17" s="1"/>
  <c r="O441" i="17" s="1"/>
  <c r="J441" i="17"/>
  <c r="N409" i="17"/>
  <c r="O409" i="17" s="1"/>
  <c r="N406" i="17"/>
  <c r="O406" i="17" s="1"/>
  <c r="K375" i="17"/>
  <c r="K356" i="17"/>
  <c r="N343" i="17"/>
  <c r="O343" i="17" s="1"/>
  <c r="N300" i="17"/>
  <c r="O300" i="17" s="1"/>
  <c r="K277" i="17"/>
  <c r="K278" i="17" s="1"/>
  <c r="N273" i="17"/>
  <c r="O273" i="17" s="1"/>
  <c r="N268" i="17"/>
  <c r="K244" i="17"/>
  <c r="K260" i="17" s="1"/>
  <c r="K171" i="17"/>
  <c r="N171" i="17" s="1"/>
  <c r="O171" i="17" s="1"/>
  <c r="K183" i="17"/>
  <c r="K218" i="17" s="1"/>
  <c r="K170" i="17"/>
  <c r="K77" i="17"/>
  <c r="N77" i="17" s="1"/>
  <c r="O77" i="17" s="1"/>
  <c r="K75" i="17"/>
  <c r="N75" i="17" s="1"/>
  <c r="O75" i="17" s="1"/>
  <c r="K74" i="17"/>
  <c r="K519" i="17" l="1"/>
  <c r="N183" i="17"/>
  <c r="N218" i="17" s="1"/>
  <c r="K156" i="17"/>
  <c r="N394" i="17"/>
  <c r="N418" i="17" s="1"/>
  <c r="N443" i="17"/>
  <c r="N519" i="17" s="1"/>
  <c r="N521" i="17"/>
  <c r="N551" i="17" s="1"/>
  <c r="K274" i="17"/>
  <c r="N244" i="17"/>
  <c r="N260" i="17" s="1"/>
  <c r="K233" i="17"/>
  <c r="K178" i="17"/>
  <c r="N554" i="17"/>
  <c r="O553" i="17"/>
  <c r="O554" i="17" s="1"/>
  <c r="O448" i="17"/>
  <c r="N441" i="17"/>
  <c r="N375" i="17"/>
  <c r="N354" i="17"/>
  <c r="N327" i="17"/>
  <c r="N329" i="17" s="1"/>
  <c r="N277" i="17"/>
  <c r="O277" i="17" s="1"/>
  <c r="O268" i="17"/>
  <c r="N232" i="17"/>
  <c r="N170" i="17"/>
  <c r="N74" i="17"/>
  <c r="N156" i="17" s="1"/>
  <c r="O183" i="17" l="1"/>
  <c r="O218" i="17" s="1"/>
  <c r="O394" i="17"/>
  <c r="O418" i="17" s="1"/>
  <c r="O375" i="17"/>
  <c r="O354" i="17"/>
  <c r="O356" i="17" s="1"/>
  <c r="N356" i="17"/>
  <c r="O443" i="17"/>
  <c r="O519" i="17" s="1"/>
  <c r="O521" i="17"/>
  <c r="O551" i="17" s="1"/>
  <c r="O274" i="17"/>
  <c r="N274" i="17"/>
  <c r="O244" i="17"/>
  <c r="O260" i="17" s="1"/>
  <c r="O232" i="17"/>
  <c r="O233" i="17" s="1"/>
  <c r="N233" i="17"/>
  <c r="N178" i="17"/>
  <c r="O74" i="17"/>
  <c r="O156" i="17" s="1"/>
  <c r="O327" i="17"/>
  <c r="O329" i="17" s="1"/>
  <c r="O170" i="17"/>
  <c r="O178" i="17" l="1"/>
  <c r="H34" i="17" l="1"/>
  <c r="M34" i="17"/>
  <c r="L29" i="17"/>
  <c r="L32" i="17"/>
  <c r="J29" i="17"/>
  <c r="J32" i="17"/>
  <c r="I29" i="17"/>
  <c r="H19" i="17"/>
  <c r="M19" i="17"/>
  <c r="G19" i="17"/>
  <c r="L18" i="17"/>
  <c r="J18" i="17"/>
  <c r="I18" i="17"/>
  <c r="J10" i="17"/>
  <c r="K32" i="17" l="1"/>
  <c r="K29" i="17"/>
  <c r="N29" i="17" s="1"/>
  <c r="O29" i="17" s="1"/>
  <c r="K18" i="17"/>
  <c r="N18" i="17" s="1"/>
  <c r="O18" i="17" s="1"/>
  <c r="K10" i="17"/>
  <c r="H632" i="17"/>
  <c r="M632" i="17"/>
  <c r="H284" i="17"/>
  <c r="M284" i="17"/>
  <c r="N10" i="17" l="1"/>
  <c r="N32" i="17"/>
  <c r="O32" i="17" s="1"/>
  <c r="O10" i="17" l="1"/>
  <c r="L336" i="17"/>
  <c r="L339" i="17" s="1"/>
  <c r="J336" i="17"/>
  <c r="I339" i="17"/>
  <c r="J339" i="17" l="1"/>
  <c r="K339" i="17"/>
  <c r="N336" i="17" l="1"/>
  <c r="N339" i="17" s="1"/>
  <c r="O336" i="17" l="1"/>
  <c r="O339" i="17" s="1"/>
  <c r="I172" i="12"/>
  <c r="P171" i="12"/>
  <c r="P172" i="12" s="1"/>
  <c r="Q171" i="12" l="1"/>
  <c r="Q172" i="12" s="1"/>
  <c r="I16" i="12" l="1"/>
  <c r="P15" i="12"/>
  <c r="P16" i="12" s="1"/>
  <c r="N11" i="20"/>
  <c r="J11" i="20"/>
  <c r="J12" i="20" s="1"/>
  <c r="J13" i="20" s="1"/>
  <c r="H13" i="20"/>
  <c r="G13" i="20"/>
  <c r="N12" i="20"/>
  <c r="N13" i="20" s="1"/>
  <c r="M12" i="20"/>
  <c r="M13" i="20" s="1"/>
  <c r="L12" i="20"/>
  <c r="L13" i="20" s="1"/>
  <c r="K12" i="20"/>
  <c r="K13" i="20" s="1"/>
  <c r="H12" i="20"/>
  <c r="G12" i="20"/>
  <c r="I11" i="20"/>
  <c r="I12" i="20" s="1"/>
  <c r="I13" i="20" s="1"/>
  <c r="Q15" i="12" l="1"/>
  <c r="Q16" i="12" s="1"/>
  <c r="O11" i="20"/>
  <c r="O12" i="20" s="1"/>
  <c r="O13" i="20" s="1"/>
  <c r="I126" i="12" l="1"/>
  <c r="P125" i="12"/>
  <c r="P126" i="12" s="1"/>
  <c r="Q125" i="12" l="1"/>
  <c r="Q126" i="12" s="1"/>
  <c r="L33" i="17" l="1"/>
  <c r="J33" i="17"/>
  <c r="K33" i="17" l="1"/>
  <c r="K34" i="17" s="1"/>
  <c r="I63" i="14"/>
  <c r="I67" i="14" s="1"/>
  <c r="K62" i="14"/>
  <c r="N33" i="17" l="1"/>
  <c r="O33" i="17" s="1"/>
  <c r="L62" i="14"/>
  <c r="K63" i="14"/>
  <c r="M62" i="14" l="1"/>
  <c r="M63" i="14" s="1"/>
  <c r="L63" i="14"/>
  <c r="P62" i="14" l="1"/>
  <c r="P63" i="14" l="1"/>
  <c r="Q62" i="14"/>
  <c r="Q63" i="14" s="1"/>
  <c r="P72" i="12"/>
  <c r="Q72" i="12" l="1"/>
  <c r="G632" i="17"/>
  <c r="H384" i="17"/>
  <c r="H661" i="17" s="1"/>
  <c r="M384" i="17"/>
  <c r="M661" i="17" s="1"/>
  <c r="G384" i="17"/>
  <c r="L34" i="17"/>
  <c r="I34" i="17"/>
  <c r="L631" i="17" l="1"/>
  <c r="J631" i="17"/>
  <c r="I631" i="17"/>
  <c r="K632" i="17" l="1"/>
  <c r="L632" i="17"/>
  <c r="J632" i="17"/>
  <c r="I632" i="17"/>
  <c r="N631" i="17"/>
  <c r="O631" i="17" l="1"/>
  <c r="L383" i="17"/>
  <c r="L384" i="17" s="1"/>
  <c r="J383" i="17"/>
  <c r="J384" i="17" s="1"/>
  <c r="I383" i="17"/>
  <c r="I384" i="17" s="1"/>
  <c r="O632" i="17" l="1"/>
  <c r="N632" i="17"/>
  <c r="I364" i="17"/>
  <c r="J296" i="17"/>
  <c r="N362" i="17" l="1"/>
  <c r="N363" i="17"/>
  <c r="J364" i="17"/>
  <c r="L364" i="17"/>
  <c r="N296" i="17"/>
  <c r="O296" i="17" l="1"/>
  <c r="L67" i="17" l="1"/>
  <c r="J67" i="17"/>
  <c r="I67" i="17"/>
  <c r="Q61" i="12"/>
  <c r="P61" i="12"/>
  <c r="P75" i="12"/>
  <c r="P76" i="12" s="1"/>
  <c r="Q71" i="12"/>
  <c r="P71" i="12"/>
  <c r="Q75" i="12" l="1"/>
  <c r="Q76" i="12" s="1"/>
  <c r="P55" i="12" l="1"/>
  <c r="P49" i="12"/>
  <c r="P59" i="12"/>
  <c r="P60" i="12" s="1"/>
  <c r="Q49" i="12" l="1"/>
  <c r="Q55" i="12"/>
  <c r="Q59" i="12"/>
  <c r="Q60" i="12" s="1"/>
  <c r="K65" i="14" l="1"/>
  <c r="K66" i="14" s="1"/>
  <c r="K67" i="14" s="1"/>
  <c r="L65" i="14" l="1"/>
  <c r="L66" i="14" s="1"/>
  <c r="L67" i="14" s="1"/>
  <c r="M65" i="14" l="1"/>
  <c r="M66" i="14" s="1"/>
  <c r="M67" i="14" s="1"/>
  <c r="P65" i="14" l="1"/>
  <c r="P66" i="14" s="1"/>
  <c r="P67" i="14" s="1"/>
  <c r="P78" i="12"/>
  <c r="P81" i="12" s="1"/>
  <c r="P109" i="12"/>
  <c r="P110" i="12" s="1"/>
  <c r="P260" i="12" s="1"/>
  <c r="I50" i="12"/>
  <c r="I260" i="12" s="1"/>
  <c r="P50" i="12"/>
  <c r="P33" i="12"/>
  <c r="P34" i="12" s="1"/>
  <c r="I34" i="12"/>
  <c r="P20" i="12"/>
  <c r="P21" i="12" s="1"/>
  <c r="Q65" i="14" l="1"/>
  <c r="Q66" i="14" s="1"/>
  <c r="Q67" i="14" s="1"/>
  <c r="Q78" i="12"/>
  <c r="Q81" i="12" s="1"/>
  <c r="Q109" i="12"/>
  <c r="Q110" i="12" s="1"/>
  <c r="Q20" i="12"/>
  <c r="Q21" i="12" s="1"/>
  <c r="Q33" i="12"/>
  <c r="Q34" i="12" s="1"/>
  <c r="Q50" i="12"/>
  <c r="Q260" i="12" l="1"/>
  <c r="G284" i="17"/>
  <c r="G661" i="17" s="1"/>
  <c r="L378" i="17" l="1"/>
  <c r="L381" i="17" s="1"/>
  <c r="J378" i="17"/>
  <c r="J381" i="17" s="1"/>
  <c r="L345" i="17"/>
  <c r="J341" i="17"/>
  <c r="J345" i="17" s="1"/>
  <c r="I341" i="17"/>
  <c r="I345" i="17" s="1"/>
  <c r="L320" i="17"/>
  <c r="J320" i="17"/>
  <c r="I320" i="17"/>
  <c r="L303" i="17"/>
  <c r="J303" i="17"/>
  <c r="I303" i="17"/>
  <c r="J297" i="17"/>
  <c r="J298" i="17" s="1"/>
  <c r="I298" i="17"/>
  <c r="J276" i="17"/>
  <c r="J278" i="17" s="1"/>
  <c r="I276" i="17"/>
  <c r="I278" i="17" s="1"/>
  <c r="L39" i="17"/>
  <c r="I39" i="17"/>
  <c r="J34" i="17"/>
  <c r="L17" i="17"/>
  <c r="L19" i="17" s="1"/>
  <c r="J17" i="17"/>
  <c r="J19" i="17" s="1"/>
  <c r="I17" i="17"/>
  <c r="I19" i="17" s="1"/>
  <c r="L11" i="17"/>
  <c r="L12" i="17" s="1"/>
  <c r="J11" i="17"/>
  <c r="J12" i="17" s="1"/>
  <c r="J39" i="17" l="1"/>
  <c r="J648" i="17"/>
  <c r="L648" i="17"/>
  <c r="I648" i="17"/>
  <c r="I284" i="17"/>
  <c r="N297" i="17"/>
  <c r="J284" i="17"/>
  <c r="N34" i="17"/>
  <c r="L284" i="17"/>
  <c r="N276" i="17"/>
  <c r="N278" i="17" s="1"/>
  <c r="I661" i="17" l="1"/>
  <c r="L661" i="17"/>
  <c r="J661" i="17"/>
  <c r="N298" i="17"/>
  <c r="O297" i="17"/>
  <c r="O34" i="17"/>
  <c r="O276" i="17"/>
  <c r="O278" i="17" s="1"/>
  <c r="O298" i="17" l="1"/>
  <c r="I26" i="19"/>
  <c r="K22" i="19"/>
  <c r="J17" i="19"/>
  <c r="I17" i="19"/>
  <c r="C16" i="19"/>
  <c r="D10" i="19"/>
  <c r="G9" i="19"/>
  <c r="D9" i="19"/>
  <c r="K8" i="19"/>
  <c r="D8" i="19"/>
  <c r="G8" i="19" s="1"/>
  <c r="F9" i="19" s="1"/>
  <c r="L7" i="19"/>
  <c r="D7" i="19"/>
  <c r="G7" i="19" s="1"/>
  <c r="F8" i="19" l="1"/>
  <c r="K67" i="17"/>
  <c r="K17" i="17"/>
  <c r="K19" i="17" s="1"/>
  <c r="K11" i="17"/>
  <c r="K12" i="17" s="1"/>
  <c r="K303" i="17"/>
  <c r="K39" i="17"/>
  <c r="H9" i="19"/>
  <c r="J8" i="19" s="1"/>
  <c r="H8" i="19"/>
  <c r="I8" i="19" s="1"/>
  <c r="L11" i="19" s="1"/>
  <c r="F10" i="19"/>
  <c r="K320" i="17" l="1"/>
  <c r="K648" i="17"/>
  <c r="N11" i="17"/>
  <c r="N12" i="17" s="1"/>
  <c r="N39" i="17"/>
  <c r="N17" i="17"/>
  <c r="N19" i="17" s="1"/>
  <c r="K284" i="17"/>
  <c r="K381" i="17"/>
  <c r="K341" i="17"/>
  <c r="K345" i="17" s="1"/>
  <c r="N383" i="17"/>
  <c r="K384" i="17"/>
  <c r="N303" i="17"/>
  <c r="N67" i="17"/>
  <c r="O11" i="17" l="1"/>
  <c r="O12" i="17" s="1"/>
  <c r="K364" i="17"/>
  <c r="K661" i="17" s="1"/>
  <c r="N378" i="17"/>
  <c r="N381" i="17" s="1"/>
  <c r="O320" i="17"/>
  <c r="N320" i="17"/>
  <c r="O648" i="17"/>
  <c r="N648" i="17"/>
  <c r="N341" i="17"/>
  <c r="N345" i="17" s="1"/>
  <c r="O17" i="17"/>
  <c r="O19" i="17" s="1"/>
  <c r="O39" i="17"/>
  <c r="O284" i="17"/>
  <c r="N284" i="17"/>
  <c r="O363" i="17"/>
  <c r="O383" i="17"/>
  <c r="O384" i="17" s="1"/>
  <c r="N384" i="17"/>
  <c r="O67" i="17"/>
  <c r="O303" i="17"/>
  <c r="N364" i="17" l="1"/>
  <c r="N661" i="17" s="1"/>
  <c r="O378" i="17"/>
  <c r="O381" i="17" s="1"/>
  <c r="O341" i="17"/>
  <c r="O345" i="17" s="1"/>
  <c r="O362" i="17"/>
  <c r="O364" i="17" s="1"/>
  <c r="O661" i="17" l="1"/>
</calcChain>
</file>

<file path=xl/sharedStrings.xml><?xml version="1.0" encoding="utf-8"?>
<sst xmlns="http://schemas.openxmlformats.org/spreadsheetml/2006/main" count="4652" uniqueCount="1092">
  <si>
    <t>AFP</t>
  </si>
  <si>
    <t>ISR</t>
  </si>
  <si>
    <t>SFS</t>
  </si>
  <si>
    <t>ANALISTA DE RECURSOS HUMANOS</t>
  </si>
  <si>
    <t>CONSERJE</t>
  </si>
  <si>
    <t>NOMBRE</t>
  </si>
  <si>
    <t xml:space="preserve">FUNCION </t>
  </si>
  <si>
    <t>ESTATUS</t>
  </si>
  <si>
    <t>NO.</t>
  </si>
  <si>
    <t>REPORTE DE NOMINA</t>
  </si>
  <si>
    <t>NETO</t>
  </si>
  <si>
    <t xml:space="preserve">TOTAL GENERAL </t>
  </si>
  <si>
    <t>SUELDO BRUTO (RD$)</t>
  </si>
  <si>
    <t xml:space="preserve">DESDE </t>
  </si>
  <si>
    <t>HASTA</t>
  </si>
  <si>
    <t>ANALISTA DE PLANIFICACION</t>
  </si>
  <si>
    <t>NO</t>
  </si>
  <si>
    <t>DIRECCION</t>
  </si>
  <si>
    <t>GENERO</t>
  </si>
  <si>
    <t>FEMENINO</t>
  </si>
  <si>
    <t>Preparado por:</t>
  </si>
  <si>
    <t>Responsable de nómina</t>
  </si>
  <si>
    <t>Aprobado por:</t>
  </si>
  <si>
    <t>Responsable de la Institución</t>
  </si>
  <si>
    <t>Responsable Financiero</t>
  </si>
  <si>
    <t>ADA PAOLA GONZALEZ ANTUNA</t>
  </si>
  <si>
    <t>ADALGIZA RAFAELA ARIAS REYES</t>
  </si>
  <si>
    <t>ADELA MARIA ORTEGA JIMENEZ</t>
  </si>
  <si>
    <t>AIRINA LISNETTE FELIZ LOCKHART</t>
  </si>
  <si>
    <t>ALAISHA LUCIANO BAEZ</t>
  </si>
  <si>
    <t>ALBA NIDIA MATEO FERRERAS</t>
  </si>
  <si>
    <t>ALDONSA NUÑEZ DE GUTIERREZ</t>
  </si>
  <si>
    <t>ALEJANDRA DE LOS SANTOS VELASCO</t>
  </si>
  <si>
    <t>ALEXAIRA VASQUEZ TOLENTINO</t>
  </si>
  <si>
    <t>ALEXANDRA MARIA GUZMAN JIMENEZ</t>
  </si>
  <si>
    <t>ALEXIS LARRAURI HERNANDEZ</t>
  </si>
  <si>
    <t>AMANDA DEL PILAR PEÑA CABALLERO</t>
  </si>
  <si>
    <t>AMELFI DEL CARMEN HERRERA</t>
  </si>
  <si>
    <t>ANA GLUSENYS LORENZO DE LA ROSA</t>
  </si>
  <si>
    <t>ANA MARIA PAYANO CABRERA</t>
  </si>
  <si>
    <t>ANA SILVIA MATEO RODRIGUEZ</t>
  </si>
  <si>
    <t>ANGEL ELPIDIO MEDINA JIMENEZ</t>
  </si>
  <si>
    <t>ANGELICA MARIA DE LOS SANTOS REYES</t>
  </si>
  <si>
    <t>ANYELINA RYMER PARRA</t>
  </si>
  <si>
    <t>ARISLEIDY DEFRANK ROSARIO</t>
  </si>
  <si>
    <t>AURELIO ANTONIO GARCIA GIL</t>
  </si>
  <si>
    <t>BILLY DE JESUS PORTES PEÑA</t>
  </si>
  <si>
    <t>BRENDALI PUENTE PAREDES</t>
  </si>
  <si>
    <t>BRIANT JOEL TAVERAS TAVERAS</t>
  </si>
  <si>
    <t>BRISELINA MONTERO ENCARNACION</t>
  </si>
  <si>
    <t>CAMILA PEÑA CONTRERAS</t>
  </si>
  <si>
    <t>CANDY ALTAGRACIA TORIBIO VENTURA</t>
  </si>
  <si>
    <t>CARLOS JOSE MATEO SALAZAR</t>
  </si>
  <si>
    <t>CARMEN ELISA BUENO TAVARES</t>
  </si>
  <si>
    <t>CARMEN MERCEDES DE LEON RAMIREZ</t>
  </si>
  <si>
    <t>CARMEN NEREIDA PEÑA INOA</t>
  </si>
  <si>
    <t>CARMEN REYES PERALTA</t>
  </si>
  <si>
    <t>CAROLIN ELISA SUERO PEREZ</t>
  </si>
  <si>
    <t>CAROLINE PORTES CEPEDA</t>
  </si>
  <si>
    <t>CASILDA ENCARNACION FLORES</t>
  </si>
  <si>
    <t>CIPRIANA MONEGRO</t>
  </si>
  <si>
    <t>CLARIBEL GARCIA DE LA ROSA</t>
  </si>
  <si>
    <t>CLARIBEL TAVAREZ FERNANDEZ</t>
  </si>
  <si>
    <t>CLARIZA LUIS CAPOIS DE PAULINO</t>
  </si>
  <si>
    <t>CLAUDIA ARGENTINA GRULLON OGANDO</t>
  </si>
  <si>
    <t>CLAUDIA CUEVAS COELHO</t>
  </si>
  <si>
    <t>CLAUDIA MORA PANIAGUA</t>
  </si>
  <si>
    <t>CLAUDINA NICOLE ALVAREZ VIDAL</t>
  </si>
  <si>
    <t>DARWIN EDUARDO RODRIGUEZ</t>
  </si>
  <si>
    <t>DILENIA FARIÑA MELO DE GARCIA</t>
  </si>
  <si>
    <t>DILIA ILEANA BONILLA SALAS</t>
  </si>
  <si>
    <t>DIOS MARY FERNANDEZ REYES</t>
  </si>
  <si>
    <t>DOMINGO ANTONIO VALDEZ PAYERO</t>
  </si>
  <si>
    <t>DUARTE ENCARNACION ENCARNACION</t>
  </si>
  <si>
    <t>DULCE MARITHZA PEÑA PEÑA</t>
  </si>
  <si>
    <t>ELEANA DE LEON GUZMAN</t>
  </si>
  <si>
    <t>ELI NAZABITH BASORA MERCADO</t>
  </si>
  <si>
    <t>ELISA CAROLINA SILVESTRE DE LA ROSA</t>
  </si>
  <si>
    <t>ELIZABETH ALTAGRACIA NUÑEZ NUÑEZ</t>
  </si>
  <si>
    <t>ELIZABETH DE JESUS COLON JEREZ</t>
  </si>
  <si>
    <t>ELIZABETH MOQUETE ALCANTARA</t>
  </si>
  <si>
    <t>EMELICE FELIZ MELO</t>
  </si>
  <si>
    <t>EMELY GUERRERO PADILLA</t>
  </si>
  <si>
    <t>ESTEFANY MARIA ARREDONDO AMARO</t>
  </si>
  <si>
    <t>ESTHER SARINY SANTIL FAMILIA</t>
  </si>
  <si>
    <t>FATIMA CHABELY RODRIGUEZ MERCADO</t>
  </si>
  <si>
    <t>FERNANDO JOSE BENOIT PEÑA</t>
  </si>
  <si>
    <t>FIOR ORLEANNIS BAUTISTA LAPAIX</t>
  </si>
  <si>
    <t>FRANCIA AMARILYS DE LA ROSA</t>
  </si>
  <si>
    <t>FRANCIA DEL PILAR OTAÑO COSTE</t>
  </si>
  <si>
    <t>FRANCINA MARIA MARMOLEJOS MATOS</t>
  </si>
  <si>
    <t>FRANCISCO ALBERTO MARTINEZ POTTER</t>
  </si>
  <si>
    <t>FREDIS MANUEL SANTANA ACOSTA</t>
  </si>
  <si>
    <t>GENESIS MARTE BEATO</t>
  </si>
  <si>
    <t>GERALDINA VILLEGAS DE OLEO</t>
  </si>
  <si>
    <t>GIOVANNA D ZIRETH ALVAREZ ACOSTA</t>
  </si>
  <si>
    <t>GISSELLE CLAUDINA MUÑOZ NOBOA</t>
  </si>
  <si>
    <t>GLENNYS MINIER CURIEL</t>
  </si>
  <si>
    <t>GREGORIO WISSEN ENCARNACION PUJOLS</t>
  </si>
  <si>
    <t>GRETHEL MILAGROS DIAZ ROULET</t>
  </si>
  <si>
    <t>HECTOR DE LA CRUZ MEDINA</t>
  </si>
  <si>
    <t>HELEN ARACELIS DE LOS SANTOS ORTIZ</t>
  </si>
  <si>
    <t>HORACIO AUGUSTO GARCIA MATEO</t>
  </si>
  <si>
    <t>INES PAYERO ACOSTA</t>
  </si>
  <si>
    <t>INGRID JOSELINE SOTO MEJIA</t>
  </si>
  <si>
    <t>INGRIS ABIGAIL PEGUERO DE RODRIGUEZ</t>
  </si>
  <si>
    <t>ISABELA MARIA JIMENEZ TAVAREZ</t>
  </si>
  <si>
    <t>JEFFREY ESMERLYN MONTERO</t>
  </si>
  <si>
    <t>JESSICA ANTONELLI ARACENA</t>
  </si>
  <si>
    <t>JHANCARLOS CEBALLOS DIAZ</t>
  </si>
  <si>
    <t>JHOANNA DE LOS SANTOS ROSARIO</t>
  </si>
  <si>
    <t>JOEL DEL CARMEN GARCIA RODRIGUEZ</t>
  </si>
  <si>
    <t>JOHANNA ROSALI MATEO</t>
  </si>
  <si>
    <t>JOHANNA YESSENIA FERNANDEZ PUELLO</t>
  </si>
  <si>
    <t>JONATAN MIGUEL PEREZ COMAS</t>
  </si>
  <si>
    <t>JOSE AGUSTIN MOLINA JIMENEZ</t>
  </si>
  <si>
    <t>JOSE ELIAS BRITO GARCIA</t>
  </si>
  <si>
    <t>JOSE FRANCISCO JIMENEZ</t>
  </si>
  <si>
    <t>JOSE MIGUEL ESTEVEZ LOPEZ</t>
  </si>
  <si>
    <t>JOSE MIGUEL GARABITOS CABRERA</t>
  </si>
  <si>
    <t>JOSEFINA MONTERO RAMIREZ</t>
  </si>
  <si>
    <t>JUAN ANTONIO COMAS SANCHEZ</t>
  </si>
  <si>
    <t>JUAN CARLOS MENDEZ DE LA ROSA</t>
  </si>
  <si>
    <t>JUANA CARMEN PEREZ MORA</t>
  </si>
  <si>
    <t>JUANA MASIEL MARTINEZ GARCIA</t>
  </si>
  <si>
    <t>JUDITH ALTAGRACIA GOMEZ SANTIAGO</t>
  </si>
  <si>
    <t>JULIO CESAR MOREL DE LEON</t>
  </si>
  <si>
    <t>JULIO MANUEL DE LA ROSA PEREZ</t>
  </si>
  <si>
    <t>JULISSA MANUELA ROSARIO ESPINOSA</t>
  </si>
  <si>
    <t>KARINA ELIZABETH PERALTA CANARIO</t>
  </si>
  <si>
    <t>KARINA ELIZABETH SEPULVEDA RAMOS</t>
  </si>
  <si>
    <t>KATHERIN ROSI MENDEZ SUERO</t>
  </si>
  <si>
    <t>KATHERINE PEGUERO RODRIGUEZ</t>
  </si>
  <si>
    <t>KATHERINE TRINIDAD ARIAS</t>
  </si>
  <si>
    <t>LAUREN JACQUELINE CORNELIO MARTE</t>
  </si>
  <si>
    <t>LIANNA MARIA RIVERA LUCIANO</t>
  </si>
  <si>
    <t>LIDIA ALTAGRACIA ALMONTE GONZALEZ</t>
  </si>
  <si>
    <t>LIDIA VIKIANA TEJEDA VALDEZ</t>
  </si>
  <si>
    <t>LISSETTE RODRIGUEZ AQUINO</t>
  </si>
  <si>
    <t>LORIANNY JOSEFINA MAÑON MELO</t>
  </si>
  <si>
    <t>LUCIA OLGA GONZALEZ CORTESE</t>
  </si>
  <si>
    <t>LUIS ARMANDO RIVERA ASENCIO</t>
  </si>
  <si>
    <t>LUIS DAVID ENCARNACION MONTERO</t>
  </si>
  <si>
    <t>LUIS ERNESTO DE LOS SANTOS MATEO</t>
  </si>
  <si>
    <t>LUIS MARIA TOLENTINO TUERO</t>
  </si>
  <si>
    <t>LUZ MASSIEL AGUERO LAGARES</t>
  </si>
  <si>
    <t>LUZ MAGALYS CID DE LA CRUZ STO.</t>
  </si>
  <si>
    <t>MADDY AIXA DE LOS SANTOS CELADO</t>
  </si>
  <si>
    <t>MAIRENI CORPORAN DE LA CRUZ</t>
  </si>
  <si>
    <t>MALLELIN DOMINGUEZ</t>
  </si>
  <si>
    <t>MANUEL DE JESUS REYES GUZMAN</t>
  </si>
  <si>
    <t>MARCIA JIMENEZ JIMENEZ</t>
  </si>
  <si>
    <t>MARGARITA RAMON VALENZUELA</t>
  </si>
  <si>
    <t>MARIA ARGENTINA DISLA SOLIS</t>
  </si>
  <si>
    <t>MARIA ELENA CASTILLO SANTANA</t>
  </si>
  <si>
    <t>MARIA EUGENIA CHAHIN DE LA CRUZ</t>
  </si>
  <si>
    <t>MARIA JOSE ESPINAL MANZUETA</t>
  </si>
  <si>
    <t>MARIA MAGDALENA LOPEZ ROSARIO</t>
  </si>
  <si>
    <t>MARIA MATILDE RODRIGUEZ RODRIGUEZ</t>
  </si>
  <si>
    <t>MARIANELA ANTONIA GUZMAN REYES</t>
  </si>
  <si>
    <t>MARIELYS ENCARNACION DE LA ROSA</t>
  </si>
  <si>
    <t>MARLENY AURORA SUCCART RODRIGUEZ</t>
  </si>
  <si>
    <t>MARNIE SABEDRA MENDOZA OTAÑO</t>
  </si>
  <si>
    <t>MARTHA FAMILIA ROMERO</t>
  </si>
  <si>
    <t>MARTHA SUGEIRY DIAZ BELTRE</t>
  </si>
  <si>
    <t>MASSIEL FERNANDA DIAZ MERCEDES</t>
  </si>
  <si>
    <t>MASSIEL PEREZ</t>
  </si>
  <si>
    <t>MAYRA SOTO CORDERO</t>
  </si>
  <si>
    <t>MERARI MERCEDES GUERRERO</t>
  </si>
  <si>
    <t>MERARYS MENDEZ PEÑA</t>
  </si>
  <si>
    <t>MERCY MARIA GARCIA VARGAS</t>
  </si>
  <si>
    <t>MILADYS OTAÑO ENCARNACION</t>
  </si>
  <si>
    <t>MILIDELQUIS MARIA ESTEVEZ</t>
  </si>
  <si>
    <t>MIRTHA MIGUELINA HIDALGO MADERA</t>
  </si>
  <si>
    <t>MONICA GUEVARA FELIZ</t>
  </si>
  <si>
    <t>NATALIA ESTELA AQUINO ALVAREZ</t>
  </si>
  <si>
    <t>NATALIA RAFAELA BENOIT NUÑEZ</t>
  </si>
  <si>
    <t>NELSON RAFAEL GARCIA MARTINEZ</t>
  </si>
  <si>
    <t>NOELIA VILLARROEL ARREDONDO</t>
  </si>
  <si>
    <t>PALOMA DIVINA BATISTA RODRIGUEZ</t>
  </si>
  <si>
    <t>PATRICIA DE LUNA GONZALEZ</t>
  </si>
  <si>
    <t>RADHY JUNOT DIAZ PEÑA</t>
  </si>
  <si>
    <t>RAFAEL DE LEON PEREZ</t>
  </si>
  <si>
    <t>RAMON EDUARDO RIVAS PEÑA</t>
  </si>
  <si>
    <t>RAMONA AMPARO BIDO VENTURA</t>
  </si>
  <si>
    <t>RAMONA MARIA CORNIEL PICHARDO</t>
  </si>
  <si>
    <t>RAMONA MIGUELINA LARA MOSCAT</t>
  </si>
  <si>
    <t>RAMONA TOLENTINO</t>
  </si>
  <si>
    <t>RAQUEL MARITZA CASTILLO PAULINO</t>
  </si>
  <si>
    <t>ROLANDO JOSE THEN BURGOS</t>
  </si>
  <si>
    <t>RONALD GUZMAN MARTE</t>
  </si>
  <si>
    <t>ROSA DEL ROSARIO LEBRON</t>
  </si>
  <si>
    <t>ROSA PAOLA THEN ALVAREZ</t>
  </si>
  <si>
    <t>ROSALY NAFTALI AGRAMONTE PIÑA</t>
  </si>
  <si>
    <t>ROSARIO LOPEZ MOTA</t>
  </si>
  <si>
    <t>ROSELY ROJAS PEREZ</t>
  </si>
  <si>
    <t>ROXANNA CASTRO AGUILERA</t>
  </si>
  <si>
    <t>RUBEN LUIS MONTAS RAMIREZ</t>
  </si>
  <si>
    <t>RUTH ALBANIA MERCADO QUEZADA</t>
  </si>
  <si>
    <t>RUTH CELESTE BRITO CORREA</t>
  </si>
  <si>
    <t>RUTH OGAINA CARVAJAL ESPINOSA</t>
  </si>
  <si>
    <t>SHAKIRA NICOLE SANTIAGO DE MADRID</t>
  </si>
  <si>
    <t>SIMONNE STEPHANIE FELIX MARTINEZ</t>
  </si>
  <si>
    <t>SIXTO BILORIO PEREZ</t>
  </si>
  <si>
    <t>SORAYA MERCEDES PERALTA SUAREZ</t>
  </si>
  <si>
    <t>STEFANIE MADIELKA LORENZO COLLADO</t>
  </si>
  <si>
    <t>THELMA BIENVENIDA PEREZ SENCION</t>
  </si>
  <si>
    <t>TOMAS JAVIER RUBIO CAÑADAS</t>
  </si>
  <si>
    <t>TRIANA RAINELIS MENDEZ DE LA PAZ</t>
  </si>
  <si>
    <t>VIANNA MARIEL SORIANO VILCHEZ</t>
  </si>
  <si>
    <t>VICENTE CLETO DE LOS SANTOS</t>
  </si>
  <si>
    <t>VIERCA DAYANARA HERRERA VALENZUELA</t>
  </si>
  <si>
    <t>VIRGINIA MARGARITA BRITO POLANCO</t>
  </si>
  <si>
    <t>WANDY MIGNOLIA MEJIA TEJEDA</t>
  </si>
  <si>
    <t>WASCAR ELIEZER SANCHEZ MATEO</t>
  </si>
  <si>
    <t>WENDY AIMEE SALADIN RODRIGUEZ</t>
  </si>
  <si>
    <t>WENDY RODRIGUEZ NOVA</t>
  </si>
  <si>
    <t>WINIFER ESCARLY MENDEZ ZAPATA</t>
  </si>
  <si>
    <t>WITHNY ALEXANDRA QUEZADA JOVINE</t>
  </si>
  <si>
    <t>YAHILA ESPERANZA DE PEÑA MENDOZA</t>
  </si>
  <si>
    <t>YAJAIRA ELIZABETH MADERA DE UREÑA</t>
  </si>
  <si>
    <t>YAMINA PORTORREAL FERMIN</t>
  </si>
  <si>
    <t>YARESNY ALTAGRACIA MORENO SANDOVAL</t>
  </si>
  <si>
    <t>YEREMY YENILSA BAUTISTA ACOSTA</t>
  </si>
  <si>
    <t>YESENIA NUÑEZ HERNANDEZ</t>
  </si>
  <si>
    <t>YOKAIRA ELIZABETH DIAZ DIAZ</t>
  </si>
  <si>
    <t>YOMILKA ALTAGRACIA JON SANCHEZ</t>
  </si>
  <si>
    <t>YOSIMARA FIDELINA DOTEL CASADO</t>
  </si>
  <si>
    <t>YVELISSE MARCELINA REYES LOPEZ</t>
  </si>
  <si>
    <t>ZORAYDA ESMELY BEATO SOLIS</t>
  </si>
  <si>
    <t>ODONTOPEDIATRA</t>
  </si>
  <si>
    <t>MEDICO PEDIATRA</t>
  </si>
  <si>
    <t>TERAPEUTA</t>
  </si>
  <si>
    <t>SECRETARIA EJECUTIVA</t>
  </si>
  <si>
    <t>RECEPCIONISTA</t>
  </si>
  <si>
    <t>MEDICO FISIATRA</t>
  </si>
  <si>
    <t>AUXILIAR ADMINISTRATIVO</t>
  </si>
  <si>
    <t>CHOFER</t>
  </si>
  <si>
    <t>AUXILIAR DE ENFERMERIA</t>
  </si>
  <si>
    <t>AYUDANTE DE MANTENIMIENTO</t>
  </si>
  <si>
    <t>ENLACE</t>
  </si>
  <si>
    <t>SECRETARIA</t>
  </si>
  <si>
    <t>JARDINERO</t>
  </si>
  <si>
    <t>CAMAROGRAFO</t>
  </si>
  <si>
    <t>MEDICO DIRECTOR</t>
  </si>
  <si>
    <t>MENSAJERO EXTERNO</t>
  </si>
  <si>
    <t>TECNICO DENTAL</t>
  </si>
  <si>
    <t>MEDICO PSIQUIATRA</t>
  </si>
  <si>
    <t>DISEÑADOR GRAFICO</t>
  </si>
  <si>
    <t>ANA MATILDE DEL C. DE JESUS MERA NUÑEZ</t>
  </si>
  <si>
    <t>GISELL PAOLA ROSARIO MARTINEZ DE POLLI</t>
  </si>
  <si>
    <t>INGRID EDITH AGRAMONTE GOMEZ</t>
  </si>
  <si>
    <t>ANDREW FERRERAS DE OLEO</t>
  </si>
  <si>
    <t>ROSANNY JOSEFINA NUÑEZ TOLENTINO</t>
  </si>
  <si>
    <t>LUIS DANIEL SOSA</t>
  </si>
  <si>
    <t>VIRGINIA AMELIA MADERA RODRIGUEZ</t>
  </si>
  <si>
    <t>MELANIA DE LOS DOLORES JEAN ARNOT</t>
  </si>
  <si>
    <t>COORDINADORA ADMINISTRATIVO Y FINANCIERO</t>
  </si>
  <si>
    <t>ENCARGADA DIVISION DE COOPERACION INTERNACIONAL</t>
  </si>
  <si>
    <t>ANALISTA FINANCIERO</t>
  </si>
  <si>
    <t>AMPARO MARIA SOLIS CUEVA</t>
  </si>
  <si>
    <t>ALEYDA MERCEDES BATISTA PEÑA</t>
  </si>
  <si>
    <t>MELISSA TORRES SANCHEZ</t>
  </si>
  <si>
    <t>MASSIEL DEL ROSARIO ENCARNACION</t>
  </si>
  <si>
    <t>AYSSA CRISTAL PERALTA LORENZO</t>
  </si>
  <si>
    <t>ANADI DEVI CREALES LIRANZO</t>
  </si>
  <si>
    <t>STEPHANIE SORIANO UREÑA</t>
  </si>
  <si>
    <t>TOTAL GENERAL</t>
  </si>
  <si>
    <t xml:space="preserve">ESTATUS </t>
  </si>
  <si>
    <t>FIJOS</t>
  </si>
  <si>
    <t>MASCULINO</t>
  </si>
  <si>
    <t>IVAN ISRAEL VARGAS SILVERIO</t>
  </si>
  <si>
    <t>TEMPORAL</t>
  </si>
  <si>
    <t>CAID SANTO DOMINGO OESTE</t>
  </si>
  <si>
    <t>CAID SANTIAGO</t>
  </si>
  <si>
    <t>CAID SAN JUAN</t>
  </si>
  <si>
    <t>LEIDY MARIA CASILLA REYNOSO</t>
  </si>
  <si>
    <t>TERAPEUTA OCUPACIONAL</t>
  </si>
  <si>
    <t>REYMON ALEXANDER BAUTISTA AQUINO</t>
  </si>
  <si>
    <t>ANTHONY SAMUEL SANCHEZ ESCALANTE</t>
  </si>
  <si>
    <t>EMELYN ROXIO ROJAS CATANO</t>
  </si>
  <si>
    <t>NATALIE CRISTINA GOMEZ RIVAS</t>
  </si>
  <si>
    <t>BERLY RAMONA ALMONTE RODRIGUEZ</t>
  </si>
  <si>
    <t>DAYRA PAMELA GOMEZ CARABALLO</t>
  </si>
  <si>
    <t>CERSA NOBOA RAMIREZ</t>
  </si>
  <si>
    <t>INDHIRA PAMELA PLASENCIO AGUASVIVAS</t>
  </si>
  <si>
    <t>JOAQUIN ANTONIO SUVERVI HERNANDEZ FRICA</t>
  </si>
  <si>
    <t>JULISSA PAOLA ALMANZAR ADON</t>
  </si>
  <si>
    <t>LEWIS ENRIQUE VOLQUEZ DIAZ</t>
  </si>
  <si>
    <t>LUISA MARIA VELOZ LANTIGUA</t>
  </si>
  <si>
    <t>MERCEDES DEL CARMEN VARGAS FERNANDEZ</t>
  </si>
  <si>
    <t>MIGUEL ANGEL PIMENTEL</t>
  </si>
  <si>
    <t>PATRICIA MARIA DE LOURDES LOPEZ PENN</t>
  </si>
  <si>
    <t>SANTA YLUMINADA ALVAREZ PEÑA</t>
  </si>
  <si>
    <t>STEPHANY ROSANNY BATISTA PAULINO</t>
  </si>
  <si>
    <t>YANELI VASQUEZ PERALTA</t>
  </si>
  <si>
    <t>SOPORTE TECNICO DE INFORMATICA</t>
  </si>
  <si>
    <t>CAJERA</t>
  </si>
  <si>
    <t>AUXILIAR DE SERVICIO SOCIAL</t>
  </si>
  <si>
    <t>TERAPEUTA FAMILIAR</t>
  </si>
  <si>
    <t>AUXILIAR DE FACTURACION Y SEGURO</t>
  </si>
  <si>
    <t>ENCARGADA PLANIFICACION Y DESARROLLO</t>
  </si>
  <si>
    <t>AUXILIAR DE ALMACEN Y SUMINISTRO</t>
  </si>
  <si>
    <t>COORDINADOR (A) DESPACHO</t>
  </si>
  <si>
    <t>ENCARGADO DE TECNOLOGIA DE LA INFORMACION</t>
  </si>
  <si>
    <t>ASISTENTE SERVICIO SOCIAL</t>
  </si>
  <si>
    <t>ANALISTA DE COMPRAS</t>
  </si>
  <si>
    <t>VIGILANCIA</t>
  </si>
  <si>
    <t>OTROS ING.</t>
  </si>
  <si>
    <t>TOTAL DE ING.</t>
  </si>
  <si>
    <t>OTROS DESC.</t>
  </si>
  <si>
    <t>TOTAL DESC.</t>
  </si>
  <si>
    <t>SUELDO BRUTO(RD$)</t>
  </si>
  <si>
    <t>TOTAL ING.</t>
  </si>
  <si>
    <t>SEGURIDAD</t>
  </si>
  <si>
    <t>EVENTUAL</t>
  </si>
  <si>
    <t>EUGENIA DE LOS SANTOS VELASCO</t>
  </si>
  <si>
    <t>ESTEFANI ALTAGRACIA GARCIA PICHARDO</t>
  </si>
  <si>
    <t>PAMELA ALTAGRACIA DIAZ DIAZ</t>
  </si>
  <si>
    <t>ROCIO NATIVIDAD QUEZADA ARREDONDO</t>
  </si>
  <si>
    <t>CAID SANTO DOMINGO ESTE</t>
  </si>
  <si>
    <t>JONI JOKEBED FLORES MATOS</t>
  </si>
  <si>
    <t>MASSIEL FLORENCIO VENTURA</t>
  </si>
  <si>
    <t>MAYERLINEG ALEJANDRA SEGURA MORILLO</t>
  </si>
  <si>
    <t>MASIEL ANGELINA GUZMAN DIAZ</t>
  </si>
  <si>
    <t>AMBERY ALTAGRACIA CLASES ROSARIO</t>
  </si>
  <si>
    <t>LAURA ELIZABETH TRONCOSO PIMENTEL</t>
  </si>
  <si>
    <t>YINET OGANDO OGANDO</t>
  </si>
  <si>
    <t>ARIELA NICAURYS FLORIAN HERASME</t>
  </si>
  <si>
    <t>ARELIS FELIZ RAMIREZ</t>
  </si>
  <si>
    <t>MARIA MINERVA SANTANA CASTRO</t>
  </si>
  <si>
    <t>CLEOTILDE MARGARITA CORDERO GUERRERO</t>
  </si>
  <si>
    <t>ASESORA DE COMUNICACIONES</t>
  </si>
  <si>
    <t>HECTOR FREDDY MATEO FLORIAN</t>
  </si>
  <si>
    <t>DESDE</t>
  </si>
  <si>
    <t>CAROL YAHAIRA ARIAS DE ESTEVEZ</t>
  </si>
  <si>
    <t>ROSA YENERCI FLORES ALONZO</t>
  </si>
  <si>
    <t>JULIO CESAR SANCHEZ MEDINA</t>
  </si>
  <si>
    <t>MARY TRINY PEREZ LAGRANGGE</t>
  </si>
  <si>
    <t>JESSICA NICOLE FERNANDEZ SENCION</t>
  </si>
  <si>
    <t>JUANA PEREZ NOVAS</t>
  </si>
  <si>
    <t>DIOGENES RAFAEL BURGOS ARIAS</t>
  </si>
  <si>
    <t>SUSY JAMEIRI FRANCISCO PASCUAL</t>
  </si>
  <si>
    <t>KARLA MARIA PEÑA ALBA</t>
  </si>
  <si>
    <t>AMBAR ELIZABETH MARTINEZ RIVERA</t>
  </si>
  <si>
    <t>LEONARDO JAVIER RADA HERNANDEZ</t>
  </si>
  <si>
    <t>INDIANA ALTAGRACIA RODRIGUEZ LEE</t>
  </si>
  <si>
    <t>MARIA MERCEDES GONZALO GARACHANA</t>
  </si>
  <si>
    <t>MANUEL IBAN TOLENTINO RODRIGUEZ</t>
  </si>
  <si>
    <t>Tabla extraída de la DGII</t>
  </si>
  <si>
    <t>Tabla para el Calculo Mensual Del ISR</t>
  </si>
  <si>
    <t>Escala anual</t>
  </si>
  <si>
    <t>​Tasa Annual</t>
  </si>
  <si>
    <t xml:space="preserve">Salarios Comprendido entre </t>
  </si>
  <si>
    <t>Porcentaje</t>
  </si>
  <si>
    <t>​Rentas hasta RD$416,220.00</t>
  </si>
  <si>
    <t>​​Exent​o</t>
  </si>
  <si>
    <t>Escala Anual</t>
  </si>
  <si>
    <t>Cantidad De Meses Anual</t>
  </si>
  <si>
    <t>Mensual</t>
  </si>
  <si>
    <r>
      <rPr>
        <b/>
        <sz val="10"/>
        <color rgb="FF414141"/>
        <rFont val="Calibri Light"/>
        <family val="2"/>
      </rPr>
      <t>Escala Mensua</t>
    </r>
    <r>
      <rPr>
        <sz val="10"/>
        <color rgb="FF414141"/>
        <rFont val="Calibri Light"/>
        <family val="2"/>
      </rPr>
      <t>l</t>
    </r>
  </si>
  <si>
    <t>Desde</t>
  </si>
  <si>
    <t>Hasta</t>
  </si>
  <si>
    <t>Excedente Mensual</t>
  </si>
  <si>
    <t>Tasa Mensual</t>
  </si>
  <si>
    <t>​Rentas desde RD$416,220.01 hasta RD$624,329.00</t>
  </si>
  <si>
    <t>​15% del excedente de RD$416,220.01</t>
  </si>
  <si>
    <t>Exento</t>
  </si>
  <si>
    <t>​Rentas desde RD$624,329.01 hasta RD$867,123.00</t>
  </si>
  <si>
    <t>​RD$31,216.00 más el 20% del excedente de RD$624,329.01</t>
  </si>
  <si>
    <t>15% del excedente de RD$34,685.01</t>
  </si>
  <si>
    <t>​Rentas desde  RD$867,123.01 en adelante</t>
  </si>
  <si>
    <t>​RD$79,776.00 más el 25% del excedente de RD$867,123.01</t>
  </si>
  <si>
    <t>RD$2,601.36 mas el 20% del excedente de RD$52,027.43</t>
  </si>
  <si>
    <t>Tabla extraída de la TSS</t>
  </si>
  <si>
    <t xml:space="preserve">En adelante </t>
  </si>
  <si>
    <t>RD$6,647.93 mas el 25% del excedente de RD$72,260.26</t>
  </si>
  <si>
    <t>Calculo AFP y SFS</t>
  </si>
  <si>
    <t>Salario Tope Mensual</t>
  </si>
  <si>
    <t>2.1.5.2.01</t>
  </si>
  <si>
    <t>2.1.5.1.01</t>
  </si>
  <si>
    <t>Total AFP y SFS</t>
  </si>
  <si>
    <t>2.1.5.3.01</t>
  </si>
  <si>
    <t>SRL</t>
  </si>
  <si>
    <t>Total</t>
  </si>
  <si>
    <t>YANMARY YASSIEL GERALDO MUÑOZ</t>
  </si>
  <si>
    <t>PEDRO LUIS GARCIA DE LA ROSA</t>
  </si>
  <si>
    <t>ENCARGADA DEPARTAMENTO DESARROLLO DE SERVICIOS</t>
  </si>
  <si>
    <t>TERAPEUTA DE LA SECCION DE TERAPIA COMPLEMENTARIA</t>
  </si>
  <si>
    <t>BRINISAIDA MONTERO LARA</t>
  </si>
  <si>
    <t>HEIDY ARIAS TAVAREZ</t>
  </si>
  <si>
    <t>MARIA DE LOS ANGELES DUJARRIC NUÑEZ</t>
  </si>
  <si>
    <t>MILAGROS DAMASO ECHAVARRIA</t>
  </si>
  <si>
    <t>RAFAELA CEPEDA RODRIGUEZ</t>
  </si>
  <si>
    <t>ROSELINA YISSEL FRANCO PROSPER</t>
  </si>
  <si>
    <t>EDISON IRIARTE RODRIGUEZ DIAZ</t>
  </si>
  <si>
    <t>DIRECCION NACIONAL</t>
  </si>
  <si>
    <t>ASISTENTE DE DESPACHO</t>
  </si>
  <si>
    <t>ALDONSA ALTAGRACIA CASTILLO MEDINA DE CABRAL</t>
  </si>
  <si>
    <t>ZAIDA KATTYELIZA GOMEZ DE BALBUENA</t>
  </si>
  <si>
    <t>NORYS MERCEDES VELEZ DE THOMSON</t>
  </si>
  <si>
    <t>PRISCILLA THAMARA SOCORRO ALVAREZ</t>
  </si>
  <si>
    <t>ANALISTA DE DATOS ESTADISTICOS</t>
  </si>
  <si>
    <t>DESARROLLADOR DE SISTEMAS INFORMATICOS</t>
  </si>
  <si>
    <t>SOPORTE TECNICO DE LA INFORMACION</t>
  </si>
  <si>
    <t>ENCARGADA DEPARTAMENTO RECURSOS HUMANOS</t>
  </si>
  <si>
    <t>ENLACE ADMINISTRATIVO</t>
  </si>
  <si>
    <t>ENCARGADA DE DIVISION DE GESTION Y MONITOREO</t>
  </si>
  <si>
    <t>ENCARGADA DE DIVISION DE COMUNICACIONES</t>
  </si>
  <si>
    <t>PERIODISTA</t>
  </si>
  <si>
    <t>CONSULTORA DE SERVICIOS</t>
  </si>
  <si>
    <t>ASESORA DE PROYECTOS</t>
  </si>
  <si>
    <t>ASSESOR TIC</t>
  </si>
  <si>
    <t>ASESORA LEGAL</t>
  </si>
  <si>
    <t>ELBA ALTAGRACIA DIAZ TAVERAZ</t>
  </si>
  <si>
    <t>PASCUAL MORETA OGANDO</t>
  </si>
  <si>
    <t>LUISA MAOLI FAMILIA PEÑA</t>
  </si>
  <si>
    <t>SARAH JOSEFINA HYAR ARBAJE</t>
  </si>
  <si>
    <t>ASESORA DE LA DIRECION</t>
  </si>
  <si>
    <t>CAIS SANTO DOMINGO ESTE</t>
  </si>
  <si>
    <t>SUPERVISOR DE MANTENIMIENTO</t>
  </si>
  <si>
    <t>MARIA ALTAGRACIA FLETE NUÑEZ</t>
  </si>
  <si>
    <t>EVELYN VERAS MOYA</t>
  </si>
  <si>
    <t>RAFAEL BIENVENIDO SANCHEZ MEJIA</t>
  </si>
  <si>
    <t>JENNIFER ALEXANDRA GARCIA TEJEDA</t>
  </si>
  <si>
    <t>LORENZO HEMENEGILDO DE JESUS GOMEZ</t>
  </si>
  <si>
    <t>RUTH ESTHER RODRIGUEZ SIERRA</t>
  </si>
  <si>
    <t>LISBETH PAOLA CASTILLO REYNA</t>
  </si>
  <si>
    <t>BRYAN QUIÑONES MERCEDES</t>
  </si>
  <si>
    <t>BIANCA VERONA SANTOS RODRIGUEZ</t>
  </si>
  <si>
    <t>MADELIN FRANCHESCA BONILLA NUÑEZ</t>
  </si>
  <si>
    <t>ENCARGADA DEPARTAMENTO DE ATENCION Y TERAPIA</t>
  </si>
  <si>
    <t>TECNICO DE TERAPIA</t>
  </si>
  <si>
    <t>ROSSANNI BAEZ FELIZ</t>
  </si>
  <si>
    <t>CENTRO DE ATENCION INTEGRAL PARA LA DISCAPACIDAD</t>
  </si>
  <si>
    <t>Subtotal:</t>
  </si>
  <si>
    <t>DEPARTAMENTO DE PLANIFICACION Y DESARROLLO-CAID</t>
  </si>
  <si>
    <t>DEPARTAMENTO DE RECURSOS HUMANOS -CAID</t>
  </si>
  <si>
    <t>DEPARTAMENTO DE TECNOLOGIA DE LA INFORMACION Y COMUNICACIÓN -CAID</t>
  </si>
  <si>
    <t>DIVISION DE MONITOREO DE SERVICIOS -CAID</t>
  </si>
  <si>
    <t>DEPARTAMENTO DE DESARROLLO DE SERVICIOS -CAID</t>
  </si>
  <si>
    <t>DIVISION DE SERVICIO SOCIAL - CAID SDO</t>
  </si>
  <si>
    <t>DIVISION DE SERVICIO SOCIAL CAID SJM</t>
  </si>
  <si>
    <t>DIRECCION DEL CENTRO DE ATENCION INTEGRAL SANTIAGO DE LOS CABALLEROS -CAID</t>
  </si>
  <si>
    <t>DIVISION DE SERVICIO SOCIAL -CAID STGO</t>
  </si>
  <si>
    <t>DIRECCION DEL CENTRO DE ATENCION INTEGRAL SANTO DOMINGO ESTE -CAID</t>
  </si>
  <si>
    <t>DIVISION DE SERVICIO SOCIAL -CAID ESTE</t>
  </si>
  <si>
    <t>DIVISION DE EVALUACION DEL DESARROLLO - CAID SDO</t>
  </si>
  <si>
    <t>DIVISION MEDICA - CAID SJM</t>
  </si>
  <si>
    <t>DEPARTAMENTO DE ATENCION Y TERAPIAS -CAID STGO</t>
  </si>
  <si>
    <t>CHRISTOPHER XAVIER RIJO GONZALEZ</t>
  </si>
  <si>
    <t>DEPARTAMENTO DE PLANIFICACION Y DESARROLLO -CAID</t>
  </si>
  <si>
    <t>DIVISION DE COOPERACION INTERNACIONAL -CAID</t>
  </si>
  <si>
    <t>VALENTINA ANYELINA URIBE GUERRERO</t>
  </si>
  <si>
    <t>DEPARTAMENTO DE TECNOLOGIA DE LA INFORMACION Y COMUNICACION -CAID</t>
  </si>
  <si>
    <t>DEPARTAMENTO DE GESTION Y MONITOREO DE SERVICIOS -CAID</t>
  </si>
  <si>
    <t>TECNICO DE RECURSOS HUMANOS</t>
  </si>
  <si>
    <t>ENCARGADA DE RECLUTAMIENTO Y SELECCION</t>
  </si>
  <si>
    <t>DIRECCION DEL CENTRO DE ATENCION INTEGRAL SAN JUAN DE LA MAGUANA -CAID</t>
  </si>
  <si>
    <t>DIVISION DE INTERVENCION TERAPEUTICA -CAID SDO</t>
  </si>
  <si>
    <t>DIRECCION DEL CENTRO DE ATENCION INTEGRAL SANTO DOMINGO OESTE -CAID</t>
  </si>
  <si>
    <t>ENCARGADA DE LA DIVISION DE ATENCION AL USUARIO</t>
  </si>
  <si>
    <t>ENCARGADA DE COMPRAS Y CONTRATACIONES</t>
  </si>
  <si>
    <t>DEPARTAMENTO JURIDICO -CAID</t>
  </si>
  <si>
    <t>DEPARTAMENTO DE COMUNICACIONES -CAID</t>
  </si>
  <si>
    <t>ANTHONY AMAURIS CUSTODIO LARA</t>
  </si>
  <si>
    <t>DEPARTAMENTO JURIDICO-CAID</t>
  </si>
  <si>
    <t>ADMINISTRADOR DE REDES Y COMUNICACIONES</t>
  </si>
  <si>
    <t>DIVISION DE CONTABILIDAD -CAID</t>
  </si>
  <si>
    <t>DIVISION DE COMPRAS Y CONTRATACIONES-CAID</t>
  </si>
  <si>
    <t>DIVISION DE ATENCION AL USUARIO -CAID</t>
  </si>
  <si>
    <t>DEPARTAMENTO DE COMUNICACIONES-CAID</t>
  </si>
  <si>
    <t>SECCION DE CORRESPONDENCIA Y ARCHIVO -CAID</t>
  </si>
  <si>
    <t>DIVISION DE COMPRAS Y CONTARATACIONES- CAID</t>
  </si>
  <si>
    <t>SECCION DE ALMACEN Y SUMINISTRO- CAID</t>
  </si>
  <si>
    <t>DIVISION DE SERVICIOS GENERALES- CAID</t>
  </si>
  <si>
    <t>SUSAN OVELYS DE LA ROSA VALENZUELA</t>
  </si>
  <si>
    <t>YOKASTA CLARIBEL PAULINO MORONTA</t>
  </si>
  <si>
    <t>LIDIA MERCEDES PEÑA EUSEBIO</t>
  </si>
  <si>
    <t>ASISTENTE EJECUTIVA</t>
  </si>
  <si>
    <t>LILLIBETH PALOMINO FERNANDEZ</t>
  </si>
  <si>
    <t>DIVISION MEDICA - CAID SDO</t>
  </si>
  <si>
    <t>DIVISION DE EVALUACION DEL DESARROLLO -CAID SJM</t>
  </si>
  <si>
    <t>DIVISION MEDICA-CAID STGO</t>
  </si>
  <si>
    <t>DIVISION DE EVALUACION DEL DESARROLLO - CAID STGO</t>
  </si>
  <si>
    <t>CAROLIN MASSIEL RODRIGUEZ VIDAL</t>
  </si>
  <si>
    <t>DEPARTAMENTO DE ATENCION Y TERAPIAS -CAID SDO</t>
  </si>
  <si>
    <t>FRANKLIN CASTILLO GERALDINO</t>
  </si>
  <si>
    <t>DIVISION DE ATENCION A GRUPOS Y FAMILIAS -CAID STGO</t>
  </si>
  <si>
    <t>ENCARGADO DEL DEPARTAMENTO JURIDICO</t>
  </si>
  <si>
    <t>ENCARGADO DE LA SECCION DE DESARROLLO DE IMPLEMENTACION DE SISTEMAS</t>
  </si>
  <si>
    <t>IVELISSE ADAMES DE LA CRUZ</t>
  </si>
  <si>
    <t>ZAIDY INMACULADA RIVERA ESPINOSA</t>
  </si>
  <si>
    <t>VICKY TORRES</t>
  </si>
  <si>
    <t>LEYNI ERNESTO LAZALA MATEO</t>
  </si>
  <si>
    <t>ALGENIS ABREU DELGADO</t>
  </si>
  <si>
    <t>CARMEN ELIZABETH ESPINAL ESPINAL</t>
  </si>
  <si>
    <t>ALEXIS RADHAMES FRAGOSO BAEZ</t>
  </si>
  <si>
    <t>DIVISION DE SERVICIOS GENERALES -CAID</t>
  </si>
  <si>
    <t>ANA EVA LAVILLE INOA</t>
  </si>
  <si>
    <t>ENCARGADA DE SERVICIOS GENERALES</t>
  </si>
  <si>
    <t>GIOCONDY BERENICE BAUTISTA OGANDO</t>
  </si>
  <si>
    <t>LUIS MANUEL BAEZ FERRERAS</t>
  </si>
  <si>
    <t>JOSE ELIAS DE JESUS</t>
  </si>
  <si>
    <t>CAID- SANTO DOMINGO ESTE</t>
  </si>
  <si>
    <t>ISLENY MARIELL SANCHEZ GUZMAN</t>
  </si>
  <si>
    <t>AYELEN JIMENEZ CARACCIOLO</t>
  </si>
  <si>
    <t>ANNI LOREIDY CABA</t>
  </si>
  <si>
    <t>ANEURY DE LA ROSA DE LA ROSA</t>
  </si>
  <si>
    <t>ENCARGADO DE MANTENIMIENTO</t>
  </si>
  <si>
    <t>JOSE ALMANCIO DEOGRACIA FERMIN</t>
  </si>
  <si>
    <t>MARIA YDALIA MONTERO CAMACHO</t>
  </si>
  <si>
    <t>ENMANUEL JOSE DE LA ROSA MEJIA</t>
  </si>
  <si>
    <t>ALEXANDRA ELIZABEHT RAMOS VALERIO</t>
  </si>
  <si>
    <t>YOKELY DEL CARMEN DIAZ POLANCO</t>
  </si>
  <si>
    <t>AUXILIAR DE ATENCION AL USUARIO</t>
  </si>
  <si>
    <t>LUZ DIVINA BONILLA PAULINO</t>
  </si>
  <si>
    <t>EMELY MELISA ESTRELLA ROA</t>
  </si>
  <si>
    <t>OFICIAL DE ATENCION AL USUARIO</t>
  </si>
  <si>
    <t>DIVISION DE SERVICIO SOCIAL- CAID STGO</t>
  </si>
  <si>
    <t>ROSA JENNY PALLERO GARCIA</t>
  </si>
  <si>
    <t>TRABAJADORA SOCIAL</t>
  </si>
  <si>
    <t>FAUSTO ROLANDO JOSE MARTINEZ PEREZ</t>
  </si>
  <si>
    <t>MEDICO</t>
  </si>
  <si>
    <t>TRAMITE DE PENSION</t>
  </si>
  <si>
    <t>NOELIA DESIEREE OVALLES GUZMAN</t>
  </si>
  <si>
    <t>GENNY MONTERO MONTERO</t>
  </si>
  <si>
    <t>EMELANIA RAMIREZ ADAMES</t>
  </si>
  <si>
    <t>ASTRID CHANTAL SANTOS OGANDO</t>
  </si>
  <si>
    <t>SENIA HURTADO JIMENEZ</t>
  </si>
  <si>
    <t>NATASHA INMACULADA FRIAS LOPEZ</t>
  </si>
  <si>
    <t>NIRMARYS MONTILLA GARCIA</t>
  </si>
  <si>
    <t>ELVIRA MERCEDES GONZALEZ CONCEPCION</t>
  </si>
  <si>
    <t>CHRISTIAN YUNARDO MUÑOZ RODRIGUEZ</t>
  </si>
  <si>
    <t>CARLOS BISMAL ROSARIO</t>
  </si>
  <si>
    <t>MARANGELIZ CARABALLO CASTILLO</t>
  </si>
  <si>
    <t>ANALISTA DE COMPRAS Y CONTRATACIONES</t>
  </si>
  <si>
    <t>ROSARIO ALTAGRACIA VIDAL VALDEZ</t>
  </si>
  <si>
    <t>ADRIANA DEL CONTE AYALA</t>
  </si>
  <si>
    <t xml:space="preserve"> CAPITULO:  0206     SUBCAPTULO: 01     DAF:01     UE:0011     PROGRAMA: 19     SUBPROGRAMA: 01     PROYECTO: 0     ACTIVIDAD:0001     CUENTA: 2.1.1.1.01     FONDO:0100</t>
  </si>
  <si>
    <t>DANICHA PIMENTEL ROCHE</t>
  </si>
  <si>
    <t>CRISTINA MIGUELINA PEÑA</t>
  </si>
  <si>
    <t>YUDEIRY SANTANA</t>
  </si>
  <si>
    <t>MARTHA JOSEFINA MEJIA MENDEZ</t>
  </si>
  <si>
    <t>SUPERVISOR MAYORDOMIA</t>
  </si>
  <si>
    <t>LEANDRO VARGAS ORTEGA</t>
  </si>
  <si>
    <t>KENIA MARIA FABIAN GABIN</t>
  </si>
  <si>
    <t>ABEL ALEXANDER DEL ROSARIO SIERRA</t>
  </si>
  <si>
    <t>WELLINGTHON JOSE ARIAS DE LOS SANTOS</t>
  </si>
  <si>
    <t>MILAGROS LIRANZO QUEZADA</t>
  </si>
  <si>
    <t>ALEXANDRA REYES ENCARNACION DE PEÑA</t>
  </si>
  <si>
    <t>DIVISION DE TESORERIA-CAID</t>
  </si>
  <si>
    <t>DEPARTAMENTO ADMINISTRATIVO -CAID</t>
  </si>
  <si>
    <t>ANALISTA DE PLANIFICACION Y DESARROLLO</t>
  </si>
  <si>
    <t>CENTRO DE ATENCION INTEGRAL PARA LA DISCAPACIDAD -CAID</t>
  </si>
  <si>
    <t>DIVISION DE MANTENIMIENTO- CAID</t>
  </si>
  <si>
    <t>ROBERTO ANTONIO DE LA CRUZ ESTRELLA</t>
  </si>
  <si>
    <t>DIRECTOR MEDICO</t>
  </si>
  <si>
    <t>TRABAJADOR SOCIAL</t>
  </si>
  <si>
    <t>ENCARGADA DIVISION SERVICIO SOCIAL</t>
  </si>
  <si>
    <t>DIRECCION DEL CENTRO DE DESARROLLO INTEGRAL PARA LA DISCAPACIDAD SANTO DOMINGO OESTE -CAID</t>
  </si>
  <si>
    <t>DIRECCON DEL CENTRO DE ATENCION INTEGRAL PARA LA DISCAPACIDAD SAN JUAN DE LA MAGUANA -CAID</t>
  </si>
  <si>
    <t>CLAUDIA CAROLINA MATEO VALDEZ</t>
  </si>
  <si>
    <t>DIRECCION DE CENTRO DE ATENCION INTEGRAL PARA LA DISCAPACIDAD SANTIAGO DE LOS CABALLEROS -CAID</t>
  </si>
  <si>
    <t>DIRECTOR  MEDICO</t>
  </si>
  <si>
    <t>DIRECCION DE CENTRO DE ATENCION INTEGRAL PARA LA DISCAPACIDAD SANTO DOMINGO ESTE -CAID</t>
  </si>
  <si>
    <t>KIMBERLY GARCIA VALERIO</t>
  </si>
  <si>
    <t>DIVISION MEDICA- CAID SDE</t>
  </si>
  <si>
    <t>DIVISION DE EVALUACION DEL DESARROLLO- CAID SDE</t>
  </si>
  <si>
    <t>MÉDICO NUTRIOLOGO</t>
  </si>
  <si>
    <t>ENCARGADA DE ATENCION Y TERAPIAS</t>
  </si>
  <si>
    <t>DIVISION DE ATENCION A GRUPOS Y FAMILIAS  -CAID SDO</t>
  </si>
  <si>
    <t>ROSA ELENA DE LA CRUZ</t>
  </si>
  <si>
    <t>EMILY VIRGINIA REYES FELIZ</t>
  </si>
  <si>
    <t>TERAPEUTA FISICO</t>
  </si>
  <si>
    <t>TERAPEUTA DE HABLA Y LENGUAJE</t>
  </si>
  <si>
    <t>ROSALIA HERNANDEZ ORTIZ</t>
  </si>
  <si>
    <t>KENIA KEMELY LOPEZ QUEZADA</t>
  </si>
  <si>
    <t>KARLA GOMEZ HERRERA</t>
  </si>
  <si>
    <t>ANGELA MARIA MENA PAULINO</t>
  </si>
  <si>
    <t>DIVISION DE INTERVENCION TERAPEUTICA -CAID SDE</t>
  </si>
  <si>
    <t>ORQUIDEA MARIA MOREL GARCIA</t>
  </si>
  <si>
    <t>CLARIBEL AMPARO PEREZ</t>
  </si>
  <si>
    <t>KATHERINE MARIA MIRANDA SALAZAR</t>
  </si>
  <si>
    <t>MARFILA LANTIGUA HERNANDEZ</t>
  </si>
  <si>
    <t>VIVIANA CAROLINA JAVIER HASBUN</t>
  </si>
  <si>
    <t>DIVISION DE ATENCION A GRUPOS Y FAMILIAS -CAID SJM</t>
  </si>
  <si>
    <t>COORDINADOR (A)</t>
  </si>
  <si>
    <t>ENCARGADO (A)</t>
  </si>
  <si>
    <t>TERAPEUTA DE INTERVENCIÓN CONDUCTUAL</t>
  </si>
  <si>
    <t>TERAPEUTA DE TERAPIAS ARTÍSTICAS</t>
  </si>
  <si>
    <t>DIVISION DE ATENCION A GRUPOS Y FAMILIAS -CAID SDE</t>
  </si>
  <si>
    <t>SARAI NICOLE CRUZ ORTIZ</t>
  </si>
  <si>
    <t>DENISSE DOLORES RAMOS DIAZ</t>
  </si>
  <si>
    <t>GIRANDA NOELIS MELO BAEZ</t>
  </si>
  <si>
    <t>TERAPEUTA DE INTERVENCIÓN GRUPAL</t>
  </si>
  <si>
    <t>TERAPEUTA DE ENTRENAMIENTO A GRUPOS Y FAMILIAS</t>
  </si>
  <si>
    <t>SABRINA FELIZ NUÑEZ</t>
  </si>
  <si>
    <t>LOURDES MILAGROS VILLA BAEZ</t>
  </si>
  <si>
    <t>DIVISION DE RECLUTAMIENTO Y SELECCIÓN DE PERSONAL -CAID</t>
  </si>
  <si>
    <t>LEYDI ANABEL MENA MEJIA</t>
  </si>
  <si>
    <t xml:space="preserve">ANALISTA DE RECLUTAMIENTO Y SELECCION </t>
  </si>
  <si>
    <t>SECCION DE ADMINISTRACION DE SERVICIOS TIC -CAID</t>
  </si>
  <si>
    <t>RAMON ANTONIO MORBAN PEÑA</t>
  </si>
  <si>
    <t>DEPARTAMENTO ADMINISTRATIVO-CAID</t>
  </si>
  <si>
    <t>DIVISION DE MANTENIMIENTO - CAID</t>
  </si>
  <si>
    <t>DIVISION DE SERVICIO SOCIAL- CAID SDO</t>
  </si>
  <si>
    <t>NEKY BEATRIZ FRIAS GUTIERREZ</t>
  </si>
  <si>
    <t>DIVISION DE EVALUACION DEL DESARROLLO -CAID SDO</t>
  </si>
  <si>
    <t>ARIANNA ABREU LANTIGUA</t>
  </si>
  <si>
    <t>ANIBELKA ELIZABETH PEÑA ORTEGA</t>
  </si>
  <si>
    <t>LIA CAROLINA SORIANO CACERES</t>
  </si>
  <si>
    <t>MARIA ISABEL CRESPO SEPULVEDA</t>
  </si>
  <si>
    <t>EVALUADOR (A) DEL DESARROLLO</t>
  </si>
  <si>
    <t>MERLYN CABRAL BELTRE</t>
  </si>
  <si>
    <t>DIVISION DE INTERVENCION TERAPEUTICA - CAID SJM</t>
  </si>
  <si>
    <t>STEPHANNY PEREZ ZAITER</t>
  </si>
  <si>
    <t>DIVISION DE TESORERIA -CAID</t>
  </si>
  <si>
    <t>ENCARGADO DE TESORERIA</t>
  </si>
  <si>
    <t>DIVISION DE FORMULACION, MONITOREO Y EVALUACION DE PLANES, PROGRAMAS Y PROYECTOS -CAID</t>
  </si>
  <si>
    <t>ELIZABETH ROSARIO SIRENA</t>
  </si>
  <si>
    <t>EDDYS ALBERTO DE LEON DE LOS SANTOS</t>
  </si>
  <si>
    <t>INGENIERO</t>
  </si>
  <si>
    <t>DEPARTAMENTO DE INFRACTRUCTURA</t>
  </si>
  <si>
    <t>UITT ENSANCHE LUPERÓN</t>
  </si>
  <si>
    <t xml:space="preserve">DIRECCION DE CENTRO DE ATENCION INTEGRAL PARA LA DISCAPACIDAD SAN JUAN DE LA MAGUANA -CAID </t>
  </si>
  <si>
    <t>LISSETT OROZCO SANCHEZ</t>
  </si>
  <si>
    <t>ALETIA ORQUIDEA REYES GUILAMO</t>
  </si>
  <si>
    <t>ARQUITECTO</t>
  </si>
  <si>
    <t>UITT ENSANCHE LUPERON</t>
  </si>
  <si>
    <t>VIGILANTE</t>
  </si>
  <si>
    <t xml:space="preserve"> CAPITULO:  0206     SUBCAPTULO: 01     DAF:01     UE:0011     PROGRAMA: 19     SUBPROGRAMA: 01     PROYECTO: 0     ACTIVIDAD:0001     CUENTA: 2.1.1.2.08     FONDO:0100</t>
  </si>
  <si>
    <t xml:space="preserve"> CAPITULO:  0206     SUBCAPTULO: 01     DAF:01     UE:0011     PROGRAMA: 19     SUBPROGRAMA: 01     PROYECTO: 0     ACTIVIDAD:0001     CUENTA: 2.1.1.2.09     FONDO:0100</t>
  </si>
  <si>
    <t xml:space="preserve"> CAPITULO:  0206     SUBCAPTULO: 01     DAF:01     UE:0011     PROGRAMA: 19     SUBPROGRAMA: 01     PROYECTO: 0     ACTIVIDAD:0001     CUENTA: 2.1.1.3.01     FONDO:0100</t>
  </si>
  <si>
    <t>ERIDELMO FERMIN RUBIO</t>
  </si>
  <si>
    <t>LUZ ESPERANZA MEJIA CASTILLO</t>
  </si>
  <si>
    <t>YOHANNY RAMIREZ</t>
  </si>
  <si>
    <t>ANA KARINA DE LOS SANTOS HERNANDEZ</t>
  </si>
  <si>
    <t>ANDERSON MEJIA</t>
  </si>
  <si>
    <t>AMELIA MARGARITA MARTINEZ ESPINAL</t>
  </si>
  <si>
    <t>LUIS ALBERTO PAULINO MEDINA</t>
  </si>
  <si>
    <t>MARIA ANGELICA ALONSO PELLERANO</t>
  </si>
  <si>
    <t>SECCION DE INTERVENCIONES TERAPEUTICA TERRITORIAL</t>
  </si>
  <si>
    <t>ROSANNA PIETER TEJEDA</t>
  </si>
  <si>
    <t>CIANI YOHANNY MARTINEZ REYES</t>
  </si>
  <si>
    <t>TECNICO DE TERAPIAS</t>
  </si>
  <si>
    <t>DIVISION DE SERVICIO SOCIAL- CAID SDE</t>
  </si>
  <si>
    <t>DENNIA MARISOL DEL JESUS PUJOLS</t>
  </si>
  <si>
    <t>AMAURY ENRIQUE FRIAS DOTEL</t>
  </si>
  <si>
    <t>CRISTINA ELIZABETH MENA JIMENEZ</t>
  </si>
  <si>
    <t>DIVISION DE INTERVENCION TERAPEUTICA -CAID SJM</t>
  </si>
  <si>
    <t xml:space="preserve">ANTHONY JOAN ROSARIO SANCHEZ </t>
  </si>
  <si>
    <t>DEPARTAMENTO DE INFRACTURA -CAID</t>
  </si>
  <si>
    <t>HENRY ENCARNACION ZAABALA</t>
  </si>
  <si>
    <t>CINTHIA MARIA CONCEPCION MICHEL</t>
  </si>
  <si>
    <t>MARIA FERNANDA POLANCO MARTINEZ</t>
  </si>
  <si>
    <t>CRISMEL SANCHEZ RODRIGUEZ</t>
  </si>
  <si>
    <t>CELENIA ANTONIA CARLOT SABINO</t>
  </si>
  <si>
    <t>YAZMIN YOCASTA CABREJA</t>
  </si>
  <si>
    <t>DEPARTAMENTO DE GESTION Y MONITOREO DE SERVICIOS- CAID</t>
  </si>
  <si>
    <t>ARANTXA ABRIL RUIZ CABRERA</t>
  </si>
  <si>
    <t>ANALISTA LEGAL</t>
  </si>
  <si>
    <t>ENCARGADA DE LA DIVISION DE CONTABILIDAD</t>
  </si>
  <si>
    <t>DEPARTAMENTO DE INFRAESTRUCTURA -CAID</t>
  </si>
  <si>
    <t>ENC. DEL DEPARTAMENTO INFRACTRUTURA</t>
  </si>
  <si>
    <t>OFICINA DE ACCESO A LA INFORMACION - CAID</t>
  </si>
  <si>
    <t>ENC. OFICINA DE ACCESO A LA INFORMACION (RAI)</t>
  </si>
  <si>
    <t>DENNYSE MAIRENY BRISEÑO PEÑA</t>
  </si>
  <si>
    <t>JERIZA ERITFER PEÑA CUEVAS</t>
  </si>
  <si>
    <t>ANA CLAUDIA POLANCO DE MENDEZ</t>
  </si>
  <si>
    <t>DIVISION DE DISEÑO Y ADECUACIONES</t>
  </si>
  <si>
    <t>ENCARGADO DE DISEÑO Y ADECUACIONES</t>
  </si>
  <si>
    <t>DEPARTAMENTO DE PSICOPEDAGOGIA E INCLUSION -CAID</t>
  </si>
  <si>
    <t>ENCARGADA DE PSICOPEDAGOGIA E INCLUSION</t>
  </si>
  <si>
    <t>ORIANNA JACQUELINE MATOS SANCHEZ</t>
  </si>
  <si>
    <t>TERAPEUTA DE APOYO PSICOPEDAGICO</t>
  </si>
  <si>
    <t>JEREMY JOSE NUÑEZ HERNANDEZ</t>
  </si>
  <si>
    <t>DIVISION DE DESARROLLO INSTITUCIONAL Y CALIDAD EN LA GESTION -CAID</t>
  </si>
  <si>
    <t>TÉCNICO DE CALIDAD EN LA GESTION</t>
  </si>
  <si>
    <t>MARIELA ARIAS MORA</t>
  </si>
  <si>
    <t>ANALISTA DE SISTEMAS INFORMATICOS</t>
  </si>
  <si>
    <t>MARLENE YAKAIRA HERRERA HERRERA</t>
  </si>
  <si>
    <t>CARLOS MANUEL GOMEZ RODRIGUEZ</t>
  </si>
  <si>
    <t>ENCARGADO (A) DE SERVICIO SOCIAL</t>
  </si>
  <si>
    <t>MABEL ALTAGRACIA FILPO FERNANDEZ</t>
  </si>
  <si>
    <t>DIVISION DE EVALUACION DEL DESARROLLO- CAID STGO</t>
  </si>
  <si>
    <t>NICOLE PEREZ CANDELARIO</t>
  </si>
  <si>
    <t>MARIA JOSE MUÑOZ BAEZ</t>
  </si>
  <si>
    <t>ARLEEN SABATER RAMIREZ</t>
  </si>
  <si>
    <t>SHANELY LOPEZ NUÑEZ</t>
  </si>
  <si>
    <t>ADELYN DALINA BRITO PARRA</t>
  </si>
  <si>
    <t>ALEXANDRA QUEZADA RODRIGUEZ</t>
  </si>
  <si>
    <t>ARIANNA XIOMARA REYES GARCIA</t>
  </si>
  <si>
    <t>CARMEN ROSA MENDOZA CHECO</t>
  </si>
  <si>
    <t>GLEISY MAGDALENA ARIAS BURGOS</t>
  </si>
  <si>
    <t>JACMEL JOSEFINA SANCHEZ POLANCO</t>
  </si>
  <si>
    <t>LAURA NICOLE CORDERO RODRIGUEZ</t>
  </si>
  <si>
    <t>YENNIFFER ESPINAL ESPINAL</t>
  </si>
  <si>
    <t>LILIBEL MUÑOZ PEÑA</t>
  </si>
  <si>
    <t>MAITE FIORELLA COSME ALBA</t>
  </si>
  <si>
    <t>YENELY ALTAGRACIA ESCAÑO VENTURA</t>
  </si>
  <si>
    <t>NAYELI DEL CARMEN PORTOREAL GARCIA</t>
  </si>
  <si>
    <t>ROSLINE REINOSO ROSARIO</t>
  </si>
  <si>
    <t>PAMELA LAFONTAINE REYES</t>
  </si>
  <si>
    <t>PAULA YAMEL TUPETE RODRIGUEZ</t>
  </si>
  <si>
    <t>LUZ MARGARITA ACOSTA MOLINA</t>
  </si>
  <si>
    <t>DAYSI ALTAGRACIA SARITA ALVAREZ</t>
  </si>
  <si>
    <t>DIVISION DE ATENCION A GRUPOS Y FAMILIAS - CAID STGO</t>
  </si>
  <si>
    <t>PRISCILLA MARIE PERALTA MODESTO</t>
  </si>
  <si>
    <t>DIVISIÓN DE INTERVENCIÓN TERAPEÚTICA - CAID STGO</t>
  </si>
  <si>
    <t>CYNTHIA VIÑAS VILLAR</t>
  </si>
  <si>
    <t>STEPHANIE TURBI POLANCO</t>
  </si>
  <si>
    <t>MARIA JOSEFINA ALCANTARA ALBERTO</t>
  </si>
  <si>
    <t>ESCALE ROSIRY MERCEDES MARTINEZ</t>
  </si>
  <si>
    <t>DIANA CAROLINA LIRIANO TRINIDAD</t>
  </si>
  <si>
    <t>YOKASTA ALTAGRACIA GARCIA POLANCO</t>
  </si>
  <si>
    <t>YOJENDY YASIRIS CUELLO DE OLEO</t>
  </si>
  <si>
    <t>ANA GUILLERMINA REYES ADAMES</t>
  </si>
  <si>
    <t>JOCELYN ALTAGRACIA VICENTE ALCANTAR</t>
  </si>
  <si>
    <t>HAIDEE MELISSA SANTOS MATOS</t>
  </si>
  <si>
    <t>MARIA ALEXANDRA ALMONTE PARRA</t>
  </si>
  <si>
    <t>MARIA LUZ RODRIGUEZ POLANCO</t>
  </si>
  <si>
    <t>ALISANDRA MARGARITA MARTINEZ SANTAN</t>
  </si>
  <si>
    <t>JUAN FRANCISCO VALDEZ MARTINEZ</t>
  </si>
  <si>
    <t>SUPERVISOR</t>
  </si>
  <si>
    <t>AUXILIAR DE SERVICIO</t>
  </si>
  <si>
    <t>NAYELI DEL CARMEN DE PEÑA NUÑEZ</t>
  </si>
  <si>
    <t>YAMILA SEBUYE LUIS</t>
  </si>
  <si>
    <t>AUXILIAR DE PROGRAMACIÓN DE CITAS</t>
  </si>
  <si>
    <t>YANIRIS DE LA CRUZ</t>
  </si>
  <si>
    <t>KIMBERLY ISABEL TAVAREZ ROA</t>
  </si>
  <si>
    <t>ANALISTA ADMINISTRATIVO</t>
  </si>
  <si>
    <t>DANELA GERTRUDIS ALVAREZ BETANCES</t>
  </si>
  <si>
    <t>ESMERLYN MARIA JOSE RODRIGUEZ DE LA</t>
  </si>
  <si>
    <t>ESTHEFANY ESMERLIN DE JESUS DE LA C</t>
  </si>
  <si>
    <t>RIKELL LISBETH LUNA GUZMAN</t>
  </si>
  <si>
    <t>ROSA EURANIA DIAZ LOGROÑO DE PERALT</t>
  </si>
  <si>
    <t>RAQUEL MERCEDES BONILLA MONCION</t>
  </si>
  <si>
    <t>NAIRELIS VERONICA UREÑA FERNANDEZ</t>
  </si>
  <si>
    <t>MARIA FERNANDA FERNANDEZ JIMENEZ</t>
  </si>
  <si>
    <t>ANGIE SABRINA JIMENEZ GARCIA</t>
  </si>
  <si>
    <t>ROSSY MARIA LORA VASQUEZ</t>
  </si>
  <si>
    <t>KATHERINE NICOLE FLORENTINO GONZALE</t>
  </si>
  <si>
    <t>GENESIS NICOLE GOMEZ CALCAÑO</t>
  </si>
  <si>
    <t>OSMARY ALMONTE VARGAS</t>
  </si>
  <si>
    <t>JUDITH MATA JIMENEZ</t>
  </si>
  <si>
    <t>DEPARTAMENTO FINANCIERO - CAID</t>
  </si>
  <si>
    <t>SECCION DE LITIGIOS</t>
  </si>
  <si>
    <t>ENCARGADA DE LASECCION DE LITIGIOS</t>
  </si>
  <si>
    <t>DIVISION DE REGISTRO, CONTROL Y NOMINA -CAID</t>
  </si>
  <si>
    <t>SECCION DE DESARROLLO E IMPLEMENTACION DE SISTEMAS -CAID</t>
  </si>
  <si>
    <t>YOLENNY DEL CARMEN RODRIGUEZ ALMANZ</t>
  </si>
  <si>
    <t>STEPHANIE CRUZ DOMINGUEZ</t>
  </si>
  <si>
    <t>NOEMI DELGADO SANTANA</t>
  </si>
  <si>
    <t>MELISSA OVALLE GUTIERREZ</t>
  </si>
  <si>
    <t>UITT SABANA PERDIDA</t>
  </si>
  <si>
    <t>NILSA DEL CARMEN ROSARIO ESTRELLA</t>
  </si>
  <si>
    <t>ABREO HERNANDEZ PANIAGUA</t>
  </si>
  <si>
    <t>0</t>
  </si>
  <si>
    <t>EDITOR DE VIDEO</t>
  </si>
  <si>
    <t>ELIZABETH POLANCO FLETE</t>
  </si>
  <si>
    <t>FÉLIX DANIEL RAMÍREZ DÍAZ</t>
  </si>
  <si>
    <t>RAFAELINA TOLENTINO PERDOMO</t>
  </si>
  <si>
    <t>DIVISION DE PRESUPUESTO -CAID</t>
  </si>
  <si>
    <t>ENCARGADO DE PRESUPUESTO</t>
  </si>
  <si>
    <t>ESMERALDA ANTONIA REYES MATTA</t>
  </si>
  <si>
    <t>ANYELINA MARIA PARRA PEREZ</t>
  </si>
  <si>
    <t>MILORIS MORA MERCEDES</t>
  </si>
  <si>
    <t>ANA CRISTINA VICTORINO RODRIGUEZ</t>
  </si>
  <si>
    <t>VIRGINIA MARIA CARRASCO FERNANDEZ</t>
  </si>
  <si>
    <t>ALEJANDRA BRITO</t>
  </si>
  <si>
    <t>ROSEMARY DE LA CRUZ GOMEZ</t>
  </si>
  <si>
    <t>KIRIAN EMILIA CONCEPCION HERNANDEZ</t>
  </si>
  <si>
    <t>YURY ALTAGRACIA FELIX</t>
  </si>
  <si>
    <t>ROSA ANGELICA DE LA CRUZ</t>
  </si>
  <si>
    <t>MADELINE MELISSA ESTEVEZ TORIBIO</t>
  </si>
  <si>
    <t>DEPARTAMENTO FINANCIERO- CAID</t>
  </si>
  <si>
    <t>FANNY DEL CARMEN MEREJO LANTIGUA DE</t>
  </si>
  <si>
    <t>WILMA GREGORINA MEDINA VASQUEZ</t>
  </si>
  <si>
    <t>HAROLIN YOJANA MORA</t>
  </si>
  <si>
    <t>ROXANNA MILAGROS SANCHEZ MORALES</t>
  </si>
  <si>
    <t>AIMEE JOHANNY DE JESUS BEATO FERNAN</t>
  </si>
  <si>
    <t>ELIANI PIÑEIRO RODRIGUEZ</t>
  </si>
  <si>
    <t>MARÍA ISABEL RUIZ GUZMAN</t>
  </si>
  <si>
    <t>LISSETTE BERNARDA DE JESUS RODRIGUE</t>
  </si>
  <si>
    <t>CYBELES NAZARETH CANELA POLANCO</t>
  </si>
  <si>
    <t>LAURA MARIA FERNANDEZ FERMIN</t>
  </si>
  <si>
    <t>ANNERY YISSEL ALVAREZ JOSE</t>
  </si>
  <si>
    <t>ERMITANIA DANIELA MEJIA LORA</t>
  </si>
  <si>
    <t>KATHERINNE PENELOPE ROSARIO PLASENC</t>
  </si>
  <si>
    <t>KEYLIN LUISANNA DE LOS SANTOS RAMIR</t>
  </si>
  <si>
    <t>JOSE ANTONIO OTAÑO RUIZ</t>
  </si>
  <si>
    <t>MILKA MIOFELIS POLANCO MARTINEZ</t>
  </si>
  <si>
    <t>ANA FERNANDA DE LOS SANTOS GARCIA</t>
  </si>
  <si>
    <t>ISABELA MARIE SANGIOVANNI NAVARRO</t>
  </si>
  <si>
    <t>AIMEE PAOLA AGUIRRE SALADIN</t>
  </si>
  <si>
    <t>OONAGH MAY LING MOK GONZALEZ DE FEL</t>
  </si>
  <si>
    <t>GERONIMO ALBERTO RODRIGUEZ HERNANDE</t>
  </si>
  <si>
    <t>ANA YAFRESSI SANTIAGO SUAREZ DE TAV</t>
  </si>
  <si>
    <t>CHARITO CALDERON MARTE</t>
  </si>
  <si>
    <t>EMANUEL FERNANDEZ BAEZ</t>
  </si>
  <si>
    <t>ANTONY ENCARNACION MONTERO</t>
  </si>
  <si>
    <t>ENCARGADO DE LA DIVISION DE FORMULACION, MONITOREO Y EVALUACION DE PLANES, PROGRAMAS Y PROYECTOS</t>
  </si>
  <si>
    <t>ANDERSON MIGUEL RODRIGUEZ RODRIGUEZ</t>
  </si>
  <si>
    <t>EMELY VANESSA JIMENEZ MEDINA</t>
  </si>
  <si>
    <t>ANGEL JEFFERSON SANCHEZ VENTURA</t>
  </si>
  <si>
    <t>EDUARDO ANDRES PINEDA CORPORAN</t>
  </si>
  <si>
    <t>SOPORTE TECNICO</t>
  </si>
  <si>
    <t>LISANDRY LISBETH CUEVAS DE JESUS</t>
  </si>
  <si>
    <t>ANALISTA DE DATOS ESTADÍSTICO</t>
  </si>
  <si>
    <t>CANDY EDILI DE LA ROSA</t>
  </si>
  <si>
    <t>TECNICO DE TESORERIA</t>
  </si>
  <si>
    <t>DEPARTAMENTO DE GESTION Y ORGANIZACION DE UNIDADES DE INTERVENCION TERAPEUTICA TERRITORIAL</t>
  </si>
  <si>
    <t>ENCARGADO DEL DEPARTAMENTO DE GESTION Y ORGANIZACION DE UNIDADES DE INTERVENCION TERAPEUTICA TERRITORIAL</t>
  </si>
  <si>
    <t>DESIREE ARIAS GIL</t>
  </si>
  <si>
    <t>DULCE MARIA SUAREZ DE JESUS</t>
  </si>
  <si>
    <t>TRABAJADOR(A) SOCIAL</t>
  </si>
  <si>
    <t>ENCARGADO DE LA DIVISION DE SERVICIO SOCIA</t>
  </si>
  <si>
    <t>SARINA ABIGAIL LINARES GRULLON</t>
  </si>
  <si>
    <t>MARIA YULEISY RINCON CASTRO</t>
  </si>
  <si>
    <t>GUSTAVO ANTONIO DUVERGE LUGO</t>
  </si>
  <si>
    <t>NIURBY ERIDANIA PICHARDO LORA</t>
  </si>
  <si>
    <t>DIVISION DE ATENCION A GRUPOS Y FAMILIAS- CAID SDO</t>
  </si>
  <si>
    <t>TERAPEUTA DE ATENCIÓN TEMPRANA</t>
  </si>
  <si>
    <t>FARAH PALOMA DEL PILAR ANICO</t>
  </si>
  <si>
    <t>ELMILY BERNARD CRUZ</t>
  </si>
  <si>
    <t>SCARLE RODRIGUEZ CABA</t>
  </si>
  <si>
    <t>ZAILY FRANCHESKA ALVAREZ BLANCO</t>
  </si>
  <si>
    <t>MARIANNY STEFANY CASTILLO MIRANDA</t>
  </si>
  <si>
    <t>NICOLE NOEMI ANDRIS DIAZ</t>
  </si>
  <si>
    <t>DESIREE MARIE RIVERO LINARES</t>
  </si>
  <si>
    <t>WILLIAM ISACAR VELOZ GUZMAN</t>
  </si>
  <si>
    <t>STEFFANI ALEXANDRA ALVAREZ SANCHEZ</t>
  </si>
  <si>
    <t>KATHERINE JAZMIN DEL ROSARIO MARTIN</t>
  </si>
  <si>
    <t>CRISNELYS CENILDA TATIS CASTILLO</t>
  </si>
  <si>
    <t>DOLY LEANDRA GARCIA DOMINGUEZ</t>
  </si>
  <si>
    <t>ERIKA CAROLINA GRULLON MATIAS</t>
  </si>
  <si>
    <t>CARLOS JAVIER TUERO CRUZ</t>
  </si>
  <si>
    <t>WANDA RAQUEL MUÑOZ BAUTISTA</t>
  </si>
  <si>
    <t>PAOLA FRANCHESKA DE LOS SANTOS VASQ</t>
  </si>
  <si>
    <t>JOLANNE ODETTE TAVAREZ DIAZ</t>
  </si>
  <si>
    <t>CAROLIN LUCIER TINEO MONEGRO</t>
  </si>
  <si>
    <t>MARIELFI YNOA TORIBIO</t>
  </si>
  <si>
    <t>JANDRY RODRIGUEZ GARCIA</t>
  </si>
  <si>
    <t>IVANNA DEL PILAR TAVAREZ VASQUEZ</t>
  </si>
  <si>
    <t>ANDREA CASTILLO LUI</t>
  </si>
  <si>
    <t>ASHLEY RISMELL REYNOSO TALAVERA</t>
  </si>
  <si>
    <t>MARIA ALEJANDRA SELLA MARRERO</t>
  </si>
  <si>
    <t>FRANCHESKA JOHANNY MARTINEZ HERMON</t>
  </si>
  <si>
    <t>KARLA MARIA JOAQUIN CACERES</t>
  </si>
  <si>
    <t>MARIA ALEJANDRA MOREL ALMONTE</t>
  </si>
  <si>
    <t>JOHARLY DE LA ROSA FELIZ</t>
  </si>
  <si>
    <t>ODRIS MARGARITA DELGADO ACOSTA</t>
  </si>
  <si>
    <t>YESSICA ESTHER OZUNA JIMENEZ</t>
  </si>
  <si>
    <t>VALERIA LETICIA ALCANTARA PEÑA</t>
  </si>
  <si>
    <t>ELAYNE BELLO NOVA</t>
  </si>
  <si>
    <t>RAQUEL ANTONIA GUZMAN ROSARIO</t>
  </si>
  <si>
    <t>ASTRID LUCIA JIMENEZ JIMENEZ</t>
  </si>
  <si>
    <t>SAHIRA MASSIEL DURAN GOMEZ</t>
  </si>
  <si>
    <t>ALEJANDRA CESPEDES</t>
  </si>
  <si>
    <t>JUDITH STEPHANIE PEÑA GONZALEZ</t>
  </si>
  <si>
    <t>WAGNER PEREZ CEDANO</t>
  </si>
  <si>
    <t>EDUARDO LUIS TINEO ADAMES</t>
  </si>
  <si>
    <t>AGUSTINA GARCIA ESPINAL</t>
  </si>
  <si>
    <t>KATHERINE POLANCO PEÑA</t>
  </si>
  <si>
    <t>YACELI MISHEL VALENZUELA JIMENEZ</t>
  </si>
  <si>
    <t>BERIOSCA GRISELDA LEONARDO RIVAS</t>
  </si>
  <si>
    <t>SECCION DE TRANSPORTACION- CAID</t>
  </si>
  <si>
    <t>JUAN ERNESTO FRAGOSO MERCEDES</t>
  </si>
  <si>
    <t>FRANCISCO LUIS CASTILLO VIDAL</t>
  </si>
  <si>
    <t>LEILY XIOMARA ALMANZAR SUERO</t>
  </si>
  <si>
    <t>RAINI ERIBERTA NUÑEZ BONIFACIO</t>
  </si>
  <si>
    <t>LOYNNIS DE JESUS MOTA PEREZ</t>
  </si>
  <si>
    <t>YLEANNY ROSMERY DE LOS SANTOS MORIL</t>
  </si>
  <si>
    <t>ODIL RACHEL PEREZ</t>
  </si>
  <si>
    <t>LUIS ENRIQUE CASTILLO GARCIA</t>
  </si>
  <si>
    <t>LUZ DEL ALBA PUFFLER MARTINEZ</t>
  </si>
  <si>
    <t>GLEYDIS ISABEL PEREZ DE LOS SANTOS</t>
  </si>
  <si>
    <t>ANA MILAGROS ANGOMAS VALDEZ</t>
  </si>
  <si>
    <t>DIVISION DE APOYO PSICOPEDAGOGICO -CAID</t>
  </si>
  <si>
    <t>DEBORA MARIA SHANLATTE TAVARES</t>
  </si>
  <si>
    <t>NADIA ALEXANDRA DISAN SALOMON</t>
  </si>
  <si>
    <t>JULIO FRANCISCO RIVERA POLANCO</t>
  </si>
  <si>
    <t>DIRECCON DE CENTRO DE ATENCION INTEGRAL PARA LA DISCAPACIDAD SANTO DOMINGO ESTE- CAID SDE</t>
  </si>
  <si>
    <t>DESARROLLADOR (A) WEB</t>
  </si>
  <si>
    <t>CENTRO DE ATENCION INTEGRAL PARA LA DISCAPACIDAD - CAID</t>
  </si>
  <si>
    <t>SUPERVISOR DE UNIDAD</t>
  </si>
  <si>
    <t>SECCIONES DE INTERVENCION TERAPEUTICA TERRITORIAL -CAID</t>
  </si>
  <si>
    <t>ENCARGADA DE SECCIONES DE INTERVENCION TERAPEUTICA TERRITORIAL</t>
  </si>
  <si>
    <t>ROCIO FRANCHESCA REYES GONZALEZ</t>
  </si>
  <si>
    <t>MANUEL DE JESUS SANCHEZ LORA</t>
  </si>
  <si>
    <t>LUZ MARIA PAYANO</t>
  </si>
  <si>
    <t>NOEMI ADALGISA MARTINEZ DISLA</t>
  </si>
  <si>
    <t>SECCION DE FACTURACION Y SEGUROS-CAID</t>
  </si>
  <si>
    <t>ADYS ALTAGRACIA VARGAS TEJADA</t>
  </si>
  <si>
    <t>CAJERO (A)</t>
  </si>
  <si>
    <t>FARLIN VANESSA DE LOS SANTOS MEJIA</t>
  </si>
  <si>
    <t>FARINA ANABEL MARTE GONZALEZ</t>
  </si>
  <si>
    <t>TIFFANY CRISTAL PERALTA DURAN</t>
  </si>
  <si>
    <t>MELINA KHOURY VALES</t>
  </si>
  <si>
    <t>LORENA PATRICIA NADAL FAMILIA</t>
  </si>
  <si>
    <t>LUISANNA ESTHER ARIAS ABREU</t>
  </si>
  <si>
    <t>PAOLA MADERA PEREZ</t>
  </si>
  <si>
    <t>ANA VICTORIA BEATO DE GARCIA</t>
  </si>
  <si>
    <t>LINALDA DEL CARMEN VERAS MORILLO</t>
  </si>
  <si>
    <t>LOREYLEE MAXCIALLE VILLAR CABRERA</t>
  </si>
  <si>
    <t>PAOLA MICHELL VARGAS MELO</t>
  </si>
  <si>
    <t>WENY LESLIE NUÑEZ PEREZ</t>
  </si>
  <si>
    <t>YENIFER LUCIA REYNOSO MARCHENA</t>
  </si>
  <si>
    <t>KATTY SUSANA UREÑA DE ARIAS</t>
  </si>
  <si>
    <t>YUDIANA PAYANO CHAVEZ</t>
  </si>
  <si>
    <t>ILINOY ALBANIA MORA MEDINA</t>
  </si>
  <si>
    <t>ROSNELLYS MATOS GUZMAN</t>
  </si>
  <si>
    <t>MARIA CARMEN ADAMES FORTUNATO</t>
  </si>
  <si>
    <t>MARGERY MAGDALENA RAMIREZ CORDERO</t>
  </si>
  <si>
    <t>KEIKO RUTINEL ACOSTA</t>
  </si>
  <si>
    <t>DAHIANA MARIA OLACIO GARCIA</t>
  </si>
  <si>
    <t>DARY LEIDY PICHARDO TOLENTINO</t>
  </si>
  <si>
    <t>VILEISI RECIO FERNANDEZ</t>
  </si>
  <si>
    <t>DAYANA CRISTAL ENCARNACION BONILLA</t>
  </si>
  <si>
    <t>CLAUDIA MICHELLE FUERTES ROA</t>
  </si>
  <si>
    <t>ANNIE MABEL VEGA ORELLANA</t>
  </si>
  <si>
    <t>JENNIFER LUISA DOTEL NAVARRO</t>
  </si>
  <si>
    <t>DIANNELIS MANUELA PEREZ PEÑA</t>
  </si>
  <si>
    <t>ANGELES NAZARET REYNOSO</t>
  </si>
  <si>
    <t>ELISA JOSE BREA MATEO</t>
  </si>
  <si>
    <t>IRLANDA DE JESUS</t>
  </si>
  <si>
    <t>MERQUIS ANABEL BRIOSO SANCHEZ</t>
  </si>
  <si>
    <t>GERANDRY ISABEL MUÑOZ LIBERATO</t>
  </si>
  <si>
    <t>FRANCISCO APOLINAR FAMILIA ESCALANT</t>
  </si>
  <si>
    <t>VICMARIS DEL CARMEN BATISTA CORCINO</t>
  </si>
  <si>
    <t>JHERUVI DE LOS SANTOS MONTILLA</t>
  </si>
  <si>
    <t>CLARINDHI ALEXANDRA ESTEBAN CASTELL</t>
  </si>
  <si>
    <t>MARIA ISABEL GOMEZ GOMEZ</t>
  </si>
  <si>
    <t>YADIRA ACOSTA CORREDERA</t>
  </si>
  <si>
    <t>TECNICO</t>
  </si>
  <si>
    <t>DIVISION DE ATENCION AL USUARIO-CAID</t>
  </si>
  <si>
    <t>YAMILEX LOANNY REGALADO DIAZ</t>
  </si>
  <si>
    <t>CECILIA MARIA MONTEQUIN PEREZ</t>
  </si>
  <si>
    <t>JATNIEL NICOLAS RAMIREZ DIAZ</t>
  </si>
  <si>
    <t>MASSIEL MONTAÑO RODRIGUEZ</t>
  </si>
  <si>
    <t>ENCARGADA DE LA DIVISION DE DESARROLLO INSTITUCIONAL Y CALIDAD EN LA GESTION</t>
  </si>
  <si>
    <t>SECCION DE TRANSPORTACION -CAID</t>
  </si>
  <si>
    <t>MELVIN SANTOS MOTA</t>
  </si>
  <si>
    <t>ENCARGADO DE LA SECCION DE TRANSPORTACION</t>
  </si>
  <si>
    <t>DIVISION DE ACREDITACION Y CERTIFICACION -CAID</t>
  </si>
  <si>
    <t>ENCARGADA DE LA DIVISION DE ACREDITACION Y CERTIFICACION</t>
  </si>
  <si>
    <t>JESSICA CUEVAS JIMENEZ</t>
  </si>
  <si>
    <t>JUAN FRANCISCO ENCARNACION ENCARNAC</t>
  </si>
  <si>
    <t>STARLIN ELIAS HERNANDEZ LEDESMA</t>
  </si>
  <si>
    <t>ENCARGADA DE LA SECCION DE CORRESPONDENCIA Y ARCHIVO</t>
  </si>
  <si>
    <t>ODALYS ISABEL MORETA BEATO</t>
  </si>
  <si>
    <t>EMELIN SUERO ZABALA</t>
  </si>
  <si>
    <t>FRANCISCO RAMIREZ TAVERAS</t>
  </si>
  <si>
    <t>MARILIN ACOSTA</t>
  </si>
  <si>
    <t>RAMONA MONTERO</t>
  </si>
  <si>
    <t>DINORAH GUERRERO DE JESUS</t>
  </si>
  <si>
    <t>YEIMI ARIAS MATEO</t>
  </si>
  <si>
    <t>NATALY ACOSTA MEDRANO</t>
  </si>
  <si>
    <t>ELY GARCIA MARTINEZ</t>
  </si>
  <si>
    <t>CHOFER II</t>
  </si>
  <si>
    <t>LOGAN ANTONIO MATEO</t>
  </si>
  <si>
    <t>NATHANAEL MATIAS NOVAS</t>
  </si>
  <si>
    <t>SORANGEL VASQUEZ DUVAL</t>
  </si>
  <si>
    <t>NATALI DEL ROSARIO BUENO LORA</t>
  </si>
  <si>
    <t>SOFIA MARLENE VASQUEZ PEREZ</t>
  </si>
  <si>
    <t>SUSANA YUBELKYS HERNANDEZ PEÑA</t>
  </si>
  <si>
    <t>MILUXI LOPEZ ASTACIO</t>
  </si>
  <si>
    <t>CAMILA MARIA HERNANDEZ TORRES</t>
  </si>
  <si>
    <t>FATIMA ARISLEIDY PICHARDO GARCIA</t>
  </si>
  <si>
    <t>ANGEL ALBERTO MORETA GUZMAN</t>
  </si>
  <si>
    <t>INDHIRA ALEXANDRA PEREZ MARTINEZ</t>
  </si>
  <si>
    <t>AMBAR MARIA ALMONTE SOTO</t>
  </si>
  <si>
    <t>TRUDY DE JESUS CASTILLO LOPEZ</t>
  </si>
  <si>
    <t>DORKA AGUSTINA ACEVEDO MARTINEZ</t>
  </si>
  <si>
    <t>LEOCADIA DEL CARMEN RODRIGUEZ BAEZ</t>
  </si>
  <si>
    <t>OLGA LIDIA MARTINEZ PEREZ</t>
  </si>
  <si>
    <t xml:space="preserve">SUPERVISOR DE MANTENIMIENTO </t>
  </si>
  <si>
    <t>COORDINADORA DE TERAPIA FAMILIAR</t>
  </si>
  <si>
    <t>WENDY MODESTA NOVAS GUILLEN DE HINOJOSA</t>
  </si>
  <si>
    <t>ENCARGADA DE LA DIVISIÓN MÉDICA</t>
  </si>
  <si>
    <t>COORDINADORA TERAPEUTA FAMILIAR</t>
  </si>
  <si>
    <t>ENCARGADA DE ATENCIÓN A GRUPOS Y FAMILIA</t>
  </si>
  <si>
    <t>ENCARGADO DE DIVISION DE EVALUACION DEL DESARROLLO</t>
  </si>
  <si>
    <t>ENCARGADA DE LA DIVISÓN MÉDICA</t>
  </si>
  <si>
    <t>ENCARGADO DE DEPARTAMENTO FINANCIERO</t>
  </si>
  <si>
    <t>SUPERVISOR DE ALMACEN Y SUMINISTRO</t>
  </si>
  <si>
    <t>SUPERVISOR DE TRANSPORTACION</t>
  </si>
  <si>
    <t>LEANLLY JOSEFINA ALMONTE SANTOS</t>
  </si>
  <si>
    <t>ALICIA MARGARITA LOPEZ-PEHNA ROMAN</t>
  </si>
  <si>
    <t>DIVISION DE INTERVENCION TERAPEUTICA- CAID STGO</t>
  </si>
  <si>
    <t>ENCARGADA</t>
  </si>
  <si>
    <t>YENSY MARIA BRETON GOMEZ</t>
  </si>
  <si>
    <t>ROCIO LORA SUERO</t>
  </si>
  <si>
    <t>ENC. SEGURIDAD</t>
  </si>
  <si>
    <t>UITT GUARICANOS</t>
  </si>
  <si>
    <t>JHOSSUA ROA RODRIGUEZ</t>
  </si>
  <si>
    <t>TECNICO DE PROGRAMACION</t>
  </si>
  <si>
    <t>YAIFA BRITO FELIZ</t>
  </si>
  <si>
    <t>SONIEL ELVIRA HERNANDEZ PEÑALO</t>
  </si>
  <si>
    <t>LIL PATRICIA HERRERA PEREZ</t>
  </si>
  <si>
    <t>JOSE ROBERTO YNFANTE GUZMAN</t>
  </si>
  <si>
    <t>ALFREDO STARLIN VARGAS VASQUEZ</t>
  </si>
  <si>
    <t>CHOFER I</t>
  </si>
  <si>
    <t>DAVID AYLMER CHARLOT DERIBET</t>
  </si>
  <si>
    <t>SUPERVISOR (A) DE MANTENIMIEN</t>
  </si>
  <si>
    <t>CARLOS DENIEL PERALTA TINEO</t>
  </si>
  <si>
    <t>SAYMI SANCHEZ MIESES</t>
  </si>
  <si>
    <t>ROSA ISAURA DIAZ NOVAS</t>
  </si>
  <si>
    <t>GISELL ALTAGRACIA AMARANTE BELLO</t>
  </si>
  <si>
    <t>MARIA DE LOURDES SHANLATTE PEREZ</t>
  </si>
  <si>
    <t>LESLIE NICAURY CAMILO TEJADA</t>
  </si>
  <si>
    <t>ALEXA DE JESUS PEREYRA MINAYA</t>
  </si>
  <si>
    <t>ORFELY PIÑA DOTEL</t>
  </si>
  <si>
    <t>KATHERINE DENISSE GONZALEZ MEDINA</t>
  </si>
  <si>
    <t>LORENZO OCTAVIO PUJOLS PEREZ</t>
  </si>
  <si>
    <t>FIDELINA GISELL GONZALEZ GARO</t>
  </si>
  <si>
    <t>SECCION DE ACTIVO FIJO-CAID</t>
  </si>
  <si>
    <t>ENCARGADO DE LA SECCION DE ACTIVO FIJO</t>
  </si>
  <si>
    <t>ENCARGADO DE LA DIVISION DE EVALUACION DEL DESARROLLO</t>
  </si>
  <si>
    <t>TECNICO DE CONTABILIDAD</t>
  </si>
  <si>
    <t>DEPARTAMENTO DE CONTABILIDAD- CAID</t>
  </si>
  <si>
    <t>MIGUEL ANTONIO MOJICA BENZANT</t>
  </si>
  <si>
    <t>MENSAJERO INTERNO</t>
  </si>
  <si>
    <t>RAMON ANTONIO MEJIA MEJIA</t>
  </si>
  <si>
    <t>JOSE RICARDO BENALCAZAR RAMIREZ</t>
  </si>
  <si>
    <t>DIVISION DE CONTABILIDAD-CAID</t>
  </si>
  <si>
    <t>VIENDY CAROLINA MATOS MEDINA</t>
  </si>
  <si>
    <t>MARIA DEL CARMEN VALERIO DOMINGUEZ</t>
  </si>
  <si>
    <t>RITA JULIA REYES MALEK DE FERNANDEZ</t>
  </si>
  <si>
    <t>PABLO FIDEL CASTILLO VALENZUELA</t>
  </si>
  <si>
    <t>TERAPEUTA DE INTERVENCIÓN GRU</t>
  </si>
  <si>
    <t>EDUARDO ALFREDO MARTIN PICHARDO</t>
  </si>
  <si>
    <t>WILLIAMS RODRIGUEZ PEÑA</t>
  </si>
  <si>
    <t>YAMELI MERCEDES UREÑA CERDA</t>
  </si>
  <si>
    <t>KATHERYN NUÑEZ ARIAS</t>
  </si>
  <si>
    <t>ROCIO STEPHANI CRUZ RODRIGUEZ</t>
  </si>
  <si>
    <t>TERAPEUTA DE APOYO PSICOPEDAG</t>
  </si>
  <si>
    <t>ANA MERCEDES GARCIA MORETA</t>
  </si>
  <si>
    <t>ANGELICA NICOLLE CEDEÑO QUEZADA</t>
  </si>
  <si>
    <t>ISIS MARIA SANTOS SANTOS</t>
  </si>
  <si>
    <t>YURELYS LISSBETH RAMIREZ ORTIZ</t>
  </si>
  <si>
    <t>ELIA MARIA ALBURQUERQUE CUELLO</t>
  </si>
  <si>
    <t>YAMILE MERCEDES LINARES ROMERO</t>
  </si>
  <si>
    <t>DIVISION DE  INTERVENCION TERAPEUTICA -CAID SDO</t>
  </si>
  <si>
    <t xml:space="preserve"> CAPITULO:  0206     SUBCAPTULO: 01     DAF:01     UE:0011     PROGRAMA: 19     SUBPROGRAMA: 04     PROYECTO: 0     ACTIVIDAD:0001     CUENTA: 2.1.1.2.11     FONDO:0100</t>
  </si>
  <si>
    <t>FANNY DEL CARMEN MEREJO LANTIGUA DE DANERI</t>
  </si>
  <si>
    <t xml:space="preserve"> CAPITULO:  0206     SUBCAPTULO: 01     DAF:01     UE:0011     PROGRAMA: 19     SUBPROGRAMA: 06     PROYECTO: 0     ACTIVIDAD:0001     CUENTA: 2.1.1.2.11    FONDO:0100</t>
  </si>
  <si>
    <t xml:space="preserve"> CAPITULO:  0206     SUBCAPTULO: 01     DAF:01     UE:0011     PROGRAMA: 19     SUBPROGRAMA: 01     PROYECTO: 0     ACTIVIDAD:0001     CUENTA: 2.1.1.2.03     FONDO:0100</t>
  </si>
  <si>
    <t>ENCARGADA DE LA DIVISIÓN DE COMPRAS Y CONTRATACIONES</t>
  </si>
  <si>
    <t>TÉCNICO DE COMPRAS Y CONTRATACIONES</t>
  </si>
  <si>
    <t>YOHANKA RUBELY PEÑA MATOS</t>
  </si>
  <si>
    <t>JULIA AMARILEISIS SANCHEZ LINARES</t>
  </si>
  <si>
    <t>MELVIN ANTONIO CALDERON</t>
  </si>
  <si>
    <t>ENCARGADO DE REGISTRO, CONTROL Y NOMINA</t>
  </si>
  <si>
    <t>JOAN MANUEL PEREZ ROSARIO</t>
  </si>
  <si>
    <t>SOPORTE TECNICO INFORMATICO</t>
  </si>
  <si>
    <t>SUNELDI NUÑEZ GIL</t>
  </si>
  <si>
    <t>IBERT MASSIEL MOQUETE REYES</t>
  </si>
  <si>
    <t>CARMEN LIMARA POLANCO GARCIA</t>
  </si>
  <si>
    <t>MONICA ALMANZAR REYES</t>
  </si>
  <si>
    <t>YSAIRYS MARGARITA JIMENEZ MATOS</t>
  </si>
  <si>
    <t>SORIBEL MESA AMADOR</t>
  </si>
  <si>
    <t>LUIS DAVID DISLA TAVARES</t>
  </si>
  <si>
    <t>YENNY MATEO RAMOS</t>
  </si>
  <si>
    <t>ADELMA MARIA MARTINEZ VALENZUELA</t>
  </si>
  <si>
    <t>MARTIN ANTONIO DE LEON GUZMAN</t>
  </si>
  <si>
    <t>DIRECTORA MEDICO</t>
  </si>
  <si>
    <t>ELVIA MARIA MENCIA SANCHEZ</t>
  </si>
  <si>
    <t>MARY JOE ACOSTA SANCHEZ</t>
  </si>
  <si>
    <t>LUZ MERY ENCARNACION GARCIA</t>
  </si>
  <si>
    <t>LISBETH ESMERALDA BERROA CARMONA</t>
  </si>
  <si>
    <t>TERAPEUTA DE INTERVENCION TERAPEUTICA</t>
  </si>
  <si>
    <t>ALTAGRACIA VASQUEZ INOA</t>
  </si>
  <si>
    <t>ENCARGADA DE PROYECTOS ESPECIALES</t>
  </si>
  <si>
    <t>ALEX SAUL RODRIGUEZ CIFUENTES</t>
  </si>
  <si>
    <t>JULIAN ALBERTO SANTOS GUERRERO</t>
  </si>
  <si>
    <t>MARILEIDY MANZUETA DE LA ROSA</t>
  </si>
  <si>
    <t>PLUTARCO ALCANTARA DE LA ROSA</t>
  </si>
  <si>
    <t>SUPERVISOR DE OBRA</t>
  </si>
  <si>
    <t>CONCEPTO PAGO SUELDO 200-18 -SUPLENCIA CORRESPONDIENTE AL MES ENERO 2026</t>
  </si>
  <si>
    <t>CONCEPTO PAGO SUELDO 000001 - FIJOS CORRESPONDIENTE AL MES ENERO 2026</t>
  </si>
  <si>
    <t>CONCEPTO PAGO SUELDO 150-18 - INTERINATO CORRESPONDIENTE AL MES ENERO 2026</t>
  </si>
  <si>
    <t>CONCEPTO PAGO SUELDO 000034 - EMPLEADOS TEMPORALES CORRESPONDIENTE AL MES ENERO 2026</t>
  </si>
  <si>
    <t>CONCEPTO PAGO SUELDO 000007 - PERSONAL DE VIGILANCIA CORRESPONDIENTE AL MES ENERO 2026</t>
  </si>
  <si>
    <t>CONCEPTO PAGO SUELDO 000036 - PERSONAL DE CARACTER EVENTUAL CORRESPONDIENTE AL MES ENERO 2026</t>
  </si>
  <si>
    <t>CONCEPTO PAGO SUELDO 000005 - PERSONAL TRAMITE DE PENSIÓN CORRESPONDIENTE AL  MES ENERO 2026</t>
  </si>
  <si>
    <t xml:space="preserve">ENCARGADO DE LA DIVISION DE ATENCION A GRUPOS Y FAMILIAS </t>
  </si>
  <si>
    <t>WENDY MODESTA NOVAS GUILLEN DE HINO</t>
  </si>
  <si>
    <t>YULISSA ENCARNACION DE LOS SANTOS</t>
  </si>
  <si>
    <t>PROMOTOR SOCIAL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</si>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</sst>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#,##0.000000000"/>
    <numFmt numFmtId="166" formatCode="#,##0.0000000000"/>
    <numFmt numFmtId="167" formatCode="#,##0.0000000000_);\(#,##0.0000000000\)"/>
    <numFmt numFmtId="168" formatCode="#,##0.000000000000"/>
    <numFmt numFmtId="169" formatCode="#,##0.00000000000"/>
    <numFmt numFmtId="170" formatCode="#,##0.00;[Red]#,##0.0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12"/>
      <color rgb="FF414141"/>
      <name val="Calibri Light"/>
      <family val="2"/>
    </font>
    <font>
      <sz val="12"/>
      <color rgb="FF222120"/>
      <name val="Calibri Light"/>
      <family val="2"/>
    </font>
    <font>
      <b/>
      <sz val="10"/>
      <name val="Calibri Light"/>
      <family val="2"/>
    </font>
    <font>
      <sz val="10"/>
      <color rgb="FF414141"/>
      <name val="Calibri Light"/>
      <family val="2"/>
    </font>
    <font>
      <b/>
      <sz val="10"/>
      <color rgb="FF414141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0"/>
      <color rgb="FF222120"/>
      <name val="Calibri Light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10"/>
      <name val="Times New Roman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C4C4C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3" borderId="0" xfId="0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/>
    <xf numFmtId="0" fontId="6" fillId="0" borderId="0" xfId="0" applyFont="1"/>
    <xf numFmtId="0" fontId="7" fillId="3" borderId="0" xfId="0" applyFont="1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0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10" fontId="0" fillId="0" borderId="0" xfId="2" applyNumberFormat="1" applyFont="1"/>
    <xf numFmtId="0" fontId="1" fillId="0" borderId="0" xfId="3"/>
    <xf numFmtId="0" fontId="12" fillId="0" borderId="0" xfId="3" applyFont="1" applyAlignment="1">
      <alignment horizontal="center"/>
    </xf>
    <xf numFmtId="17" fontId="13" fillId="0" borderId="0" xfId="3" applyNumberFormat="1" applyFont="1" applyAlignment="1">
      <alignment horizontal="center"/>
    </xf>
    <xf numFmtId="0" fontId="12" fillId="0" borderId="0" xfId="3" applyFont="1"/>
    <xf numFmtId="0" fontId="15" fillId="6" borderId="12" xfId="3" applyFont="1" applyFill="1" applyBorder="1" applyAlignment="1">
      <alignment horizontal="center" vertical="center" wrapText="1"/>
    </xf>
    <xf numFmtId="17" fontId="14" fillId="5" borderId="25" xfId="3" applyNumberFormat="1" applyFont="1" applyFill="1" applyBorder="1" applyAlignment="1">
      <alignment horizontal="center" vertical="center" wrapText="1"/>
    </xf>
    <xf numFmtId="17" fontId="14" fillId="5" borderId="26" xfId="3" applyNumberFormat="1" applyFont="1" applyFill="1" applyBorder="1" applyAlignment="1">
      <alignment horizontal="center" vertical="center" wrapText="1"/>
    </xf>
    <xf numFmtId="17" fontId="13" fillId="5" borderId="29" xfId="3" applyNumberFormat="1" applyFont="1" applyFill="1" applyBorder="1" applyAlignment="1">
      <alignment horizontal="center"/>
    </xf>
    <xf numFmtId="0" fontId="16" fillId="7" borderId="1" xfId="3" applyFont="1" applyFill="1" applyBorder="1" applyAlignment="1">
      <alignment vertical="center" wrapText="1"/>
    </xf>
    <xf numFmtId="0" fontId="17" fillId="6" borderId="12" xfId="3" applyFont="1" applyFill="1" applyBorder="1" applyAlignment="1">
      <alignment horizontal="center" vertical="center" wrapText="1"/>
    </xf>
    <xf numFmtId="17" fontId="17" fillId="6" borderId="12" xfId="3" applyNumberFormat="1" applyFont="1" applyFill="1" applyBorder="1" applyAlignment="1">
      <alignment horizontal="center" vertical="center"/>
    </xf>
    <xf numFmtId="17" fontId="20" fillId="6" borderId="12" xfId="3" applyNumberFormat="1" applyFont="1" applyFill="1" applyBorder="1" applyAlignment="1">
      <alignment horizontal="center" vertical="center"/>
    </xf>
    <xf numFmtId="17" fontId="20" fillId="6" borderId="12" xfId="3" applyNumberFormat="1" applyFont="1" applyFill="1" applyBorder="1" applyAlignment="1">
      <alignment horizontal="center" vertical="center" wrapText="1"/>
    </xf>
    <xf numFmtId="9" fontId="20" fillId="6" borderId="12" xfId="4" applyFont="1" applyFill="1" applyBorder="1" applyAlignment="1">
      <alignment horizontal="center" vertical="center"/>
    </xf>
    <xf numFmtId="9" fontId="13" fillId="0" borderId="0" xfId="4" applyFont="1" applyFill="1" applyBorder="1" applyAlignment="1">
      <alignment horizontal="center" vertical="center"/>
    </xf>
    <xf numFmtId="43" fontId="21" fillId="0" borderId="1" xfId="5" applyFont="1" applyBorder="1" applyAlignment="1">
      <alignment horizontal="center" vertical="center" wrapText="1"/>
    </xf>
    <xf numFmtId="0" fontId="21" fillId="0" borderId="1" xfId="5" applyNumberFormat="1" applyFont="1" applyBorder="1" applyAlignment="1">
      <alignment horizontal="center" vertical="center" wrapText="1"/>
    </xf>
    <xf numFmtId="43" fontId="21" fillId="0" borderId="1" xfId="3" applyNumberFormat="1" applyFont="1" applyBorder="1" applyAlignment="1">
      <alignment horizontal="right" vertical="center"/>
    </xf>
    <xf numFmtId="0" fontId="20" fillId="0" borderId="1" xfId="3" applyFont="1" applyBorder="1" applyAlignment="1">
      <alignment horizontal="right" vertical="center"/>
    </xf>
    <xf numFmtId="0" fontId="21" fillId="0" borderId="1" xfId="3" applyFont="1" applyBorder="1"/>
    <xf numFmtId="17" fontId="20" fillId="0" borderId="1" xfId="3" applyNumberFormat="1" applyFont="1" applyBorder="1" applyAlignment="1">
      <alignment horizontal="center"/>
    </xf>
    <xf numFmtId="43" fontId="21" fillId="0" borderId="1" xfId="3" applyNumberFormat="1" applyFont="1" applyBorder="1" applyAlignment="1">
      <alignment horizontal="right" vertical="center" wrapText="1"/>
    </xf>
    <xf numFmtId="43" fontId="22" fillId="7" borderId="1" xfId="3" applyNumberFormat="1" applyFont="1" applyFill="1" applyBorder="1" applyAlignment="1">
      <alignment horizontal="right" vertical="center" wrapText="1"/>
    </xf>
    <xf numFmtId="43" fontId="21" fillId="0" borderId="1" xfId="3" applyNumberFormat="1" applyFont="1" applyBorder="1" applyAlignment="1">
      <alignment horizontal="right"/>
    </xf>
    <xf numFmtId="43" fontId="21" fillId="0" borderId="1" xfId="5" applyFont="1" applyBorder="1"/>
    <xf numFmtId="43" fontId="20" fillId="0" borderId="1" xfId="5" applyFont="1" applyBorder="1" applyAlignment="1">
      <alignment horizontal="center"/>
    </xf>
    <xf numFmtId="43" fontId="13" fillId="0" borderId="0" xfId="5" applyFont="1" applyBorder="1" applyAlignment="1">
      <alignment horizontal="center"/>
    </xf>
    <xf numFmtId="0" fontId="22" fillId="7" borderId="1" xfId="3" applyFont="1" applyFill="1" applyBorder="1" applyAlignment="1">
      <alignment horizontal="right" vertical="center" wrapText="1"/>
    </xf>
    <xf numFmtId="0" fontId="12" fillId="0" borderId="0" xfId="3" applyFont="1" applyAlignment="1">
      <alignment horizontal="center" vertical="center" wrapText="1"/>
    </xf>
    <xf numFmtId="0" fontId="16" fillId="7" borderId="0" xfId="3" applyFont="1" applyFill="1" applyAlignment="1">
      <alignment vertical="top" wrapText="1"/>
    </xf>
    <xf numFmtId="0" fontId="14" fillId="8" borderId="3" xfId="3" applyFont="1" applyFill="1" applyBorder="1" applyAlignment="1">
      <alignment horizontal="center"/>
    </xf>
    <xf numFmtId="0" fontId="14" fillId="8" borderId="4" xfId="3" applyFont="1" applyFill="1" applyBorder="1" applyAlignment="1">
      <alignment horizontal="center" vertical="center" wrapText="1"/>
    </xf>
    <xf numFmtId="0" fontId="14" fillId="8" borderId="19" xfId="3" applyFont="1" applyFill="1" applyBorder="1" applyAlignment="1">
      <alignment horizontal="center" vertical="center" wrapText="1"/>
    </xf>
    <xf numFmtId="43" fontId="13" fillId="0" borderId="0" xfId="3" applyNumberFormat="1" applyFont="1" applyAlignment="1">
      <alignment horizontal="center"/>
    </xf>
    <xf numFmtId="0" fontId="12" fillId="0" borderId="11" xfId="3" applyFont="1" applyBorder="1" applyAlignment="1">
      <alignment horizontal="center"/>
    </xf>
    <xf numFmtId="10" fontId="12" fillId="0" borderId="17" xfId="4" applyNumberFormat="1" applyFont="1" applyFill="1" applyBorder="1" applyAlignment="1">
      <alignment horizontal="center" vertical="center" wrapText="1"/>
    </xf>
    <xf numFmtId="43" fontId="12" fillId="0" borderId="12" xfId="5" applyFont="1" applyBorder="1" applyAlignment="1">
      <alignment horizontal="center" vertical="center" wrapText="1"/>
    </xf>
    <xf numFmtId="17" fontId="13" fillId="9" borderId="0" xfId="3" applyNumberFormat="1" applyFont="1" applyFill="1" applyAlignment="1">
      <alignment horizontal="center"/>
    </xf>
    <xf numFmtId="10" fontId="13" fillId="0" borderId="0" xfId="3" applyNumberFormat="1" applyFont="1" applyAlignment="1">
      <alignment horizontal="center"/>
    </xf>
    <xf numFmtId="0" fontId="12" fillId="0" borderId="7" xfId="3" applyFont="1" applyBorder="1" applyAlignment="1">
      <alignment horizontal="center"/>
    </xf>
    <xf numFmtId="10" fontId="12" fillId="0" borderId="21" xfId="4" applyNumberFormat="1" applyFont="1" applyFill="1" applyBorder="1" applyAlignment="1">
      <alignment horizontal="center" vertical="center" wrapText="1"/>
    </xf>
    <xf numFmtId="43" fontId="12" fillId="0" borderId="6" xfId="5" applyFont="1" applyBorder="1" applyAlignment="1">
      <alignment horizontal="center" vertical="center" wrapText="1"/>
    </xf>
    <xf numFmtId="0" fontId="14" fillId="8" borderId="22" xfId="3" applyFont="1" applyFill="1" applyBorder="1" applyAlignment="1">
      <alignment horizontal="center" vertical="center" wrapText="1"/>
    </xf>
    <xf numFmtId="10" fontId="14" fillId="8" borderId="33" xfId="4" applyNumberFormat="1" applyFont="1" applyFill="1" applyBorder="1" applyAlignment="1">
      <alignment horizontal="center" vertical="center" wrapText="1"/>
    </xf>
    <xf numFmtId="0" fontId="14" fillId="8" borderId="23" xfId="3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/>
    </xf>
    <xf numFmtId="17" fontId="13" fillId="0" borderId="34" xfId="3" applyNumberFormat="1" applyFont="1" applyBorder="1" applyAlignment="1">
      <alignment horizontal="center"/>
    </xf>
    <xf numFmtId="10" fontId="13" fillId="0" borderId="34" xfId="3" applyNumberFormat="1" applyFont="1" applyBorder="1" applyAlignment="1">
      <alignment horizontal="center"/>
    </xf>
    <xf numFmtId="43" fontId="11" fillId="0" borderId="0" xfId="4" applyNumberFormat="1" applyFont="1"/>
    <xf numFmtId="43" fontId="1" fillId="0" borderId="0" xfId="3" applyNumberFormat="1"/>
    <xf numFmtId="43" fontId="0" fillId="0" borderId="0" xfId="5" applyFont="1"/>
    <xf numFmtId="0" fontId="19" fillId="6" borderId="12" xfId="3" applyFont="1" applyFill="1" applyBorder="1" applyAlignment="1">
      <alignment horizontal="center" vertical="center" wrapText="1"/>
    </xf>
    <xf numFmtId="0" fontId="23" fillId="3" borderId="0" xfId="0" applyFont="1" applyFill="1"/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26" fillId="0" borderId="0" xfId="0" applyFont="1" applyAlignment="1">
      <alignment horizontal="center"/>
    </xf>
    <xf numFmtId="0" fontId="26" fillId="3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39" fontId="0" fillId="0" borderId="1" xfId="0" applyNumberFormat="1" applyBorder="1" applyAlignment="1">
      <alignment vertical="center" wrapText="1"/>
    </xf>
    <xf numFmtId="39" fontId="0" fillId="0" borderId="1" xfId="0" applyNumberFormat="1" applyBorder="1" applyAlignment="1">
      <alignment horizontal="right" vertical="center" wrapText="1"/>
    </xf>
    <xf numFmtId="39" fontId="0" fillId="0" borderId="18" xfId="0" applyNumberFormat="1" applyBorder="1" applyAlignment="1">
      <alignment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164" fontId="24" fillId="3" borderId="1" xfId="0" applyNumberFormat="1" applyFont="1" applyFill="1" applyBorder="1" applyAlignment="1">
      <alignment horizontal="center" vertical="center"/>
    </xf>
    <xf numFmtId="39" fontId="0" fillId="3" borderId="1" xfId="0" applyNumberFormat="1" applyFill="1" applyBorder="1" applyAlignment="1">
      <alignment vertical="center"/>
    </xf>
    <xf numFmtId="39" fontId="0" fillId="3" borderId="1" xfId="0" applyNumberFormat="1" applyFill="1" applyBorder="1" applyAlignment="1">
      <alignment vertical="center" wrapText="1"/>
    </xf>
    <xf numFmtId="39" fontId="0" fillId="3" borderId="1" xfId="0" applyNumberFormat="1" applyFill="1" applyBorder="1" applyAlignment="1">
      <alignment horizontal="right" vertical="center" wrapText="1"/>
    </xf>
    <xf numFmtId="39" fontId="0" fillId="3" borderId="18" xfId="0" applyNumberFormat="1" applyFill="1" applyBorder="1" applyAlignment="1">
      <alignment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left" vertical="center"/>
    </xf>
    <xf numFmtId="43" fontId="23" fillId="3" borderId="35" xfId="1" applyFont="1" applyFill="1" applyBorder="1" applyAlignment="1">
      <alignment horizontal="center" vertical="center"/>
    </xf>
    <xf numFmtId="39" fontId="23" fillId="3" borderId="35" xfId="1" applyNumberFormat="1" applyFont="1" applyFill="1" applyBorder="1" applyAlignment="1">
      <alignment vertical="center"/>
    </xf>
    <xf numFmtId="39" fontId="23" fillId="3" borderId="36" xfId="1" applyNumberFormat="1" applyFont="1" applyFill="1" applyBorder="1" applyAlignment="1">
      <alignment vertical="center"/>
    </xf>
    <xf numFmtId="39" fontId="23" fillId="3" borderId="38" xfId="1" applyNumberFormat="1" applyFont="1" applyFill="1" applyBorder="1" applyAlignment="1">
      <alignment vertical="center"/>
    </xf>
    <xf numFmtId="39" fontId="23" fillId="3" borderId="15" xfId="1" applyNumberFormat="1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/>
    </xf>
    <xf numFmtId="0" fontId="24" fillId="3" borderId="1" xfId="0" applyFont="1" applyFill="1" applyBorder="1" applyAlignment="1">
      <alignment horizontal="left" vertical="center" wrapText="1"/>
    </xf>
    <xf numFmtId="39" fontId="24" fillId="3" borderId="1" xfId="1" applyNumberFormat="1" applyFont="1" applyFill="1" applyBorder="1" applyAlignment="1">
      <alignment horizontal="right" vertical="center"/>
    </xf>
    <xf numFmtId="0" fontId="0" fillId="3" borderId="6" xfId="0" applyFill="1" applyBorder="1" applyAlignment="1">
      <alignment horizontal="left" vertical="center"/>
    </xf>
    <xf numFmtId="39" fontId="0" fillId="3" borderId="1" xfId="0" applyNumberFormat="1" applyFill="1" applyBorder="1" applyAlignment="1">
      <alignment horizontal="right" vertical="center"/>
    </xf>
    <xf numFmtId="0" fontId="24" fillId="3" borderId="6" xfId="0" applyFont="1" applyFill="1" applyBorder="1" applyAlignment="1">
      <alignment vertical="center"/>
    </xf>
    <xf numFmtId="0" fontId="24" fillId="3" borderId="6" xfId="0" applyFont="1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39" fontId="0" fillId="3" borderId="6" xfId="0" applyNumberFormat="1" applyFill="1" applyBorder="1" applyAlignment="1">
      <alignment vertical="center" wrapText="1"/>
    </xf>
    <xf numFmtId="39" fontId="0" fillId="3" borderId="21" xfId="0" applyNumberFormat="1" applyFill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39" fontId="24" fillId="0" borderId="1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25" fillId="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39" fontId="0" fillId="3" borderId="12" xfId="0" applyNumberFormat="1" applyFill="1" applyBorder="1" applyAlignment="1">
      <alignment vertical="center" wrapText="1"/>
    </xf>
    <xf numFmtId="0" fontId="24" fillId="3" borderId="35" xfId="0" applyFont="1" applyFill="1" applyBorder="1" applyAlignment="1">
      <alignment horizontal="left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39" fontId="3" fillId="3" borderId="37" xfId="1" applyNumberFormat="1" applyFont="1" applyFill="1" applyBorder="1" applyAlignment="1">
      <alignment horizontal="right" vertical="center"/>
    </xf>
    <xf numFmtId="0" fontId="24" fillId="3" borderId="1" xfId="0" applyFont="1" applyFill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23" fillId="3" borderId="0" xfId="0" applyFont="1" applyFill="1" applyAlignment="1">
      <alignment horizontal="center" vertical="center" wrapText="1"/>
    </xf>
    <xf numFmtId="4" fontId="23" fillId="3" borderId="0" xfId="0" applyNumberFormat="1" applyFont="1" applyFill="1" applyAlignment="1">
      <alignment vertical="center"/>
    </xf>
    <xf numFmtId="4" fontId="0" fillId="0" borderId="0" xfId="0" applyNumberFormat="1"/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/>
    </xf>
    <xf numFmtId="0" fontId="23" fillId="0" borderId="0" xfId="0" applyFont="1" applyAlignment="1">
      <alignment horizontal="center"/>
    </xf>
    <xf numFmtId="39" fontId="0" fillId="0" borderId="1" xfId="1" applyNumberFormat="1" applyFont="1" applyFill="1" applyBorder="1" applyAlignment="1">
      <alignment vertical="center"/>
    </xf>
    <xf numFmtId="39" fontId="0" fillId="0" borderId="12" xfId="1" applyNumberFormat="1" applyFont="1" applyFill="1" applyBorder="1" applyAlignment="1">
      <alignment vertical="center"/>
    </xf>
    <xf numFmtId="39" fontId="0" fillId="0" borderId="12" xfId="1" applyNumberFormat="1" applyFont="1" applyFill="1" applyBorder="1" applyAlignment="1">
      <alignment horizontal="right" vertical="center"/>
    </xf>
    <xf numFmtId="0" fontId="24" fillId="3" borderId="1" xfId="0" applyFont="1" applyFill="1" applyBorder="1" applyAlignment="1">
      <alignment horizontal="left" vertical="center"/>
    </xf>
    <xf numFmtId="43" fontId="23" fillId="0" borderId="36" xfId="1" applyFont="1" applyFill="1" applyBorder="1" applyAlignment="1">
      <alignment horizontal="center" vertical="center"/>
    </xf>
    <xf numFmtId="39" fontId="23" fillId="0" borderId="38" xfId="1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9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3" borderId="0" xfId="0" applyNumberFormat="1" applyFill="1"/>
    <xf numFmtId="39" fontId="0" fillId="3" borderId="0" xfId="0" applyNumberFormat="1" applyFill="1"/>
    <xf numFmtId="166" fontId="0" fillId="3" borderId="0" xfId="0" applyNumberFormat="1" applyFill="1"/>
    <xf numFmtId="169" fontId="0" fillId="0" borderId="0" xfId="0" applyNumberFormat="1" applyAlignment="1">
      <alignment horizontal="center"/>
    </xf>
    <xf numFmtId="0" fontId="0" fillId="3" borderId="13" xfId="0" applyFill="1" applyBorder="1"/>
    <xf numFmtId="166" fontId="0" fillId="0" borderId="0" xfId="0" applyNumberFormat="1" applyAlignment="1">
      <alignment horizontal="center"/>
    </xf>
    <xf numFmtId="43" fontId="0" fillId="3" borderId="0" xfId="1" applyFont="1" applyFill="1"/>
    <xf numFmtId="4" fontId="0" fillId="3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9" fontId="23" fillId="3" borderId="1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/>
    </xf>
    <xf numFmtId="39" fontId="0" fillId="0" borderId="18" xfId="1" applyNumberFormat="1" applyFont="1" applyFill="1" applyBorder="1" applyAlignment="1">
      <alignment vertical="center"/>
    </xf>
    <xf numFmtId="39" fontId="23" fillId="2" borderId="4" xfId="1" applyNumberFormat="1" applyFont="1" applyFill="1" applyBorder="1" applyAlignment="1">
      <alignment horizontal="right" vertical="center"/>
    </xf>
    <xf numFmtId="0" fontId="3" fillId="2" borderId="48" xfId="0" applyFont="1" applyFill="1" applyBorder="1" applyAlignment="1">
      <alignment horizontal="center" vertical="center" wrapText="1"/>
    </xf>
    <xf numFmtId="39" fontId="23" fillId="3" borderId="1" xfId="1" applyNumberFormat="1" applyFont="1" applyFill="1" applyBorder="1" applyAlignment="1">
      <alignment vertical="center"/>
    </xf>
    <xf numFmtId="39" fontId="0" fillId="0" borderId="0" xfId="0" applyNumberFormat="1"/>
    <xf numFmtId="39" fontId="0" fillId="0" borderId="0" xfId="0" applyNumberFormat="1" applyAlignment="1">
      <alignment horizontal="center" vertical="center"/>
    </xf>
    <xf numFmtId="39" fontId="0" fillId="3" borderId="0" xfId="1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wrapText="1"/>
    </xf>
    <xf numFmtId="43" fontId="24" fillId="3" borderId="1" xfId="1" applyFont="1" applyFill="1" applyBorder="1" applyAlignment="1" applyProtection="1">
      <alignment horizontal="center" vertical="center"/>
    </xf>
    <xf numFmtId="39" fontId="0" fillId="3" borderId="18" xfId="0" applyNumberFormat="1" applyFill="1" applyBorder="1" applyAlignment="1">
      <alignment horizontal="right" vertical="center" wrapText="1"/>
    </xf>
    <xf numFmtId="0" fontId="24" fillId="3" borderId="1" xfId="0" applyFont="1" applyFill="1" applyBorder="1" applyAlignment="1">
      <alignment wrapText="1"/>
    </xf>
    <xf numFmtId="43" fontId="24" fillId="3" borderId="1" xfId="1" applyFont="1" applyFill="1" applyBorder="1" applyAlignment="1" applyProtection="1">
      <alignment horizontal="right" vertical="center"/>
    </xf>
    <xf numFmtId="43" fontId="24" fillId="3" borderId="1" xfId="1" applyFont="1" applyFill="1" applyBorder="1" applyAlignment="1">
      <alignment horizontal="right" vertical="center"/>
    </xf>
    <xf numFmtId="0" fontId="23" fillId="2" borderId="25" xfId="0" applyFont="1" applyFill="1" applyBorder="1" applyAlignment="1">
      <alignment vertical="center" wrapText="1"/>
    </xf>
    <xf numFmtId="0" fontId="23" fillId="2" borderId="26" xfId="0" applyFont="1" applyFill="1" applyBorder="1" applyAlignment="1">
      <alignment vertical="center" wrapText="1"/>
    </xf>
    <xf numFmtId="0" fontId="23" fillId="2" borderId="44" xfId="0" applyFont="1" applyFill="1" applyBorder="1" applyAlignment="1">
      <alignment vertical="center" wrapText="1"/>
    </xf>
    <xf numFmtId="4" fontId="23" fillId="2" borderId="4" xfId="0" applyNumberFormat="1" applyFont="1" applyFill="1" applyBorder="1" applyAlignment="1">
      <alignment horizontal="right" vertical="center" wrapText="1"/>
    </xf>
    <xf numFmtId="39" fontId="3" fillId="0" borderId="37" xfId="1" applyNumberFormat="1" applyFont="1" applyFill="1" applyBorder="1" applyAlignment="1">
      <alignment horizontal="right" vertical="center"/>
    </xf>
    <xf numFmtId="39" fontId="23" fillId="0" borderId="15" xfId="1" applyNumberFormat="1" applyFont="1" applyFill="1" applyBorder="1" applyAlignment="1">
      <alignment horizontal="right" vertical="center"/>
    </xf>
    <xf numFmtId="166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39" fontId="0" fillId="0" borderId="6" xfId="0" applyNumberFormat="1" applyBorder="1" applyAlignment="1">
      <alignment vertical="center" wrapText="1"/>
    </xf>
    <xf numFmtId="39" fontId="23" fillId="0" borderId="0" xfId="1" applyNumberFormat="1" applyFont="1" applyFill="1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0" fontId="23" fillId="0" borderId="35" xfId="0" applyFont="1" applyBorder="1" applyAlignment="1">
      <alignment horizontal="left" vertical="center"/>
    </xf>
    <xf numFmtId="0" fontId="23" fillId="0" borderId="35" xfId="0" applyFont="1" applyBorder="1" applyAlignment="1">
      <alignment horizontal="center" vertical="center"/>
    </xf>
    <xf numFmtId="0" fontId="23" fillId="0" borderId="0" xfId="0" applyFont="1"/>
    <xf numFmtId="0" fontId="2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39" fontId="0" fillId="0" borderId="17" xfId="1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9" fontId="0" fillId="0" borderId="43" xfId="1" applyNumberFormat="1" applyFont="1" applyFill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39" fontId="23" fillId="0" borderId="15" xfId="1" applyNumberFormat="1" applyFont="1" applyFill="1" applyBorder="1" applyAlignment="1">
      <alignment vertical="center"/>
    </xf>
    <xf numFmtId="39" fontId="23" fillId="0" borderId="6" xfId="1" applyNumberFormat="1" applyFont="1" applyFill="1" applyBorder="1" applyAlignment="1">
      <alignment vertical="center"/>
    </xf>
    <xf numFmtId="39" fontId="23" fillId="0" borderId="41" xfId="1" applyNumberFormat="1" applyFont="1" applyFill="1" applyBorder="1" applyAlignment="1">
      <alignment vertical="center"/>
    </xf>
    <xf numFmtId="39" fontId="23" fillId="0" borderId="45" xfId="1" applyNumberFormat="1" applyFont="1" applyFill="1" applyBorder="1" applyAlignment="1">
      <alignment vertical="center"/>
    </xf>
    <xf numFmtId="0" fontId="23" fillId="0" borderId="13" xfId="0" applyFont="1" applyBorder="1" applyAlignment="1">
      <alignment horizontal="left" vertical="center"/>
    </xf>
    <xf numFmtId="0" fontId="23" fillId="0" borderId="13" xfId="0" applyFont="1" applyBorder="1" applyAlignment="1">
      <alignment horizontal="center" vertical="center"/>
    </xf>
    <xf numFmtId="43" fontId="23" fillId="0" borderId="46" xfId="1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vertical="center"/>
    </xf>
    <xf numFmtId="0" fontId="23" fillId="2" borderId="26" xfId="0" applyFont="1" applyFill="1" applyBorder="1" applyAlignment="1">
      <alignment vertical="center"/>
    </xf>
    <xf numFmtId="0" fontId="23" fillId="2" borderId="44" xfId="0" applyFont="1" applyFill="1" applyBorder="1" applyAlignment="1">
      <alignment vertical="center"/>
    </xf>
    <xf numFmtId="0" fontId="23" fillId="2" borderId="25" xfId="0" applyFont="1" applyFill="1" applyBorder="1" applyAlignment="1">
      <alignment vertical="center"/>
    </xf>
    <xf numFmtId="39" fontId="0" fillId="3" borderId="6" xfId="0" applyNumberFormat="1" applyFill="1" applyBorder="1" applyAlignment="1">
      <alignment horizontal="right" vertical="center" wrapText="1"/>
    </xf>
    <xf numFmtId="170" fontId="0" fillId="3" borderId="6" xfId="0" applyNumberFormat="1" applyFill="1" applyBorder="1" applyAlignment="1">
      <alignment horizontal="right" vertical="center" wrapText="1"/>
    </xf>
    <xf numFmtId="44" fontId="0" fillId="0" borderId="0" xfId="6" applyFont="1" applyAlignment="1">
      <alignment horizontal="center" vertical="center"/>
    </xf>
    <xf numFmtId="44" fontId="0" fillId="3" borderId="0" xfId="6" applyFont="1" applyFill="1" applyAlignment="1">
      <alignment horizontal="center" vertical="center"/>
    </xf>
    <xf numFmtId="44" fontId="7" fillId="0" borderId="0" xfId="6" applyFont="1" applyAlignment="1">
      <alignment horizontal="center" vertical="center"/>
    </xf>
    <xf numFmtId="44" fontId="7" fillId="3" borderId="0" xfId="6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5" xfId="0" applyBorder="1" applyAlignment="1">
      <alignment horizontal="left" vertical="center" wrapText="1"/>
    </xf>
    <xf numFmtId="0" fontId="23" fillId="0" borderId="35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4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 wrapText="1"/>
    </xf>
    <xf numFmtId="43" fontId="0" fillId="3" borderId="0" xfId="1" applyFont="1" applyFill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168" fontId="7" fillId="3" borderId="0" xfId="0" applyNumberFormat="1" applyFont="1" applyFill="1" applyAlignment="1">
      <alignment horizontal="center" wrapText="1"/>
    </xf>
    <xf numFmtId="17" fontId="13" fillId="4" borderId="22" xfId="3" applyNumberFormat="1" applyFont="1" applyFill="1" applyBorder="1" applyAlignment="1">
      <alignment horizontal="center" vertical="center" wrapText="1"/>
    </xf>
    <xf numFmtId="17" fontId="13" fillId="4" borderId="23" xfId="3" applyNumberFormat="1" applyFont="1" applyFill="1" applyBorder="1" applyAlignment="1">
      <alignment horizontal="center" vertical="center" wrapText="1"/>
    </xf>
    <xf numFmtId="0" fontId="22" fillId="7" borderId="1" xfId="3" applyFont="1" applyFill="1" applyBorder="1" applyAlignment="1">
      <alignment horizontal="center" vertical="center" wrapText="1"/>
    </xf>
    <xf numFmtId="43" fontId="12" fillId="0" borderId="1" xfId="5" applyFont="1" applyBorder="1" applyAlignment="1">
      <alignment horizontal="center"/>
    </xf>
    <xf numFmtId="0" fontId="14" fillId="8" borderId="30" xfId="3" applyFont="1" applyFill="1" applyBorder="1" applyAlignment="1">
      <alignment horizontal="center" vertical="center"/>
    </xf>
    <xf numFmtId="0" fontId="14" fillId="8" borderId="31" xfId="3" applyFont="1" applyFill="1" applyBorder="1" applyAlignment="1">
      <alignment horizontal="center" vertical="center"/>
    </xf>
    <xf numFmtId="0" fontId="14" fillId="8" borderId="32" xfId="3" applyFont="1" applyFill="1" applyBorder="1" applyAlignment="1">
      <alignment horizontal="center" vertical="center"/>
    </xf>
    <xf numFmtId="17" fontId="13" fillId="4" borderId="22" xfId="3" applyNumberFormat="1" applyFont="1" applyFill="1" applyBorder="1" applyAlignment="1">
      <alignment horizontal="center"/>
    </xf>
    <xf numFmtId="17" fontId="13" fillId="4" borderId="23" xfId="3" applyNumberFormat="1" applyFont="1" applyFill="1" applyBorder="1" applyAlignment="1">
      <alignment horizontal="center"/>
    </xf>
    <xf numFmtId="17" fontId="14" fillId="5" borderId="24" xfId="3" applyNumberFormat="1" applyFont="1" applyFill="1" applyBorder="1" applyAlignment="1">
      <alignment horizontal="center" vertical="center" wrapText="1"/>
    </xf>
    <xf numFmtId="17" fontId="14" fillId="5" borderId="0" xfId="3" applyNumberFormat="1" applyFont="1" applyFill="1" applyAlignment="1">
      <alignment horizontal="center" vertical="center" wrapText="1"/>
    </xf>
    <xf numFmtId="0" fontId="14" fillId="4" borderId="27" xfId="3" applyFont="1" applyFill="1" applyBorder="1" applyAlignment="1">
      <alignment horizontal="center" vertical="center" wrapText="1"/>
    </xf>
    <xf numFmtId="0" fontId="14" fillId="4" borderId="28" xfId="3" applyFont="1" applyFill="1" applyBorder="1" applyAlignment="1">
      <alignment horizontal="center" vertical="center" wrapText="1"/>
    </xf>
    <xf numFmtId="17" fontId="14" fillId="4" borderId="29" xfId="3" applyNumberFormat="1" applyFont="1" applyFill="1" applyBorder="1" applyAlignment="1">
      <alignment horizontal="center" vertical="center"/>
    </xf>
    <xf numFmtId="17" fontId="13" fillId="5" borderId="13" xfId="3" applyNumberFormat="1" applyFont="1" applyFill="1" applyBorder="1" applyAlignment="1">
      <alignment horizontal="center"/>
    </xf>
    <xf numFmtId="0" fontId="18" fillId="6" borderId="12" xfId="3" applyFont="1" applyFill="1" applyBorder="1" applyAlignment="1">
      <alignment horizontal="center" vertical="center" wrapText="1"/>
    </xf>
    <xf numFmtId="0" fontId="18" fillId="6" borderId="1" xfId="3" applyFont="1" applyFill="1" applyBorder="1" applyAlignment="1">
      <alignment horizontal="center" vertical="center" wrapText="1"/>
    </xf>
    <xf numFmtId="17" fontId="20" fillId="6" borderId="1" xfId="3" applyNumberFormat="1" applyFont="1" applyFill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5" fillId="10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5" fillId="11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3" fillId="10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3" fillId="11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1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3" fillId="2" borderId="27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0" borderId="47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3" borderId="42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0" fontId="23" fillId="3" borderId="43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</cellXfs>
  <cellStyles count="7">
    <cellStyle name="Millares" xfId="1" builtinId="3"/>
    <cellStyle name="Millares 2" xfId="5" xr:uid="{00000000-0005-0000-0000-000001000000}"/>
    <cellStyle name="Moneda" xfId="6" builtinId="4"/>
    <cellStyle name="Normal" xfId="0" builtinId="0"/>
    <cellStyle name="Normal 2" xfId="3" xr:uid="{00000000-0005-0000-0000-000003000000}"/>
    <cellStyle name="Porcentaje" xfId="2" builtinId="5"/>
    <cellStyle name="Porcentaje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650184</xdr:colOff>
      <xdr:row>10</xdr:row>
      <xdr:rowOff>200025</xdr:rowOff>
    </xdr:from>
    <xdr:ext cx="6217341" cy="134302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14" t="37690" r="26865" b="49531"/>
        <a:stretch/>
      </xdr:blipFill>
      <xdr:spPr>
        <a:xfrm>
          <a:off x="14347134" y="2895600"/>
          <a:ext cx="6217341" cy="1343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147278</xdr:colOff>
      <xdr:row>0</xdr:row>
      <xdr:rowOff>74957</xdr:rowOff>
    </xdr:from>
    <xdr:to>
      <xdr:col>1</xdr:col>
      <xdr:colOff>2547937</xdr:colOff>
      <xdr:row>5</xdr:row>
      <xdr:rowOff>122774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343" y="74957"/>
          <a:ext cx="2400659" cy="10126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90128</xdr:colOff>
      <xdr:row>2</xdr:row>
      <xdr:rowOff>4323</xdr:rowOff>
    </xdr:from>
    <xdr:to>
      <xdr:col>1</xdr:col>
      <xdr:colOff>2033587</xdr:colOff>
      <xdr:row>8</xdr:row>
      <xdr:rowOff>116681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2EA073-6359-4853-9046-A2F19DC8B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853" y="32898"/>
          <a:ext cx="1943459" cy="1198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90128</xdr:colOff>
      <xdr:row>2</xdr:row>
      <xdr:rowOff>4323</xdr:rowOff>
    </xdr:from>
    <xdr:to>
      <xdr:col>1</xdr:col>
      <xdr:colOff>2033587</xdr:colOff>
      <xdr:row>8</xdr:row>
      <xdr:rowOff>116681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95F060-507E-4734-9F23-EEA638CD9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78" y="328173"/>
          <a:ext cx="1943459" cy="1207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346982</xdr:colOff>
      <xdr:row>3</xdr:row>
      <xdr:rowOff>107157</xdr:rowOff>
    </xdr:from>
    <xdr:to>
      <xdr:col>1</xdr:col>
      <xdr:colOff>2811662</xdr:colOff>
      <xdr:row>9</xdr:row>
      <xdr:rowOff>121444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" y="611982"/>
          <a:ext cx="2464680" cy="938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73269</xdr:rowOff>
    </xdr:from>
    <xdr:to>
      <xdr:col>2</xdr:col>
      <xdr:colOff>415180</xdr:colOff>
      <xdr:row>5</xdr:row>
      <xdr:rowOff>56522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885" y="554753"/>
          <a:ext cx="2330647" cy="9671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332420</xdr:colOff>
      <xdr:row>10</xdr:row>
      <xdr:rowOff>45561</xdr:rowOff>
    </xdr:from>
    <xdr:to>
      <xdr:col>2</xdr:col>
      <xdr:colOff>350337</xdr:colOff>
      <xdr:row>17</xdr:row>
      <xdr:rowOff>123262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0" y="1615616"/>
          <a:ext cx="2310197" cy="12186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188409</xdr:colOff>
      <xdr:row>1</xdr:row>
      <xdr:rowOff>188407</xdr:rowOff>
    </xdr:from>
    <xdr:to>
      <xdr:col>1</xdr:col>
      <xdr:colOff>2292283</xdr:colOff>
      <xdr:row>6</xdr:row>
      <xdr:rowOff>35589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57881B-B0FE-4427-A15B-FC8DF200D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024" y="669891"/>
          <a:ext cx="2103874" cy="96715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80873</xdr:colOff>
      <xdr:row>3</xdr:row>
      <xdr:rowOff>48643</xdr:rowOff>
    </xdr:from>
    <xdr:to>
      <xdr:col>12</xdr:col>
      <xdr:colOff>736840</xdr:colOff>
      <xdr:row>16</xdr:row>
      <xdr:rowOff>144731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256383-B6E4-5041-1203-1735C9053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73" y="533879"/>
          <a:ext cx="9821533" cy="2198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F\N&#243;mina%20CAID\Nomina\Octubre\N&#243;mina%20Octu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Nómina CAID Fija Septiembre"/>
      <sheetName val="Nómina CAID Fija Octubre"/>
      <sheetName val="Nómina CAID Temporal"/>
      <sheetName val="Nómina CAID Seguridad"/>
      <sheetName val="Nómina CAID Eventual"/>
      <sheetName val="Nómina CAID Pensionados"/>
      <sheetName val="Novedades"/>
      <sheetName val="Hoja1"/>
      <sheetName val="Hoja2"/>
      <sheetName val="Hoja4"/>
    </sheetNames>
    <sheetDataSet>
      <sheetData sheetId="0" refreshError="1">
        <row r="14">
          <cell r="C14">
            <v>2.87E-2</v>
          </cell>
          <cell r="D14">
            <v>325250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R26"/>
  <sheetViews>
    <sheetView showGridLines="0" workbookViewId="0">
      <selection activeCell="L15" sqref="L15"/>
    </sheetView>
  </sheetViews>
  <sheetFormatPr baseColWidth="10" defaultColWidth="11.42578125" defaultRowHeight="15" x14ac:dyDescent="0.25"/>
  <cols>
    <col min="1" max="1" width="6.42578125" style="27" customWidth="1"/>
    <col min="2" max="2" width="11.42578125" style="27"/>
    <col min="3" max="3" width="12.5703125" style="27" customWidth="1"/>
    <col min="4" max="4" width="15.85546875" style="27" customWidth="1"/>
    <col min="5" max="8" width="11.42578125" style="27"/>
    <col min="9" max="9" width="13.140625" style="27" bestFit="1" customWidth="1"/>
    <col min="10" max="10" width="18.140625" style="27" bestFit="1" customWidth="1"/>
    <col min="11" max="11" width="13.42578125" style="27" bestFit="1" customWidth="1"/>
    <col min="12" max="12" width="24" style="27" customWidth="1"/>
    <col min="13" max="13" width="21.85546875" style="27" customWidth="1"/>
    <col min="14" max="16" width="11.42578125" style="27"/>
    <col min="17" max="17" width="39.85546875" style="27" customWidth="1"/>
    <col min="18" max="18" width="50.85546875" style="27" customWidth="1"/>
    <col min="19" max="16384" width="11.42578125" style="27"/>
  </cols>
  <sheetData>
    <row r="2" spans="2:18" ht="15.75" thickBot="1" x14ac:dyDescent="0.3"/>
    <row r="3" spans="2:18" ht="16.5" thickBot="1" x14ac:dyDescent="0.3"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64" t="s">
        <v>349</v>
      </c>
      <c r="R3" s="265"/>
    </row>
    <row r="4" spans="2:18" ht="15.75" x14ac:dyDescent="0.25">
      <c r="B4" s="266" t="s">
        <v>350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30"/>
      <c r="O4" s="29"/>
      <c r="P4" s="29"/>
      <c r="Q4" s="31" t="s">
        <v>351</v>
      </c>
      <c r="R4" s="31" t="s">
        <v>352</v>
      </c>
    </row>
    <row r="5" spans="2:18" ht="27.75" customHeight="1" thickBot="1" x14ac:dyDescent="0.3">
      <c r="B5" s="32"/>
      <c r="C5" s="33"/>
      <c r="D5" s="33"/>
      <c r="E5" s="33"/>
      <c r="F5" s="268" t="s">
        <v>353</v>
      </c>
      <c r="G5" s="269"/>
      <c r="H5" s="34"/>
      <c r="I5" s="270" t="s">
        <v>354</v>
      </c>
      <c r="J5" s="270"/>
      <c r="K5" s="270"/>
      <c r="L5" s="271"/>
      <c r="M5" s="271"/>
      <c r="N5" s="29"/>
      <c r="O5" s="30"/>
      <c r="P5" s="30"/>
      <c r="Q5" s="35" t="s">
        <v>355</v>
      </c>
      <c r="R5" s="35" t="s">
        <v>356</v>
      </c>
    </row>
    <row r="6" spans="2:18" ht="33.75" customHeight="1" x14ac:dyDescent="0.25">
      <c r="B6" s="36" t="s">
        <v>357</v>
      </c>
      <c r="C6" s="36" t="s">
        <v>358</v>
      </c>
      <c r="D6" s="78" t="s">
        <v>359</v>
      </c>
      <c r="E6" s="272" t="s">
        <v>360</v>
      </c>
      <c r="F6" s="37" t="s">
        <v>361</v>
      </c>
      <c r="G6" s="38" t="s">
        <v>362</v>
      </c>
      <c r="H6" s="39" t="s">
        <v>363</v>
      </c>
      <c r="I6" s="40">
        <v>0.15</v>
      </c>
      <c r="J6" s="40">
        <v>0.2</v>
      </c>
      <c r="K6" s="40">
        <v>0.25</v>
      </c>
      <c r="L6" s="274" t="s">
        <v>364</v>
      </c>
      <c r="M6" s="274"/>
      <c r="N6" s="41"/>
      <c r="O6" s="30"/>
      <c r="P6" s="30"/>
      <c r="Q6" s="35" t="s">
        <v>365</v>
      </c>
      <c r="R6" s="35" t="s">
        <v>366</v>
      </c>
    </row>
    <row r="7" spans="2:18" ht="30" customHeight="1" x14ac:dyDescent="0.25">
      <c r="B7" s="42">
        <v>416220</v>
      </c>
      <c r="C7" s="43">
        <v>12</v>
      </c>
      <c r="D7" s="42">
        <f>+B7/C7</f>
        <v>34685</v>
      </c>
      <c r="E7" s="273"/>
      <c r="F7" s="44">
        <v>0</v>
      </c>
      <c r="G7" s="44">
        <f>+D7</f>
        <v>34685</v>
      </c>
      <c r="H7" s="45" t="s">
        <v>367</v>
      </c>
      <c r="I7" s="46"/>
      <c r="J7" s="47"/>
      <c r="K7" s="47"/>
      <c r="L7" s="275" t="str">
        <f>+H7</f>
        <v>Exento</v>
      </c>
      <c r="M7" s="275"/>
      <c r="N7" s="29"/>
      <c r="O7" s="30"/>
      <c r="P7" s="30"/>
      <c r="Q7" s="35" t="s">
        <v>368</v>
      </c>
      <c r="R7" s="35" t="s">
        <v>369</v>
      </c>
    </row>
    <row r="8" spans="2:18" ht="23.25" customHeight="1" thickBot="1" x14ac:dyDescent="0.3">
      <c r="B8" s="42">
        <v>624329</v>
      </c>
      <c r="C8" s="43">
        <v>12</v>
      </c>
      <c r="D8" s="42">
        <f>+B8/C8</f>
        <v>52027.416666666664</v>
      </c>
      <c r="E8" s="273"/>
      <c r="F8" s="48">
        <f>+G7+0.01</f>
        <v>34685.01</v>
      </c>
      <c r="G8" s="49">
        <f>+D8</f>
        <v>52027.416666666664</v>
      </c>
      <c r="H8" s="50">
        <f>+G8-F8</f>
        <v>17342.406666666662</v>
      </c>
      <c r="I8" s="51">
        <f>+H8*I6</f>
        <v>2601.3609999999994</v>
      </c>
      <c r="J8" s="51">
        <f>+H9*J6</f>
        <v>4046.5646666666671</v>
      </c>
      <c r="K8" s="52">
        <f>+H10*K6</f>
        <v>0</v>
      </c>
      <c r="L8" s="259" t="s">
        <v>370</v>
      </c>
      <c r="M8" s="259"/>
      <c r="N8" s="53"/>
      <c r="O8" s="30"/>
      <c r="P8" s="30"/>
      <c r="Q8" s="35" t="s">
        <v>371</v>
      </c>
      <c r="R8" s="35" t="s">
        <v>372</v>
      </c>
    </row>
    <row r="9" spans="2:18" ht="17.25" customHeight="1" thickBot="1" x14ac:dyDescent="0.3">
      <c r="B9" s="42">
        <v>624329.01</v>
      </c>
      <c r="C9" s="43">
        <v>12</v>
      </c>
      <c r="D9" s="42">
        <f>+B9/C9</f>
        <v>52027.417500000003</v>
      </c>
      <c r="E9" s="273"/>
      <c r="F9" s="48">
        <f>G8+0.01</f>
        <v>52027.426666666666</v>
      </c>
      <c r="G9" s="49">
        <f>+D10</f>
        <v>72260.25</v>
      </c>
      <c r="H9" s="50">
        <f>+G9-F9</f>
        <v>20232.823333333334</v>
      </c>
      <c r="I9" s="46"/>
      <c r="J9" s="47"/>
      <c r="K9" s="47"/>
      <c r="L9" s="259" t="s">
        <v>373</v>
      </c>
      <c r="M9" s="259"/>
      <c r="N9" s="29"/>
      <c r="O9" s="30"/>
      <c r="P9" s="30"/>
      <c r="Q9" s="257" t="s">
        <v>374</v>
      </c>
      <c r="R9" s="258"/>
    </row>
    <row r="10" spans="2:18" ht="17.25" customHeight="1" x14ac:dyDescent="0.25">
      <c r="B10" s="42">
        <v>867123</v>
      </c>
      <c r="C10" s="43">
        <v>12</v>
      </c>
      <c r="D10" s="42">
        <f>+B10/C10</f>
        <v>72260.25</v>
      </c>
      <c r="E10" s="273"/>
      <c r="F10" s="48">
        <f>+G9+0.01</f>
        <v>72260.259999999995</v>
      </c>
      <c r="G10" s="54" t="s">
        <v>375</v>
      </c>
      <c r="H10" s="50"/>
      <c r="I10" s="46"/>
      <c r="J10" s="47"/>
      <c r="K10" s="47"/>
      <c r="L10" s="259" t="s">
        <v>376</v>
      </c>
      <c r="M10" s="259"/>
      <c r="N10" s="29"/>
      <c r="O10" s="29"/>
      <c r="P10" s="30"/>
      <c r="Q10" s="30"/>
      <c r="R10" s="30"/>
    </row>
    <row r="11" spans="2:18" ht="16.5" thickBot="1" x14ac:dyDescent="0.3">
      <c r="B11" s="28"/>
      <c r="C11" s="29"/>
      <c r="D11" s="29"/>
      <c r="E11" s="29"/>
      <c r="F11" s="29"/>
      <c r="G11" s="55"/>
      <c r="H11" s="56"/>
      <c r="I11" s="56"/>
      <c r="J11" s="29"/>
      <c r="K11" s="29"/>
      <c r="L11" s="260">
        <f>+I8+J8</f>
        <v>6647.9256666666661</v>
      </c>
      <c r="M11" s="260"/>
      <c r="N11" s="29"/>
      <c r="O11" s="29"/>
      <c r="P11" s="29"/>
      <c r="Q11" s="29"/>
      <c r="R11" s="29"/>
    </row>
    <row r="12" spans="2:18" ht="15.75" x14ac:dyDescent="0.25">
      <c r="B12" s="261" t="s">
        <v>377</v>
      </c>
      <c r="C12" s="262"/>
      <c r="D12" s="263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2:18" ht="30" customHeight="1" thickBot="1" x14ac:dyDescent="0.3">
      <c r="B13" s="57"/>
      <c r="C13" s="58" t="s">
        <v>354</v>
      </c>
      <c r="D13" s="59" t="s">
        <v>378</v>
      </c>
      <c r="E13" s="29"/>
      <c r="F13" s="29"/>
      <c r="G13" s="29"/>
      <c r="H13" s="29"/>
      <c r="I13" s="29"/>
      <c r="J13" s="60"/>
      <c r="K13" s="29"/>
      <c r="L13" s="29"/>
      <c r="M13" s="29"/>
      <c r="N13" s="29"/>
      <c r="O13" s="29"/>
      <c r="P13" s="29"/>
      <c r="Q13" s="29"/>
      <c r="R13" s="29"/>
    </row>
    <row r="14" spans="2:18" ht="15.75" x14ac:dyDescent="0.25">
      <c r="B14" s="61" t="s">
        <v>0</v>
      </c>
      <c r="C14" s="62">
        <v>2.87E-2</v>
      </c>
      <c r="D14" s="63">
        <v>325250</v>
      </c>
      <c r="E14" s="29"/>
      <c r="F14" s="29"/>
      <c r="G14" s="64" t="s">
        <v>379</v>
      </c>
      <c r="H14" s="29" t="s">
        <v>0</v>
      </c>
      <c r="I14" s="65">
        <v>7.0999999999999994E-2</v>
      </c>
      <c r="J14" s="53">
        <v>1278</v>
      </c>
      <c r="K14" s="53"/>
      <c r="L14" s="29"/>
      <c r="M14" s="29"/>
      <c r="N14" s="29"/>
      <c r="O14" s="29"/>
      <c r="P14" s="29"/>
      <c r="Q14" s="29"/>
      <c r="R14" s="29"/>
    </row>
    <row r="15" spans="2:18" ht="16.5" thickBot="1" x14ac:dyDescent="0.3">
      <c r="B15" s="66" t="s">
        <v>2</v>
      </c>
      <c r="C15" s="67">
        <v>3.04E-2</v>
      </c>
      <c r="D15" s="68">
        <v>162625</v>
      </c>
      <c r="E15" s="29"/>
      <c r="F15" s="29"/>
      <c r="G15" s="29" t="s">
        <v>380</v>
      </c>
      <c r="H15" s="29" t="s">
        <v>2</v>
      </c>
      <c r="I15" s="65">
        <v>7.0900000000000005E-2</v>
      </c>
      <c r="J15" s="53">
        <v>1276.2</v>
      </c>
      <c r="K15" s="53"/>
      <c r="L15" s="29"/>
      <c r="M15" s="29"/>
      <c r="N15" s="29"/>
      <c r="O15" s="29"/>
      <c r="P15" s="29"/>
      <c r="Q15" s="29"/>
      <c r="R15" s="29"/>
    </row>
    <row r="16" spans="2:18" ht="32.25" thickBot="1" x14ac:dyDescent="0.3">
      <c r="B16" s="69" t="s">
        <v>381</v>
      </c>
      <c r="C16" s="70">
        <f>(C14+C15)</f>
        <v>5.91E-2</v>
      </c>
      <c r="D16" s="71"/>
      <c r="E16" s="29"/>
      <c r="F16" s="29"/>
      <c r="G16" s="72" t="s">
        <v>382</v>
      </c>
      <c r="H16" s="29" t="s">
        <v>383</v>
      </c>
      <c r="I16" s="65">
        <v>1.2E-2</v>
      </c>
      <c r="J16" s="53">
        <v>216</v>
      </c>
      <c r="K16" s="53"/>
      <c r="L16" s="29"/>
      <c r="M16" s="29"/>
      <c r="N16" s="29"/>
      <c r="O16" s="29"/>
      <c r="P16" s="29"/>
      <c r="Q16" s="29"/>
      <c r="R16" s="29"/>
    </row>
    <row r="17" spans="8:11" ht="16.5" thickBot="1" x14ac:dyDescent="0.3">
      <c r="H17" s="73" t="s">
        <v>384</v>
      </c>
      <c r="I17" s="74">
        <f>SUM(I14:I16)</f>
        <v>0.15390000000000001</v>
      </c>
      <c r="J17" s="75">
        <f>SUM(J14:J16)</f>
        <v>2770.2</v>
      </c>
    </row>
    <row r="18" spans="8:11" ht="15.75" thickTop="1" x14ac:dyDescent="0.25">
      <c r="J18" s="76"/>
    </row>
    <row r="20" spans="8:11" x14ac:dyDescent="0.25">
      <c r="K20" s="77">
        <v>2341371</v>
      </c>
    </row>
    <row r="21" spans="8:11" x14ac:dyDescent="0.25">
      <c r="K21" s="77">
        <v>2238609.15</v>
      </c>
    </row>
    <row r="22" spans="8:11" x14ac:dyDescent="0.25">
      <c r="I22" s="77">
        <v>459000</v>
      </c>
      <c r="K22" s="77">
        <f>+K20-K21</f>
        <v>102761.85000000009</v>
      </c>
    </row>
    <row r="23" spans="8:11" x14ac:dyDescent="0.25">
      <c r="I23" s="77">
        <v>500000</v>
      </c>
    </row>
    <row r="24" spans="8:11" x14ac:dyDescent="0.25">
      <c r="I24" s="77">
        <v>200000</v>
      </c>
    </row>
    <row r="25" spans="8:11" x14ac:dyDescent="0.25">
      <c r="I25" s="77">
        <v>100000</v>
      </c>
    </row>
    <row r="26" spans="8:11" x14ac:dyDescent="0.25">
      <c r="I26" s="76">
        <f>SUM(I22:I25)</f>
        <v>1259000</v>
      </c>
    </row>
  </sheetData>
  <mergeCells count="14">
    <mergeCell ref="Q9:R9"/>
    <mergeCell ref="L10:M10"/>
    <mergeCell ref="L11:M11"/>
    <mergeCell ref="B12:D12"/>
    <mergeCell ref="Q3:R3"/>
    <mergeCell ref="B4:M4"/>
    <mergeCell ref="F5:G5"/>
    <mergeCell ref="I5:K5"/>
    <mergeCell ref="L5:M5"/>
    <mergeCell ref="E6:E10"/>
    <mergeCell ref="L6:M6"/>
    <mergeCell ref="L7:M7"/>
    <mergeCell ref="L8:M8"/>
    <mergeCell ref="L9:M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31"/>
  <sheetViews>
    <sheetView showGridLines="0" topLeftCell="C660" zoomScale="77" zoomScaleNormal="77" zoomScaleSheetLayoutView="80" workbookViewId="0">
      <selection sqref="A1:O668"/>
    </sheetView>
  </sheetViews>
  <sheetFormatPr baseColWidth="10" defaultColWidth="9.140625" defaultRowHeight="12.75" x14ac:dyDescent="0.2"/>
  <cols>
    <col min="1" max="1" width="7" style="5" customWidth="1"/>
    <col min="2" max="2" width="46.7109375" style="2" customWidth="1"/>
    <col min="3" max="3" width="36.7109375" customWidth="1"/>
    <col min="4" max="4" width="34.140625" style="245" customWidth="1"/>
    <col min="5" max="5" width="25" style="2" customWidth="1"/>
    <col min="6" max="6" width="19.85546875" style="2" customWidth="1"/>
    <col min="7" max="9" width="19" style="5" customWidth="1"/>
    <col min="10" max="10" width="19" style="17" customWidth="1"/>
    <col min="11" max="11" width="19" style="5" customWidth="1"/>
    <col min="12" max="12" width="22.140625" style="17" customWidth="1"/>
    <col min="13" max="13" width="19" style="17" customWidth="1"/>
    <col min="14" max="14" width="24.85546875" style="17" customWidth="1"/>
    <col min="15" max="15" width="20.28515625" style="17" customWidth="1"/>
  </cols>
  <sheetData>
    <row r="1" spans="1:17" ht="25.5" customHeight="1" x14ac:dyDescent="0.2">
      <c r="A1" s="152"/>
      <c r="B1" s="5"/>
      <c r="G1" s="2"/>
      <c r="Q1" s="26"/>
    </row>
    <row r="2" spans="1:17" x14ac:dyDescent="0.2">
      <c r="A2" s="152"/>
      <c r="B2" s="280"/>
      <c r="C2" s="280"/>
      <c r="D2" s="280"/>
      <c r="E2" s="280"/>
      <c r="F2" s="280"/>
      <c r="G2" s="280"/>
      <c r="H2" s="280"/>
      <c r="I2" s="280"/>
      <c r="J2" s="280"/>
      <c r="K2" s="281"/>
      <c r="L2" s="282"/>
      <c r="M2" s="283"/>
      <c r="N2" s="280"/>
      <c r="O2" s="135"/>
    </row>
    <row r="3" spans="1:17" x14ac:dyDescent="0.2">
      <c r="A3" s="152"/>
      <c r="B3" s="284" t="s">
        <v>9</v>
      </c>
      <c r="C3" s="284"/>
      <c r="D3" s="284"/>
      <c r="E3" s="284"/>
      <c r="F3" s="284"/>
      <c r="G3" s="284"/>
      <c r="H3" s="284"/>
      <c r="I3" s="284"/>
      <c r="J3" s="284"/>
      <c r="K3" s="285"/>
      <c r="L3" s="286"/>
      <c r="M3" s="287"/>
      <c r="N3" s="284"/>
      <c r="O3" s="153"/>
    </row>
    <row r="4" spans="1:17" x14ac:dyDescent="0.2">
      <c r="A4" s="152"/>
      <c r="B4" s="284" t="s">
        <v>1081</v>
      </c>
      <c r="C4" s="284"/>
      <c r="D4" s="284"/>
      <c r="E4" s="284"/>
      <c r="F4" s="284"/>
      <c r="G4" s="284"/>
      <c r="H4" s="284"/>
      <c r="I4" s="284"/>
      <c r="J4" s="284"/>
      <c r="K4" s="285"/>
      <c r="L4" s="286"/>
      <c r="M4" s="287"/>
      <c r="N4" s="284"/>
      <c r="O4" s="153"/>
    </row>
    <row r="5" spans="1:17" x14ac:dyDescent="0.2">
      <c r="A5" s="152"/>
      <c r="B5" s="288" t="s">
        <v>539</v>
      </c>
      <c r="C5" s="288"/>
      <c r="D5" s="288"/>
      <c r="E5" s="288"/>
      <c r="F5" s="288"/>
      <c r="G5" s="288"/>
      <c r="H5" s="288"/>
      <c r="I5" s="288"/>
      <c r="J5" s="288"/>
      <c r="K5" s="289"/>
      <c r="L5" s="290"/>
      <c r="M5" s="291"/>
      <c r="N5" s="288"/>
      <c r="O5" s="2"/>
    </row>
    <row r="6" spans="1:17" ht="18" customHeight="1" thickBot="1" x14ac:dyDescent="0.25"/>
    <row r="7" spans="1:17" ht="29.25" customHeight="1" x14ac:dyDescent="0.2">
      <c r="A7" s="80" t="s">
        <v>16</v>
      </c>
      <c r="B7" s="81" t="s">
        <v>5</v>
      </c>
      <c r="C7" s="81" t="s">
        <v>17</v>
      </c>
      <c r="D7" s="81" t="s">
        <v>6</v>
      </c>
      <c r="E7" s="81" t="s">
        <v>268</v>
      </c>
      <c r="F7" s="81" t="s">
        <v>18</v>
      </c>
      <c r="G7" s="81" t="s">
        <v>312</v>
      </c>
      <c r="H7" s="81" t="s">
        <v>308</v>
      </c>
      <c r="I7" s="81" t="s">
        <v>313</v>
      </c>
      <c r="J7" s="81" t="s">
        <v>0</v>
      </c>
      <c r="K7" s="81" t="s">
        <v>1</v>
      </c>
      <c r="L7" s="81" t="s">
        <v>2</v>
      </c>
      <c r="M7" s="81" t="s">
        <v>310</v>
      </c>
      <c r="N7" s="82" t="s">
        <v>311</v>
      </c>
      <c r="O7" s="83" t="s">
        <v>10</v>
      </c>
    </row>
    <row r="8" spans="1:17" ht="29.25" customHeight="1" x14ac:dyDescent="0.2">
      <c r="A8" s="292" t="s">
        <v>554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4"/>
    </row>
    <row r="9" spans="1:17" ht="29.25" customHeight="1" x14ac:dyDescent="0.2">
      <c r="A9" s="207">
        <v>1</v>
      </c>
      <c r="B9" s="208" t="s">
        <v>86</v>
      </c>
      <c r="C9" s="209" t="s">
        <v>396</v>
      </c>
      <c r="D9" s="130" t="s">
        <v>564</v>
      </c>
      <c r="E9" s="210" t="s">
        <v>269</v>
      </c>
      <c r="F9" s="210" t="s">
        <v>270</v>
      </c>
      <c r="G9" s="131">
        <v>250000</v>
      </c>
      <c r="H9" s="154">
        <v>0</v>
      </c>
      <c r="I9" s="131">
        <f>SUM(G9:H9)</f>
        <v>250000</v>
      </c>
      <c r="J9" s="155">
        <f>IF(G9&gt;=Datos!$D$14,(Datos!$D$14*Datos!$C$14),IF(G9&lt;=Datos!$D$14,(G9*Datos!$C$14)))</f>
        <v>7175</v>
      </c>
      <c r="K9" s="156">
        <v>47161.89</v>
      </c>
      <c r="L9" s="155">
        <v>6589.14</v>
      </c>
      <c r="M9" s="154">
        <v>1944.78</v>
      </c>
      <c r="N9" s="154">
        <f t="shared" ref="N9" si="0">SUM(J9:M9)</f>
        <v>62870.81</v>
      </c>
      <c r="O9" s="177">
        <f t="shared" ref="O9" si="1">+G9-N9</f>
        <v>187129.19</v>
      </c>
      <c r="P9" s="13"/>
    </row>
    <row r="10" spans="1:17" ht="29.25" customHeight="1" x14ac:dyDescent="0.2">
      <c r="A10" s="207">
        <v>2</v>
      </c>
      <c r="B10" s="209" t="s">
        <v>292</v>
      </c>
      <c r="C10" s="209" t="s">
        <v>396</v>
      </c>
      <c r="D10" s="92" t="s">
        <v>303</v>
      </c>
      <c r="E10" s="210" t="s">
        <v>269</v>
      </c>
      <c r="F10" s="210" t="s">
        <v>19</v>
      </c>
      <c r="G10" s="154">
        <v>145000</v>
      </c>
      <c r="H10" s="154">
        <v>0</v>
      </c>
      <c r="I10" s="154">
        <f t="shared" ref="I10:I11" si="2">SUM(G10:H10)</f>
        <v>145000</v>
      </c>
      <c r="J10" s="155">
        <f>IF(G10&gt;=Datos!$D$14,(Datos!$D$14*Datos!$C$14),IF(G10&lt;=Datos!$D$14,(G10*Datos!$C$14)))</f>
        <v>4161.5</v>
      </c>
      <c r="K10" s="156">
        <f>IF((G10-J10-L10)&lt;=Datos!$G$7,"0",IF((G10-J10-L10)&lt;=Datos!$G$8,((G10-J10-L10)-Datos!$F$8)*Datos!$I$6,IF((G10-J10-L10)&lt;=Datos!$G$9,Datos!$I$8+((G10-J10-L10)-Datos!$F$9)*Datos!$J$6,IF((G10-J10-L10)&gt;=Datos!$F$10,(Datos!$I$8+Datos!$J$8)+((G10-J10-L10)-Datos!$F$10)*Datos!$K$6))))</f>
        <v>22690.485666666667</v>
      </c>
      <c r="L10" s="155">
        <f>IF(G10&gt;=Datos!$D$15,(Datos!$D$15*Datos!$C$15),IF(G10&lt;=Datos!$D$15,(G10*Datos!$C$15)))</f>
        <v>4408</v>
      </c>
      <c r="M10" s="154">
        <v>25</v>
      </c>
      <c r="N10" s="154">
        <f t="shared" ref="N10" si="3">SUM(J10:M10)</f>
        <v>31284.985666666667</v>
      </c>
      <c r="O10" s="177">
        <f t="shared" ref="O10" si="4">+G10-N10</f>
        <v>113715.01433333333</v>
      </c>
    </row>
    <row r="11" spans="1:17" ht="29.25" customHeight="1" x14ac:dyDescent="0.2">
      <c r="A11" s="207">
        <v>3</v>
      </c>
      <c r="B11" s="211" t="s">
        <v>25</v>
      </c>
      <c r="C11" s="209" t="s">
        <v>396</v>
      </c>
      <c r="D11" s="246" t="s">
        <v>397</v>
      </c>
      <c r="E11" s="212" t="s">
        <v>269</v>
      </c>
      <c r="F11" s="213" t="s">
        <v>19</v>
      </c>
      <c r="G11" s="155">
        <v>100000</v>
      </c>
      <c r="H11" s="155">
        <v>0</v>
      </c>
      <c r="I11" s="154">
        <f t="shared" si="2"/>
        <v>100000</v>
      </c>
      <c r="J11" s="155">
        <f>IF(G11&gt;=Datos!$D$14,(Datos!$D$14*Datos!$C$14),IF(G11&lt;=Datos!$D$14,(G11*Datos!$C$14)))</f>
        <v>2870</v>
      </c>
      <c r="K11" s="156">
        <f>IF((G11-J11-L11)&lt;=Datos!$G$7,"0",IF((G11-J11-L11)&lt;=Datos!$G$8,((G11-J11-L11)-Datos!$F$8)*Datos!$I$6,IF((G11-J11-L11)&lt;=Datos!$G$9,Datos!$I$8+((G11-J11-L11)-Datos!$F$9)*Datos!$J$6,IF((G11-J11-L11)&gt;=Datos!$F$10,(Datos!$I$8+Datos!$J$8)+((G11-J11-L11)-Datos!$F$10)*Datos!$K$6))))</f>
        <v>12105.360666666667</v>
      </c>
      <c r="L11" s="155">
        <f>IF(G11&gt;=Datos!$D$15,(Datos!$D$15*Datos!$C$15),IF(G11&lt;=Datos!$D$15,(G11*Datos!$C$15)))</f>
        <v>3040</v>
      </c>
      <c r="M11" s="155">
        <v>25</v>
      </c>
      <c r="N11" s="154">
        <f>SUM(J11:M11)</f>
        <v>18040.360666666667</v>
      </c>
      <c r="O11" s="177">
        <f>+G11-N11</f>
        <v>81959.639333333325</v>
      </c>
    </row>
    <row r="12" spans="1:17" s="216" customFormat="1" ht="29.25" customHeight="1" x14ac:dyDescent="0.2">
      <c r="A12" s="276" t="s">
        <v>435</v>
      </c>
      <c r="B12" s="277"/>
      <c r="C12" s="214">
        <v>3</v>
      </c>
      <c r="D12" s="247"/>
      <c r="E12" s="215"/>
      <c r="F12" s="158"/>
      <c r="G12" s="159">
        <f>SUM(G9:G11)</f>
        <v>495000</v>
      </c>
      <c r="H12" s="159">
        <f t="shared" ref="H12:O12" si="5">SUM(H9:H11)</f>
        <v>0</v>
      </c>
      <c r="I12" s="159">
        <f t="shared" si="5"/>
        <v>495000</v>
      </c>
      <c r="J12" s="159">
        <f t="shared" si="5"/>
        <v>14206.5</v>
      </c>
      <c r="K12" s="159">
        <f t="shared" si="5"/>
        <v>81957.736333333334</v>
      </c>
      <c r="L12" s="159">
        <f t="shared" si="5"/>
        <v>14037.14</v>
      </c>
      <c r="M12" s="159">
        <f t="shared" si="5"/>
        <v>1994.78</v>
      </c>
      <c r="N12" s="159">
        <f t="shared" si="5"/>
        <v>112196.15633333335</v>
      </c>
      <c r="O12" s="159">
        <f t="shared" si="5"/>
        <v>382803.84366666665</v>
      </c>
    </row>
    <row r="13" spans="1:17" ht="29.25" customHeight="1" x14ac:dyDescent="0.2">
      <c r="A13" s="276" t="s">
        <v>466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8"/>
    </row>
    <row r="14" spans="1:17" ht="29.25" customHeight="1" x14ac:dyDescent="0.2">
      <c r="A14" s="207">
        <v>4</v>
      </c>
      <c r="B14" s="209" t="s">
        <v>511</v>
      </c>
      <c r="C14" s="209" t="s">
        <v>396</v>
      </c>
      <c r="D14" s="92" t="s">
        <v>236</v>
      </c>
      <c r="E14" s="210" t="s">
        <v>269</v>
      </c>
      <c r="F14" s="210" t="s">
        <v>19</v>
      </c>
      <c r="G14" s="154">
        <v>33000</v>
      </c>
      <c r="H14" s="154">
        <v>0</v>
      </c>
      <c r="I14" s="154">
        <v>33000</v>
      </c>
      <c r="J14" s="155">
        <f>IF(G14&gt;=Datos!$D$14,(Datos!$D$14*Datos!$C$14),IF(G14&lt;=Datos!$D$14,(G14*Datos!$C$14)))</f>
        <v>947.1</v>
      </c>
      <c r="K14" s="156" t="str">
        <f>IF((G14-J14-L14)&lt;=Datos!$G$7,"0",IF((G14-J14-L14)&lt;=Datos!$G$8,((G14-J14-L14)-Datos!$F$8)*Datos!$I$6,IF((G14-J14-L14)&lt;=Datos!$G$9,Datos!$I$8+((G14-J14-L14)-Datos!$F$9)*Datos!$J$6,IF((G14-J14-L14)&gt;=Datos!$F$10,(Datos!$I$8+Datos!$J$8)+((G14-J14-L14)-Datos!$F$10)*Datos!$K$6))))</f>
        <v>0</v>
      </c>
      <c r="L14" s="155">
        <f>IF(G14&gt;=Datos!$D$15,(Datos!$D$15*Datos!$C$15),IF(G14&lt;=Datos!$D$15,(G14*Datos!$C$15)))</f>
        <v>1003.2</v>
      </c>
      <c r="M14" s="154">
        <v>25</v>
      </c>
      <c r="N14" s="155">
        <f>SUM(J14:M14)</f>
        <v>1975.3000000000002</v>
      </c>
      <c r="O14" s="177">
        <f>+G14-N14</f>
        <v>31024.7</v>
      </c>
    </row>
    <row r="15" spans="1:17" ht="29.25" customHeight="1" x14ac:dyDescent="0.2">
      <c r="A15" s="300" t="s">
        <v>435</v>
      </c>
      <c r="B15" s="301"/>
      <c r="C15" s="217">
        <v>1</v>
      </c>
      <c r="D15" s="248"/>
      <c r="E15" s="218"/>
      <c r="F15" s="219"/>
      <c r="G15" s="196">
        <f>SUM(G14:G14)</f>
        <v>33000</v>
      </c>
      <c r="H15" s="196">
        <f t="shared" ref="H15:O15" si="6">SUM(H14:H14)</f>
        <v>0</v>
      </c>
      <c r="I15" s="196">
        <f t="shared" si="6"/>
        <v>33000</v>
      </c>
      <c r="J15" s="196">
        <f t="shared" si="6"/>
        <v>947.1</v>
      </c>
      <c r="K15" s="196">
        <f t="shared" si="6"/>
        <v>0</v>
      </c>
      <c r="L15" s="196">
        <f t="shared" si="6"/>
        <v>1003.2</v>
      </c>
      <c r="M15" s="196">
        <f t="shared" si="6"/>
        <v>25</v>
      </c>
      <c r="N15" s="196">
        <f t="shared" si="6"/>
        <v>1975.3000000000002</v>
      </c>
      <c r="O15" s="196">
        <f t="shared" si="6"/>
        <v>31024.7</v>
      </c>
    </row>
    <row r="16" spans="1:17" ht="29.25" customHeight="1" x14ac:dyDescent="0.2">
      <c r="A16" s="276" t="s">
        <v>436</v>
      </c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8"/>
    </row>
    <row r="17" spans="1:15" ht="29.25" customHeight="1" x14ac:dyDescent="0.2">
      <c r="A17" s="207">
        <v>5</v>
      </c>
      <c r="B17" s="209" t="s">
        <v>193</v>
      </c>
      <c r="C17" s="209" t="s">
        <v>275</v>
      </c>
      <c r="D17" s="92" t="s">
        <v>553</v>
      </c>
      <c r="E17" s="210" t="s">
        <v>269</v>
      </c>
      <c r="F17" s="210" t="s">
        <v>19</v>
      </c>
      <c r="G17" s="154">
        <v>60000</v>
      </c>
      <c r="H17" s="154">
        <v>0</v>
      </c>
      <c r="I17" s="154">
        <f>SUM(G17:H17)</f>
        <v>60000</v>
      </c>
      <c r="J17" s="155">
        <f>IF(G17&gt;=Datos!$D$14,(Datos!$D$14*Datos!$C$14),IF(G17&lt;=Datos!$D$14,(G17*Datos!$C$14)))</f>
        <v>1722</v>
      </c>
      <c r="K17" s="156">
        <f>IF((G17-J17-L17)&lt;=Datos!$G$7,"0",IF((G17-J17-L17)&lt;=Datos!$G$8,((G17-J17-L17)-Datos!$F$8)*Datos!$I$6,IF((G17-J17-L17)&lt;=Datos!$G$9,Datos!$I$8+((G17-J17-L17)-Datos!$F$9)*Datos!$J$6,IF((G17-J17-L17)&gt;=Datos!$F$10,(Datos!$I$8+Datos!$J$8)+((G17-J17-L17)-Datos!$F$10)*Datos!$K$6))))</f>
        <v>3486.6756666666661</v>
      </c>
      <c r="L17" s="155">
        <f>IF(G17&gt;=Datos!$D$15,(Datos!$D$15*Datos!$C$15),IF(G17&lt;=Datos!$D$15,(G17*Datos!$C$15)))</f>
        <v>1824</v>
      </c>
      <c r="M17" s="154">
        <v>25</v>
      </c>
      <c r="N17" s="155">
        <f>SUM(J17:M17)</f>
        <v>7057.6756666666661</v>
      </c>
      <c r="O17" s="177">
        <f>+G17-N17</f>
        <v>52942.324333333338</v>
      </c>
    </row>
    <row r="18" spans="1:15" ht="29.25" customHeight="1" x14ac:dyDescent="0.2">
      <c r="A18" s="207">
        <v>6</v>
      </c>
      <c r="B18" s="220" t="s">
        <v>285</v>
      </c>
      <c r="C18" s="220" t="s">
        <v>396</v>
      </c>
      <c r="D18" s="203" t="s">
        <v>301</v>
      </c>
      <c r="E18" s="221" t="s">
        <v>269</v>
      </c>
      <c r="F18" s="221" t="s">
        <v>19</v>
      </c>
      <c r="G18" s="155">
        <v>100000</v>
      </c>
      <c r="H18" s="155">
        <v>0</v>
      </c>
      <c r="I18" s="155">
        <f>SUM(G18:H18)</f>
        <v>100000</v>
      </c>
      <c r="J18" s="155">
        <f>IF(G18&gt;=Datos!$D$14,(Datos!$D$14*Datos!$C$14),IF(G18&lt;=Datos!$D$14,(G18*Datos!$C$14)))</f>
        <v>2870</v>
      </c>
      <c r="K18" s="156">
        <f>IF((G18-J18-L18)&lt;=Datos!$G$7,"0",IF((G18-J18-L18)&lt;=Datos!$G$8,((G18-J18-L18)-Datos!$F$8)*Datos!$I$6,IF((G18-J18-L18)&lt;=Datos!$G$9,Datos!$I$8+((G18-J18-L18)-Datos!$F$9)*Datos!$J$6,IF((G18-J18-L18)&gt;=Datos!$F$10,(Datos!$I$8+Datos!$J$8)+((G18-J18-L18)-Datos!$F$10)*Datos!$K$6))))</f>
        <v>12105.360666666667</v>
      </c>
      <c r="L18" s="155">
        <f>IF(G18&gt;=Datos!$D$15,(Datos!$D$15*Datos!$C$15),IF(G18&lt;=Datos!$D$15,(G18*Datos!$C$15)))</f>
        <v>3040</v>
      </c>
      <c r="M18" s="155">
        <v>25</v>
      </c>
      <c r="N18" s="155">
        <f>SUM(J18:M18)</f>
        <v>18040.360666666667</v>
      </c>
      <c r="O18" s="177">
        <f>+G18-N18</f>
        <v>81959.639333333325</v>
      </c>
    </row>
    <row r="19" spans="1:15" ht="29.25" customHeight="1" x14ac:dyDescent="0.2">
      <c r="A19" s="300" t="s">
        <v>435</v>
      </c>
      <c r="B19" s="301"/>
      <c r="C19" s="217">
        <v>2</v>
      </c>
      <c r="D19" s="248"/>
      <c r="E19" s="218"/>
      <c r="F19" s="219"/>
      <c r="G19" s="196">
        <f>SUM(G17:G18)</f>
        <v>160000</v>
      </c>
      <c r="H19" s="196">
        <f t="shared" ref="H19:O19" si="7">SUM(H17:H18)</f>
        <v>0</v>
      </c>
      <c r="I19" s="196">
        <f t="shared" si="7"/>
        <v>160000</v>
      </c>
      <c r="J19" s="196">
        <f t="shared" si="7"/>
        <v>4592</v>
      </c>
      <c r="K19" s="196">
        <f t="shared" si="7"/>
        <v>15592.036333333333</v>
      </c>
      <c r="L19" s="196">
        <f t="shared" si="7"/>
        <v>4864</v>
      </c>
      <c r="M19" s="196">
        <f t="shared" si="7"/>
        <v>50</v>
      </c>
      <c r="N19" s="196">
        <f t="shared" si="7"/>
        <v>25098.036333333333</v>
      </c>
      <c r="O19" s="196">
        <f t="shared" si="7"/>
        <v>134901.96366666665</v>
      </c>
    </row>
    <row r="20" spans="1:15" ht="29.25" customHeight="1" x14ac:dyDescent="0.2">
      <c r="A20" s="276" t="s">
        <v>471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8"/>
    </row>
    <row r="21" spans="1:15" ht="29.25" customHeight="1" x14ac:dyDescent="0.2">
      <c r="A21" s="207">
        <v>7</v>
      </c>
      <c r="B21" s="220" t="s">
        <v>527</v>
      </c>
      <c r="C21" s="220" t="s">
        <v>396</v>
      </c>
      <c r="D21" s="203" t="s">
        <v>236</v>
      </c>
      <c r="E21" s="210" t="s">
        <v>269</v>
      </c>
      <c r="F21" s="210" t="s">
        <v>19</v>
      </c>
      <c r="G21" s="155">
        <v>33000</v>
      </c>
      <c r="H21" s="155">
        <v>0</v>
      </c>
      <c r="I21" s="154">
        <f t="shared" ref="I21:I24" si="8">SUM(G21:H21)</f>
        <v>33000</v>
      </c>
      <c r="J21" s="155">
        <f>IF(G21&gt;=Datos!$D$14,(Datos!$D$14*Datos!$C$14),IF(G21&lt;=Datos!$D$14,(G21*Datos!$C$14)))</f>
        <v>947.1</v>
      </c>
      <c r="K21" s="156" t="str">
        <f>IF((G21-J21-L21)&lt;=Datos!$G$7,"0",IF((G21-J21-L21)&lt;=Datos!$G$8,((G21-J21-L21)-Datos!$F$8)*Datos!$I$6,IF((G21-J21-L21)&lt;=Datos!$G$9,Datos!$I$8+((G21-J21-L21)-Datos!$F$9)*Datos!$J$6,IF((G21-J21-L21)&gt;=Datos!$F$10,(Datos!$I$8+Datos!$J$8)+((G21-J21-L21)-Datos!$F$10)*Datos!$K$6))))</f>
        <v>0</v>
      </c>
      <c r="L21" s="155">
        <f>IF(G21&gt;=Datos!$D$15,(Datos!$D$15*Datos!$C$15),IF(G21&lt;=Datos!$D$15,(G21*Datos!$C$15)))</f>
        <v>1003.2</v>
      </c>
      <c r="M21" s="155">
        <v>25</v>
      </c>
      <c r="N21" s="155">
        <f t="shared" ref="N21:N24" si="9">SUM(J21:M21)</f>
        <v>1975.3000000000002</v>
      </c>
      <c r="O21" s="222">
        <f t="shared" ref="O21:O24" si="10">+G21-N21</f>
        <v>31024.7</v>
      </c>
    </row>
    <row r="22" spans="1:15" ht="29.25" customHeight="1" x14ac:dyDescent="0.2">
      <c r="A22" s="207">
        <v>8</v>
      </c>
      <c r="B22" s="220" t="s">
        <v>948</v>
      </c>
      <c r="C22" s="220" t="s">
        <v>396</v>
      </c>
      <c r="D22" s="203" t="s">
        <v>243</v>
      </c>
      <c r="E22" s="210" t="s">
        <v>269</v>
      </c>
      <c r="F22" s="223" t="s">
        <v>270</v>
      </c>
      <c r="G22" s="155">
        <v>50000</v>
      </c>
      <c r="H22" s="155">
        <v>0</v>
      </c>
      <c r="I22" s="154">
        <f t="shared" ref="I22" si="11">SUM(G22:H22)</f>
        <v>50000</v>
      </c>
      <c r="J22" s="155">
        <f>IF(G22&gt;=Datos!$D$14,(Datos!$D$14*Datos!$C$14),IF(G22&lt;=Datos!$D$14,(G22*Datos!$C$14)))</f>
        <v>1435</v>
      </c>
      <c r="K22" s="156">
        <f>IF((G22-J22-L22)&lt;=Datos!$G$7,"0",IF((G22-J22-L22)&lt;=Datos!$G$8,((G22-J22-L22)-Datos!$F$8)*Datos!$I$6,IF((G22-J22-L22)&lt;=Datos!$G$9,Datos!$I$8+((G22-J22-L22)-Datos!$F$9)*Datos!$J$6,IF((G22-J22-L22)&gt;=Datos!$F$10,(Datos!$I$8+Datos!$J$8)+((G22-J22-L22)-Datos!$F$10)*Datos!$K$6))))</f>
        <v>1853.9984999999997</v>
      </c>
      <c r="L22" s="155">
        <f>IF(G22&gt;=Datos!$D$15,(Datos!$D$15*Datos!$C$15),IF(G22&lt;=Datos!$D$15,(G22*Datos!$C$15)))</f>
        <v>1520</v>
      </c>
      <c r="M22" s="155">
        <v>25</v>
      </c>
      <c r="N22" s="155">
        <f t="shared" ref="N22" si="12">SUM(J22:M22)</f>
        <v>4833.9984999999997</v>
      </c>
      <c r="O22" s="222">
        <f t="shared" ref="O22" si="13">+G22-N22</f>
        <v>45166.001499999998</v>
      </c>
    </row>
    <row r="23" spans="1:15" ht="29.25" customHeight="1" x14ac:dyDescent="0.2">
      <c r="A23" s="207">
        <v>9</v>
      </c>
      <c r="B23" s="208" t="s">
        <v>385</v>
      </c>
      <c r="C23" s="220" t="s">
        <v>396</v>
      </c>
      <c r="D23" s="130" t="s">
        <v>248</v>
      </c>
      <c r="E23" s="223" t="s">
        <v>269</v>
      </c>
      <c r="F23" s="223" t="s">
        <v>19</v>
      </c>
      <c r="G23" s="131">
        <v>55000</v>
      </c>
      <c r="H23" s="154">
        <v>0</v>
      </c>
      <c r="I23" s="154">
        <f t="shared" si="8"/>
        <v>55000</v>
      </c>
      <c r="J23" s="155">
        <f>IF(G23&gt;=Datos!$D$14,(Datos!$D$14*Datos!$C$14),IF(G23&lt;=Datos!$D$14,(G23*Datos!$C$14)))</f>
        <v>1578.5</v>
      </c>
      <c r="K23" s="156">
        <f>IF((G23-J23-L23)&lt;=Datos!$G$7,"0",IF((G23-J23-L23)&lt;=Datos!$G$8,((G23-J23-L23)-Datos!$F$8)*Datos!$I$6,IF((G23-J23-L23)&lt;=Datos!$G$9,Datos!$I$8+((G23-J23-L23)-Datos!$F$9)*Datos!$J$6,IF((G23-J23-L23)&gt;=Datos!$F$10,(Datos!$I$8+Datos!$J$8)+((G23-J23-L23)-Datos!$F$10)*Datos!$K$6))))</f>
        <v>2559.6734999999994</v>
      </c>
      <c r="L23" s="155">
        <f>IF(G23&gt;=Datos!$D$15,(Datos!$D$15*Datos!$C$15),IF(G23&lt;=Datos!$D$15,(G23*Datos!$C$15)))</f>
        <v>1672</v>
      </c>
      <c r="M23" s="154">
        <v>25</v>
      </c>
      <c r="N23" s="155">
        <f t="shared" si="9"/>
        <v>5835.173499999999</v>
      </c>
      <c r="O23" s="222">
        <f t="shared" si="10"/>
        <v>49164.826500000003</v>
      </c>
    </row>
    <row r="24" spans="1:15" ht="29.25" customHeight="1" x14ac:dyDescent="0.2">
      <c r="A24" s="207">
        <v>10</v>
      </c>
      <c r="B24" s="220" t="s">
        <v>286</v>
      </c>
      <c r="C24" s="220" t="s">
        <v>274</v>
      </c>
      <c r="D24" s="203" t="s">
        <v>243</v>
      </c>
      <c r="E24" s="221" t="s">
        <v>269</v>
      </c>
      <c r="F24" s="221" t="s">
        <v>270</v>
      </c>
      <c r="G24" s="155">
        <v>37500</v>
      </c>
      <c r="H24" s="155">
        <v>0</v>
      </c>
      <c r="I24" s="154">
        <f t="shared" si="8"/>
        <v>37500</v>
      </c>
      <c r="J24" s="155">
        <f>IF(G24&gt;=Datos!$D$14,(Datos!$D$14*Datos!$C$14),IF(G24&lt;=Datos!$D$14,(G24*Datos!$C$14)))</f>
        <v>1076.25</v>
      </c>
      <c r="K24" s="156">
        <f>IF((G24-J24-L24)&lt;=Datos!$G$7,"0",IF((G24-J24-L24)&lt;=Datos!$G$8,((G24-J24-L24)-Datos!$F$8)*Datos!$I$6,IF((G24-J24-L24)&lt;=Datos!$G$9,Datos!$I$8+((G24-J24-L24)-Datos!$F$9)*Datos!$J$6,IF((G24-J24-L24)&gt;=Datos!$F$10,(Datos!$I$8+Datos!$J$8)+((G24-J24-L24)-Datos!$F$10)*Datos!$K$6))))</f>
        <v>89.810999999999694</v>
      </c>
      <c r="L24" s="155">
        <f>IF(G24&gt;=Datos!$D$15,(Datos!$D$15*Datos!$C$15),IF(G24&lt;=Datos!$D$15,(G24*Datos!$C$15)))</f>
        <v>1140</v>
      </c>
      <c r="M24" s="155">
        <v>25</v>
      </c>
      <c r="N24" s="155">
        <f t="shared" si="9"/>
        <v>2331.0609999999997</v>
      </c>
      <c r="O24" s="222">
        <f t="shared" si="10"/>
        <v>35168.938999999998</v>
      </c>
    </row>
    <row r="25" spans="1:15" ht="29.25" customHeight="1" x14ac:dyDescent="0.2">
      <c r="A25" s="207">
        <v>11</v>
      </c>
      <c r="B25" s="209" t="s">
        <v>74</v>
      </c>
      <c r="C25" s="209" t="s">
        <v>275</v>
      </c>
      <c r="D25" s="92" t="s">
        <v>240</v>
      </c>
      <c r="E25" s="210" t="s">
        <v>269</v>
      </c>
      <c r="F25" s="210" t="s">
        <v>19</v>
      </c>
      <c r="G25" s="154">
        <v>70000</v>
      </c>
      <c r="H25" s="154">
        <v>0</v>
      </c>
      <c r="I25" s="154">
        <f t="shared" ref="I25:I26" si="14">SUM(G25:H25)</f>
        <v>70000</v>
      </c>
      <c r="J25" s="155">
        <f>IF(G25&gt;=Datos!$D$14,(Datos!$D$14*Datos!$C$14),IF(G25&lt;=Datos!$D$14,(G25*Datos!$C$14)))</f>
        <v>2009</v>
      </c>
      <c r="K25" s="156">
        <f>IF((G25-J25-L25)&lt;=Datos!$G$7,"0",IF((G25-J25-L25)&lt;=Datos!$G$8,((G25-J25-L25)-Datos!$F$8)*Datos!$I$6,IF((G25-J25-L25)&lt;=Datos!$G$9,Datos!$I$8+((G25-J25-L25)-Datos!$F$9)*Datos!$J$6,IF((G25-J25-L25)&gt;=Datos!$F$10,(Datos!$I$8+Datos!$J$8)+((G25-J25-L25)-Datos!$F$10)*Datos!$K$6))))</f>
        <v>5368.4756666666663</v>
      </c>
      <c r="L25" s="155">
        <f>IF(G25&gt;=Datos!$D$15,(Datos!$D$15*Datos!$C$15),IF(G25&lt;=Datos!$D$15,(G25*Datos!$C$15)))</f>
        <v>2128</v>
      </c>
      <c r="M25" s="154">
        <v>6025</v>
      </c>
      <c r="N25" s="155">
        <f t="shared" ref="N25:N26" si="15">SUM(J25:M25)</f>
        <v>15530.475666666665</v>
      </c>
      <c r="O25" s="222">
        <f t="shared" ref="O25:O26" si="16">+G25-N25</f>
        <v>54469.524333333335</v>
      </c>
    </row>
    <row r="26" spans="1:15" ht="29.25" customHeight="1" x14ac:dyDescent="0.2">
      <c r="A26" s="207">
        <v>12</v>
      </c>
      <c r="B26" s="209" t="s">
        <v>73</v>
      </c>
      <c r="C26" s="209" t="s">
        <v>275</v>
      </c>
      <c r="D26" s="92" t="s">
        <v>243</v>
      </c>
      <c r="E26" s="210" t="s">
        <v>269</v>
      </c>
      <c r="F26" s="210" t="s">
        <v>270</v>
      </c>
      <c r="G26" s="154">
        <v>37500</v>
      </c>
      <c r="H26" s="154">
        <v>0</v>
      </c>
      <c r="I26" s="154">
        <f t="shared" si="14"/>
        <v>37500</v>
      </c>
      <c r="J26" s="155">
        <f>IF(G26&gt;=Datos!$D$14,(Datos!$D$14*Datos!$C$14),IF(G26&lt;=Datos!$D$14,(G26*Datos!$C$14)))</f>
        <v>1076.25</v>
      </c>
      <c r="K26" s="156">
        <v>0</v>
      </c>
      <c r="L26" s="155">
        <f>IF(G26&gt;=Datos!$D$15,(Datos!$D$15*Datos!$C$15),IF(G26&lt;=Datos!$D$15,(G26*Datos!$C$15)))</f>
        <v>1140</v>
      </c>
      <c r="M26" s="154">
        <v>12511.73</v>
      </c>
      <c r="N26" s="155">
        <f t="shared" si="15"/>
        <v>14727.98</v>
      </c>
      <c r="O26" s="222">
        <f t="shared" si="16"/>
        <v>22772.02</v>
      </c>
    </row>
    <row r="27" spans="1:15" ht="29.25" customHeight="1" x14ac:dyDescent="0.2">
      <c r="A27" s="276" t="s">
        <v>435</v>
      </c>
      <c r="B27" s="277"/>
      <c r="C27" s="214">
        <v>6</v>
      </c>
      <c r="D27" s="249"/>
      <c r="E27" s="224"/>
      <c r="F27" s="225"/>
      <c r="G27" s="196">
        <f>SUM(G21:G26)</f>
        <v>283000</v>
      </c>
      <c r="H27" s="196">
        <f t="shared" ref="H27:O27" si="17">SUM(H21:H26)</f>
        <v>0</v>
      </c>
      <c r="I27" s="196">
        <f t="shared" si="17"/>
        <v>283000</v>
      </c>
      <c r="J27" s="196">
        <f t="shared" si="17"/>
        <v>8122.1</v>
      </c>
      <c r="K27" s="196">
        <f t="shared" si="17"/>
        <v>9871.9586666666655</v>
      </c>
      <c r="L27" s="196">
        <f t="shared" si="17"/>
        <v>8603.2000000000007</v>
      </c>
      <c r="M27" s="196">
        <f t="shared" si="17"/>
        <v>18636.73</v>
      </c>
      <c r="N27" s="196">
        <f t="shared" si="17"/>
        <v>45233.988666666657</v>
      </c>
      <c r="O27" s="196">
        <f t="shared" si="17"/>
        <v>237766.01133333333</v>
      </c>
    </row>
    <row r="28" spans="1:15" ht="29.25" customHeight="1" x14ac:dyDescent="0.2">
      <c r="A28" s="276" t="s">
        <v>437</v>
      </c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8"/>
    </row>
    <row r="29" spans="1:15" ht="29.25" customHeight="1" x14ac:dyDescent="0.2">
      <c r="A29" s="207">
        <v>13</v>
      </c>
      <c r="B29" s="209" t="s">
        <v>540</v>
      </c>
      <c r="C29" s="209" t="s">
        <v>274</v>
      </c>
      <c r="D29" s="92" t="s">
        <v>236</v>
      </c>
      <c r="E29" s="210" t="s">
        <v>269</v>
      </c>
      <c r="F29" s="210" t="s">
        <v>19</v>
      </c>
      <c r="G29" s="154">
        <v>33000</v>
      </c>
      <c r="H29" s="154">
        <v>0</v>
      </c>
      <c r="I29" s="154">
        <f t="shared" ref="I29:I33" si="18">SUM(G29:H29)</f>
        <v>33000</v>
      </c>
      <c r="J29" s="155">
        <f>IF(G29&gt;=Datos!$D$14,(Datos!$D$14*Datos!$C$14),IF(G29&lt;=Datos!$D$14,(G29*Datos!$C$14)))</f>
        <v>947.1</v>
      </c>
      <c r="K29" s="156" t="str">
        <f>IF((G29-J29-L29)&lt;=Datos!$G$7,"0",IF((G29-J29-L29)&lt;=Datos!$G$8,((G29-J29-L29)-Datos!$F$8)*Datos!$I$6,IF((G29-J29-L29)&lt;=Datos!$G$9,Datos!$I$8+((G29-J29-L29)-Datos!$F$9)*Datos!$J$6,IF((G29-J29-L29)&gt;=Datos!$F$10,(Datos!$I$8+Datos!$J$8)+((G29-J29-L29)-Datos!$F$10)*Datos!$K$6))))</f>
        <v>0</v>
      </c>
      <c r="L29" s="155">
        <f>IF(G29&gt;=Datos!$D$15,(Datos!$D$15*Datos!$C$15),IF(G29&lt;=Datos!$D$15,(G29*Datos!$C$15)))</f>
        <v>1003.2</v>
      </c>
      <c r="M29" s="154">
        <v>25</v>
      </c>
      <c r="N29" s="154">
        <f t="shared" ref="N29:N38" si="19">SUM(J29:M29)</f>
        <v>1975.3000000000002</v>
      </c>
      <c r="O29" s="177">
        <f t="shared" ref="O29:O38" si="20">+G29-N29</f>
        <v>31024.7</v>
      </c>
    </row>
    <row r="30" spans="1:15" ht="29.25" customHeight="1" x14ac:dyDescent="0.2">
      <c r="A30" s="207">
        <v>14</v>
      </c>
      <c r="B30" s="209" t="s">
        <v>860</v>
      </c>
      <c r="C30" s="209" t="s">
        <v>275</v>
      </c>
      <c r="D30" s="92" t="s">
        <v>236</v>
      </c>
      <c r="E30" s="210" t="s">
        <v>269</v>
      </c>
      <c r="F30" s="210" t="s">
        <v>19</v>
      </c>
      <c r="G30" s="154">
        <v>26000</v>
      </c>
      <c r="H30" s="154">
        <v>0</v>
      </c>
      <c r="I30" s="154">
        <f t="shared" ref="I30" si="21">SUM(G30:H30)</f>
        <v>26000</v>
      </c>
      <c r="J30" s="155">
        <f>IF(G30&gt;=Datos!$D$14,(Datos!$D$14*Datos!$C$14),IF(G30&lt;=Datos!$D$14,(G30*Datos!$C$14)))</f>
        <v>746.2</v>
      </c>
      <c r="K30" s="156" t="str">
        <f>IF((G30-J30-L30)&lt;=Datos!$G$7,"0",IF((G30-J30-L30)&lt;=Datos!$G$8,((G30-J30-L30)-Datos!$F$8)*Datos!$I$6,IF((G30-J30-L30)&lt;=Datos!$G$9,Datos!$I$8+((G30-J30-L30)-Datos!$F$9)*Datos!$J$6,IF((G30-J30-L30)&gt;=Datos!$F$10,(Datos!$I$8+Datos!$J$8)+((G30-J30-L30)-Datos!$F$10)*Datos!$K$6))))</f>
        <v>0</v>
      </c>
      <c r="L30" s="155">
        <f>IF(G30&gt;=Datos!$D$15,(Datos!$D$15*Datos!$C$15),IF(G30&lt;=Datos!$D$15,(G30*Datos!$C$15)))</f>
        <v>790.4</v>
      </c>
      <c r="M30" s="154">
        <v>1025</v>
      </c>
      <c r="N30" s="154">
        <f t="shared" ref="N30" si="22">SUM(J30:M30)</f>
        <v>2561.6</v>
      </c>
      <c r="O30" s="177">
        <f t="shared" ref="O30" si="23">+G30-N30</f>
        <v>23438.400000000001</v>
      </c>
    </row>
    <row r="31" spans="1:15" ht="29.25" customHeight="1" x14ac:dyDescent="0.2">
      <c r="A31" s="207">
        <v>15</v>
      </c>
      <c r="B31" s="209" t="s">
        <v>171</v>
      </c>
      <c r="C31" s="209" t="s">
        <v>275</v>
      </c>
      <c r="D31" s="92" t="s">
        <v>240</v>
      </c>
      <c r="E31" s="210" t="s">
        <v>269</v>
      </c>
      <c r="F31" s="210" t="s">
        <v>19</v>
      </c>
      <c r="G31" s="154">
        <v>70000</v>
      </c>
      <c r="H31" s="154">
        <v>0</v>
      </c>
      <c r="I31" s="154">
        <f t="shared" si="18"/>
        <v>70000</v>
      </c>
      <c r="J31" s="155">
        <f>IF(G31&gt;=Datos!$D$14,(Datos!$D$14*Datos!$C$14),IF(G31&lt;=Datos!$D$14,(G31*Datos!$C$14)))</f>
        <v>2009</v>
      </c>
      <c r="K31" s="156">
        <v>4984.5200000000004</v>
      </c>
      <c r="L31" s="155">
        <f>IF(G31&gt;=Datos!$D$15,(Datos!$D$15*Datos!$C$15),IF(G31&lt;=Datos!$D$15,(G31*Datos!$C$15)))</f>
        <v>2128</v>
      </c>
      <c r="M31" s="154">
        <v>16867.39</v>
      </c>
      <c r="N31" s="154">
        <f t="shared" si="19"/>
        <v>25988.91</v>
      </c>
      <c r="O31" s="177">
        <f t="shared" si="20"/>
        <v>44011.09</v>
      </c>
    </row>
    <row r="32" spans="1:15" ht="29.25" customHeight="1" x14ac:dyDescent="0.2">
      <c r="A32" s="207">
        <v>16</v>
      </c>
      <c r="B32" s="209" t="s">
        <v>209</v>
      </c>
      <c r="C32" s="209" t="s">
        <v>396</v>
      </c>
      <c r="D32" s="92" t="s">
        <v>3</v>
      </c>
      <c r="E32" s="210" t="s">
        <v>269</v>
      </c>
      <c r="F32" s="210" t="s">
        <v>19</v>
      </c>
      <c r="G32" s="154">
        <v>65000</v>
      </c>
      <c r="H32" s="154">
        <v>0</v>
      </c>
      <c r="I32" s="154">
        <f t="shared" si="18"/>
        <v>65000</v>
      </c>
      <c r="J32" s="155">
        <f>IF(G32&gt;=Datos!$D$14,(Datos!$D$14*Datos!$C$14),IF(G32&lt;=Datos!$D$14,(G32*Datos!$C$14)))</f>
        <v>1865.5</v>
      </c>
      <c r="K32" s="156">
        <f>IF((G32-J32-L32)&lt;=Datos!$G$7,"0",IF((G32-J32-L32)&lt;=Datos!$G$8,((G32-J32-L32)-Datos!$F$8)*Datos!$I$6,IF((G32-J32-L32)&lt;=Datos!$G$9,Datos!$I$8+((G32-J32-L32)-Datos!$F$9)*Datos!$J$6,IF((G32-J32-L32)&gt;=Datos!$F$10,(Datos!$I$8+Datos!$J$8)+((G32-J32-L32)-Datos!$F$10)*Datos!$K$6))))</f>
        <v>4427.5756666666657</v>
      </c>
      <c r="L32" s="155">
        <f>IF(G32&gt;=Datos!$D$15,(Datos!$D$15*Datos!$C$15),IF(G32&lt;=Datos!$D$15,(G32*Datos!$C$15)))</f>
        <v>1976</v>
      </c>
      <c r="M32" s="154">
        <v>6464.6</v>
      </c>
      <c r="N32" s="154">
        <f t="shared" si="19"/>
        <v>14733.675666666666</v>
      </c>
      <c r="O32" s="177">
        <f t="shared" si="20"/>
        <v>50266.324333333338</v>
      </c>
    </row>
    <row r="33" spans="1:15" ht="29.25" customHeight="1" x14ac:dyDescent="0.2">
      <c r="A33" s="207">
        <v>17</v>
      </c>
      <c r="B33" s="209" t="s">
        <v>505</v>
      </c>
      <c r="C33" s="209" t="s">
        <v>396</v>
      </c>
      <c r="D33" s="92" t="s">
        <v>241</v>
      </c>
      <c r="E33" s="210" t="s">
        <v>269</v>
      </c>
      <c r="F33" s="210" t="s">
        <v>19</v>
      </c>
      <c r="G33" s="154">
        <v>35000</v>
      </c>
      <c r="H33" s="154">
        <v>0</v>
      </c>
      <c r="I33" s="154">
        <f t="shared" si="18"/>
        <v>35000</v>
      </c>
      <c r="J33" s="155">
        <f>IF(G33&gt;=Datos!$D$14,(Datos!$D$14*Datos!$C$14),IF(G33&lt;=Datos!$D$14,(G33*Datos!$C$14)))</f>
        <v>1004.5</v>
      </c>
      <c r="K33" s="156" t="str">
        <f>IF((G33-J33-L33)&lt;=Datos!$G$7,"0",IF((G33-J33-L33)&lt;=Datos!$G$8,((G33-J33-L33)-Datos!$F$8)*Datos!$I$6,IF((G33-J33-L33)&lt;=Datos!$G$9,Datos!$I$8+((G33-J33-L33)-Datos!$F$9)*Datos!$J$6,IF((G33-J33-L33)&gt;=Datos!$F$10,(Datos!$I$8+Datos!$J$8)+((G33-J33-L33)-Datos!$F$10)*Datos!$K$6))))</f>
        <v>0</v>
      </c>
      <c r="L33" s="155">
        <f>IF(G33&gt;=Datos!$D$15,(Datos!$D$15*Datos!$C$15),IF(G33&lt;=Datos!$D$15,(G33*Datos!$C$15)))</f>
        <v>1064</v>
      </c>
      <c r="M33" s="154">
        <v>6944.78</v>
      </c>
      <c r="N33" s="154">
        <f t="shared" si="19"/>
        <v>9013.2799999999988</v>
      </c>
      <c r="O33" s="177">
        <f t="shared" si="20"/>
        <v>25986.720000000001</v>
      </c>
    </row>
    <row r="34" spans="1:15" s="216" customFormat="1" ht="29.25" customHeight="1" x14ac:dyDescent="0.2">
      <c r="A34" s="276" t="s">
        <v>435</v>
      </c>
      <c r="B34" s="277"/>
      <c r="C34" s="214">
        <v>5</v>
      </c>
      <c r="D34" s="247"/>
      <c r="E34" s="215"/>
      <c r="F34" s="158"/>
      <c r="G34" s="159">
        <f t="shared" ref="G34:O34" si="24">SUM(G29:G33)</f>
        <v>229000</v>
      </c>
      <c r="H34" s="159">
        <f t="shared" si="24"/>
        <v>0</v>
      </c>
      <c r="I34" s="159">
        <f t="shared" si="24"/>
        <v>229000</v>
      </c>
      <c r="J34" s="159">
        <f t="shared" si="24"/>
        <v>6572.3</v>
      </c>
      <c r="K34" s="159">
        <f t="shared" si="24"/>
        <v>9412.0956666666661</v>
      </c>
      <c r="L34" s="159">
        <f t="shared" si="24"/>
        <v>6961.6</v>
      </c>
      <c r="M34" s="159">
        <f t="shared" si="24"/>
        <v>31326.769999999997</v>
      </c>
      <c r="N34" s="159">
        <f t="shared" si="24"/>
        <v>54272.765666666659</v>
      </c>
      <c r="O34" s="159">
        <f t="shared" si="24"/>
        <v>174727.23433333336</v>
      </c>
    </row>
    <row r="35" spans="1:15" ht="29.25" customHeight="1" x14ac:dyDescent="0.2">
      <c r="A35" s="276" t="s">
        <v>438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7"/>
      <c r="O35" s="278"/>
    </row>
    <row r="36" spans="1:15" ht="29.25" customHeight="1" x14ac:dyDescent="0.2">
      <c r="A36" s="207">
        <v>18</v>
      </c>
      <c r="B36" s="209" t="s">
        <v>533</v>
      </c>
      <c r="C36" s="209" t="s">
        <v>274</v>
      </c>
      <c r="D36" s="92" t="s">
        <v>236</v>
      </c>
      <c r="E36" s="210" t="s">
        <v>269</v>
      </c>
      <c r="F36" s="210" t="s">
        <v>270</v>
      </c>
      <c r="G36" s="154">
        <v>33000</v>
      </c>
      <c r="H36" s="154">
        <v>0</v>
      </c>
      <c r="I36" s="154">
        <f t="shared" ref="I36" si="25">SUM(G36:H36)</f>
        <v>33000</v>
      </c>
      <c r="J36" s="155">
        <f>IF(G36&gt;=Datos!$D$14,(Datos!$D$14*Datos!$C$14),IF(G36&lt;=Datos!$D$14,(G36*Datos!$C$14)))</f>
        <v>947.1</v>
      </c>
      <c r="K36" s="156" t="str">
        <f>IF((G36-J36-L36)&lt;=Datos!$G$7,"0",IF((G36-J36-L36)&lt;=Datos!$G$8,((G36-J36-L36)-Datos!$F$8)*Datos!$I$6,IF((G36-J36-L36)&lt;=Datos!$G$9,Datos!$I$8+((G36-J36-L36)-Datos!$F$9)*Datos!$J$6,IF((G36-J36-L36)&gt;=Datos!$F$10,(Datos!$I$8+Datos!$J$8)+((G36-J36-L36)-Datos!$F$10)*Datos!$K$6))))</f>
        <v>0</v>
      </c>
      <c r="L36" s="155">
        <f>IF(G36&gt;=Datos!$D$15,(Datos!$D$15*Datos!$C$15),IF(G36&lt;=Datos!$D$15,(G36*Datos!$C$15)))</f>
        <v>1003.2</v>
      </c>
      <c r="M36" s="154">
        <v>25</v>
      </c>
      <c r="N36" s="154">
        <f t="shared" ref="N36" si="26">SUM(J36:M36)</f>
        <v>1975.3000000000002</v>
      </c>
      <c r="O36" s="177">
        <f t="shared" ref="O36" si="27">+G36-N36</f>
        <v>31024.7</v>
      </c>
    </row>
    <row r="37" spans="1:15" ht="29.25" customHeight="1" x14ac:dyDescent="0.2">
      <c r="A37" s="207">
        <v>19</v>
      </c>
      <c r="B37" s="209" t="s">
        <v>534</v>
      </c>
      <c r="C37" s="209" t="s">
        <v>274</v>
      </c>
      <c r="D37" s="92" t="s">
        <v>236</v>
      </c>
      <c r="E37" s="210" t="s">
        <v>269</v>
      </c>
      <c r="F37" s="210" t="s">
        <v>270</v>
      </c>
      <c r="G37" s="154">
        <v>33000</v>
      </c>
      <c r="H37" s="154">
        <v>0</v>
      </c>
      <c r="I37" s="154">
        <f t="shared" ref="I37:I38" si="28">SUM(G37:H37)</f>
        <v>33000</v>
      </c>
      <c r="J37" s="155">
        <f>IF(G37&gt;=Datos!$D$14,(Datos!$D$14*Datos!$C$14),IF(G37&lt;=Datos!$D$14,(G37*Datos!$C$14)))</f>
        <v>947.1</v>
      </c>
      <c r="K37" s="156" t="str">
        <f>IF((G37-J37-L37)&lt;=Datos!$G$7,"0",IF((G37-J37-L37)&lt;=Datos!$G$8,((G37-J37-L37)-Datos!$F$8)*Datos!$I$6,IF((G37-J37-L37)&lt;=Datos!$G$9,Datos!$I$8+((G37-J37-L37)-Datos!$F$9)*Datos!$J$6,IF((G37-J37-L37)&gt;=Datos!$F$10,(Datos!$I$8+Datos!$J$8)+((G37-J37-L37)-Datos!$F$10)*Datos!$K$6))))</f>
        <v>0</v>
      </c>
      <c r="L37" s="155">
        <f>IF(G37&gt;=Datos!$D$15,(Datos!$D$15*Datos!$C$15),IF(G37&lt;=Datos!$D$15,(G37*Datos!$C$15)))</f>
        <v>1003.2</v>
      </c>
      <c r="M37" s="154">
        <v>25</v>
      </c>
      <c r="N37" s="154">
        <f t="shared" ref="N37" si="29">SUM(J37:M37)</f>
        <v>1975.3000000000002</v>
      </c>
      <c r="O37" s="177">
        <f t="shared" ref="O37" si="30">+G37-N37</f>
        <v>31024.7</v>
      </c>
    </row>
    <row r="38" spans="1:15" ht="29.25" customHeight="1" x14ac:dyDescent="0.2">
      <c r="A38" s="207">
        <v>20</v>
      </c>
      <c r="B38" s="209" t="s">
        <v>181</v>
      </c>
      <c r="C38" s="209" t="s">
        <v>396</v>
      </c>
      <c r="D38" s="92" t="s">
        <v>304</v>
      </c>
      <c r="E38" s="210" t="s">
        <v>269</v>
      </c>
      <c r="F38" s="210" t="s">
        <v>270</v>
      </c>
      <c r="G38" s="154">
        <v>140000</v>
      </c>
      <c r="H38" s="154">
        <v>0</v>
      </c>
      <c r="I38" s="154">
        <f t="shared" si="28"/>
        <v>140000</v>
      </c>
      <c r="J38" s="155">
        <f>IF(G38&gt;=Datos!$D$14,(Datos!$D$14*Datos!$C$14),IF(G38&lt;=Datos!$D$14,(G38*Datos!$C$14)))</f>
        <v>4018</v>
      </c>
      <c r="K38" s="156">
        <f>IF((G38-J38-L38)&lt;=Datos!$G$7,"0",IF((G38-J38-L38)&lt;=Datos!$G$8,((G38-J38-L38)-Datos!$F$8)*Datos!$I$6,IF((G38-J38-L38)&lt;=Datos!$G$9,Datos!$I$8+((G38-J38-L38)-Datos!$F$9)*Datos!$J$6,IF((G38-J38-L38)&gt;=Datos!$F$10,(Datos!$I$8+Datos!$J$8)+((G38-J38-L38)-Datos!$F$10)*Datos!$K$6))))</f>
        <v>21514.360666666667</v>
      </c>
      <c r="L38" s="155">
        <f>IF(G38&gt;=Datos!$D$15,(Datos!$D$15*Datos!$C$15),IF(G38&lt;=Datos!$D$15,(G38*Datos!$C$15)))</f>
        <v>4256</v>
      </c>
      <c r="M38" s="154">
        <v>25</v>
      </c>
      <c r="N38" s="154">
        <f t="shared" si="19"/>
        <v>29813.360666666667</v>
      </c>
      <c r="O38" s="177">
        <f t="shared" si="20"/>
        <v>110186.63933333333</v>
      </c>
    </row>
    <row r="39" spans="1:15" s="216" customFormat="1" ht="29.25" customHeight="1" x14ac:dyDescent="0.2">
      <c r="A39" s="276" t="s">
        <v>435</v>
      </c>
      <c r="B39" s="277"/>
      <c r="C39" s="214">
        <v>3</v>
      </c>
      <c r="D39" s="247"/>
      <c r="E39" s="215"/>
      <c r="F39" s="158"/>
      <c r="G39" s="159">
        <f t="shared" ref="G39:O39" si="31">SUM(G36:G38)</f>
        <v>206000</v>
      </c>
      <c r="H39" s="159">
        <f t="shared" si="31"/>
        <v>0</v>
      </c>
      <c r="I39" s="159">
        <f t="shared" si="31"/>
        <v>206000</v>
      </c>
      <c r="J39" s="159">
        <f t="shared" si="31"/>
        <v>5912.2</v>
      </c>
      <c r="K39" s="159">
        <f t="shared" si="31"/>
        <v>21514.360666666667</v>
      </c>
      <c r="L39" s="159">
        <f t="shared" si="31"/>
        <v>6262.4</v>
      </c>
      <c r="M39" s="159">
        <f t="shared" si="31"/>
        <v>75</v>
      </c>
      <c r="N39" s="159">
        <f t="shared" si="31"/>
        <v>33763.960666666666</v>
      </c>
      <c r="O39" s="159">
        <f t="shared" si="31"/>
        <v>172236.03933333332</v>
      </c>
    </row>
    <row r="40" spans="1:15" ht="29.25" customHeight="1" x14ac:dyDescent="0.2">
      <c r="A40" s="276" t="s">
        <v>602</v>
      </c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8"/>
    </row>
    <row r="41" spans="1:15" ht="29.25" customHeight="1" x14ac:dyDescent="0.2">
      <c r="A41" s="207">
        <v>21</v>
      </c>
      <c r="B41" s="209" t="s">
        <v>122</v>
      </c>
      <c r="C41" s="209" t="s">
        <v>275</v>
      </c>
      <c r="D41" s="92" t="s">
        <v>296</v>
      </c>
      <c r="E41" s="210" t="s">
        <v>269</v>
      </c>
      <c r="F41" s="210" t="s">
        <v>270</v>
      </c>
      <c r="G41" s="154">
        <v>45000</v>
      </c>
      <c r="H41" s="154">
        <v>0</v>
      </c>
      <c r="I41" s="154">
        <f t="shared" ref="I41" si="32">SUM(G41:H41)</f>
        <v>45000</v>
      </c>
      <c r="J41" s="155">
        <f>IF(G41&gt;=Datos!$D$14,(Datos!$D$14*Datos!$C$14),IF(G41&lt;=Datos!$D$14,(G41*Datos!$C$14)))</f>
        <v>1291.5</v>
      </c>
      <c r="K41" s="156">
        <f>IF((G41-J41-L41)&lt;=Datos!$G$7,"0",IF((G41-J41-L41)&lt;=Datos!$G$8,((G41-J41-L41)-Datos!$F$8)*Datos!$I$6,IF((G41-J41-L41)&lt;=Datos!$G$9,Datos!$I$8+((G41-J41-L41)-Datos!$F$9)*Datos!$J$6,IF((G41-J41-L41)&gt;=Datos!$F$10,(Datos!$I$8+Datos!$J$8)+((G41-J41-L41)-Datos!$F$10)*Datos!$K$6))))</f>
        <v>1148.3234999999997</v>
      </c>
      <c r="L41" s="155">
        <f>IF(G41&gt;=Datos!$D$15,(Datos!$D$15*Datos!$C$15),IF(G41&lt;=Datos!$D$15,(G41*Datos!$C$15)))</f>
        <v>1368</v>
      </c>
      <c r="M41" s="154">
        <v>25</v>
      </c>
      <c r="N41" s="154">
        <f t="shared" ref="N41:N42" si="33">SUM(J41:M41)</f>
        <v>3832.8234999999995</v>
      </c>
      <c r="O41" s="177">
        <f t="shared" ref="O41:O42" si="34">+G41-N41</f>
        <v>41167.176500000001</v>
      </c>
    </row>
    <row r="42" spans="1:15" ht="29.25" customHeight="1" x14ac:dyDescent="0.2">
      <c r="A42" s="207">
        <v>22</v>
      </c>
      <c r="B42" s="209" t="s">
        <v>118</v>
      </c>
      <c r="C42" s="209" t="s">
        <v>273</v>
      </c>
      <c r="D42" s="92" t="s">
        <v>296</v>
      </c>
      <c r="E42" s="210" t="s">
        <v>269</v>
      </c>
      <c r="F42" s="210" t="s">
        <v>270</v>
      </c>
      <c r="G42" s="154">
        <v>45000</v>
      </c>
      <c r="H42" s="154">
        <v>0</v>
      </c>
      <c r="I42" s="154">
        <f t="shared" ref="I42" si="35">SUM(G42:H42)</f>
        <v>45000</v>
      </c>
      <c r="J42" s="155">
        <f>IF(G42&gt;=Datos!$D$14,(Datos!$D$14*Datos!$C$14),IF(G42&lt;=Datos!$D$14,(G42*Datos!$C$14)))</f>
        <v>1291.5</v>
      </c>
      <c r="K42" s="156">
        <f>IF((G42-J42-L42)&lt;=Datos!$G$7,"0",IF((G42-J42-L42)&lt;=Datos!$G$8,((G42-J42-L42)-Datos!$F$8)*Datos!$I$6,IF((G42-J42-L42)&lt;=Datos!$G$9,Datos!$I$8+((G42-J42-L42)-Datos!$F$9)*Datos!$J$6,IF((G42-J42-L42)&gt;=Datos!$F$10,(Datos!$I$8+Datos!$J$8)+((G42-J42-L42)-Datos!$F$10)*Datos!$K$6))))</f>
        <v>1148.3234999999997</v>
      </c>
      <c r="L42" s="155">
        <f>IF(G42&gt;=Datos!$D$15,(Datos!$D$15*Datos!$C$15),IF(G42&lt;=Datos!$D$15,(G42*Datos!$C$15)))</f>
        <v>1368</v>
      </c>
      <c r="M42" s="154">
        <v>25</v>
      </c>
      <c r="N42" s="154">
        <f t="shared" si="33"/>
        <v>3832.8234999999995</v>
      </c>
      <c r="O42" s="177">
        <f t="shared" si="34"/>
        <v>41167.176500000001</v>
      </c>
    </row>
    <row r="43" spans="1:15" s="216" customFormat="1" ht="29.25" customHeight="1" x14ac:dyDescent="0.2">
      <c r="A43" s="276" t="s">
        <v>435</v>
      </c>
      <c r="B43" s="277"/>
      <c r="C43" s="214">
        <v>2</v>
      </c>
      <c r="D43" s="247"/>
      <c r="E43" s="215"/>
      <c r="F43" s="158"/>
      <c r="G43" s="159">
        <f t="shared" ref="G43:O43" si="36">SUM(G41:G42)</f>
        <v>90000</v>
      </c>
      <c r="H43" s="159">
        <f t="shared" si="36"/>
        <v>0</v>
      </c>
      <c r="I43" s="159">
        <f t="shared" si="36"/>
        <v>90000</v>
      </c>
      <c r="J43" s="159">
        <f t="shared" si="36"/>
        <v>2583</v>
      </c>
      <c r="K43" s="159">
        <f t="shared" si="36"/>
        <v>2296.6469999999995</v>
      </c>
      <c r="L43" s="159">
        <f t="shared" si="36"/>
        <v>2736</v>
      </c>
      <c r="M43" s="159">
        <f t="shared" si="36"/>
        <v>50</v>
      </c>
      <c r="N43" s="159">
        <f t="shared" si="36"/>
        <v>7665.646999999999</v>
      </c>
      <c r="O43" s="159">
        <f t="shared" si="36"/>
        <v>82334.353000000003</v>
      </c>
    </row>
    <row r="44" spans="1:15" ht="29.25" customHeight="1" x14ac:dyDescent="0.2">
      <c r="A44" s="276" t="s">
        <v>750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8"/>
    </row>
    <row r="45" spans="1:15" ht="29.25" customHeight="1" x14ac:dyDescent="0.2">
      <c r="A45" s="207">
        <v>23</v>
      </c>
      <c r="B45" s="209" t="s">
        <v>1077</v>
      </c>
      <c r="C45" s="209" t="s">
        <v>396</v>
      </c>
      <c r="D45" s="92" t="s">
        <v>997</v>
      </c>
      <c r="E45" s="210" t="s">
        <v>269</v>
      </c>
      <c r="F45" s="210" t="s">
        <v>19</v>
      </c>
      <c r="G45" s="154">
        <v>55000</v>
      </c>
      <c r="H45" s="154">
        <v>0</v>
      </c>
      <c r="I45" s="154">
        <f t="shared" ref="I45" si="37">SUM(G45:H45)</f>
        <v>55000</v>
      </c>
      <c r="J45" s="155">
        <f>IF(G45&gt;=Datos!$D$14,(Datos!$D$14*Datos!$C$14),IF(G45&lt;=Datos!$D$14,(G45*Datos!$C$14)))</f>
        <v>1578.5</v>
      </c>
      <c r="K45" s="156">
        <f>IF((G45-J45-L45)&lt;=Datos!$G$7,"0",IF((G45-J45-L45)&lt;=Datos!$G$8,((G45-J45-L45)-Datos!$F$8)*Datos!$I$6,IF((G45-J45-L45)&lt;=Datos!$G$9,Datos!$I$8+((G45-J45-L45)-Datos!$F$9)*Datos!$J$6,IF((G45-J45-L45)&gt;=Datos!$F$10,(Datos!$I$8+Datos!$J$8)+((G45-J45-L45)-Datos!$F$10)*Datos!$K$6))))</f>
        <v>2559.6734999999994</v>
      </c>
      <c r="L45" s="155">
        <f>IF(G45&gt;=Datos!$D$15,(Datos!$D$15*Datos!$C$15),IF(G45&lt;=Datos!$D$15,(G45*Datos!$C$15)))</f>
        <v>1672</v>
      </c>
      <c r="M45" s="154">
        <v>25</v>
      </c>
      <c r="N45" s="154">
        <f t="shared" ref="N45" si="38">SUM(J45:M45)</f>
        <v>5835.173499999999</v>
      </c>
      <c r="O45" s="177">
        <f t="shared" ref="O45" si="39">+G45-N45</f>
        <v>49164.826500000003</v>
      </c>
    </row>
    <row r="46" spans="1:15" s="216" customFormat="1" ht="29.25" customHeight="1" x14ac:dyDescent="0.2">
      <c r="A46" s="276" t="s">
        <v>435</v>
      </c>
      <c r="B46" s="277"/>
      <c r="C46" s="214">
        <v>1</v>
      </c>
      <c r="D46" s="247"/>
      <c r="E46" s="215"/>
      <c r="F46" s="158"/>
      <c r="G46" s="159">
        <f>SUM(G45:G45)</f>
        <v>55000</v>
      </c>
      <c r="H46" s="159">
        <f t="shared" ref="H46:O46" si="40">SUM(H45:H45)</f>
        <v>0</v>
      </c>
      <c r="I46" s="159">
        <f t="shared" si="40"/>
        <v>55000</v>
      </c>
      <c r="J46" s="159">
        <f t="shared" si="40"/>
        <v>1578.5</v>
      </c>
      <c r="K46" s="159">
        <f t="shared" si="40"/>
        <v>2559.6734999999994</v>
      </c>
      <c r="L46" s="159">
        <f t="shared" si="40"/>
        <v>1672</v>
      </c>
      <c r="M46" s="159">
        <f t="shared" si="40"/>
        <v>25</v>
      </c>
      <c r="N46" s="159">
        <f t="shared" si="40"/>
        <v>5835.173499999999</v>
      </c>
      <c r="O46" s="159">
        <f t="shared" si="40"/>
        <v>49164.826500000003</v>
      </c>
    </row>
    <row r="47" spans="1:15" ht="29.25" customHeight="1" x14ac:dyDescent="0.2">
      <c r="A47" s="276" t="s">
        <v>552</v>
      </c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26"/>
    </row>
    <row r="48" spans="1:15" ht="29.25" customHeight="1" x14ac:dyDescent="0.2">
      <c r="A48" s="207">
        <v>24</v>
      </c>
      <c r="B48" s="209" t="s">
        <v>657</v>
      </c>
      <c r="C48" s="209" t="s">
        <v>320</v>
      </c>
      <c r="D48" s="92" t="s">
        <v>241</v>
      </c>
      <c r="E48" s="210" t="s">
        <v>269</v>
      </c>
      <c r="F48" s="210" t="s">
        <v>19</v>
      </c>
      <c r="G48" s="154">
        <v>35000</v>
      </c>
      <c r="H48" s="154">
        <v>0</v>
      </c>
      <c r="I48" s="154">
        <f t="shared" ref="I48:I56" si="41">SUM(G48:H48)</f>
        <v>35000</v>
      </c>
      <c r="J48" s="155">
        <f>IF(G48&gt;=Datos!$D$14,(Datos!$D$14*Datos!$C$14),IF(G48&lt;=Datos!$D$14,(G48*Datos!$C$14)))</f>
        <v>1004.5</v>
      </c>
      <c r="K48" s="156" t="str">
        <f>IF((G48-J48-L48)&lt;=Datos!$G$7,"0",IF((G48-J48-L48)&lt;=Datos!$G$8,((G48-J48-L48)-Datos!$F$8)*Datos!$I$6,IF((G48-J48-L48)&lt;=Datos!$G$9,Datos!$I$8+((G48-J48-L48)-Datos!$F$9)*Datos!$J$6,IF((G48-J48-L48)&gt;=Datos!$F$10,(Datos!$I$8+Datos!$J$8)+((G48-J48-L48)-Datos!$F$10)*Datos!$K$6))))</f>
        <v>0</v>
      </c>
      <c r="L48" s="155">
        <f>IF(G48&gt;=Datos!$D$15,(Datos!$D$15*Datos!$C$15),IF(G48&lt;=Datos!$D$15,(G48*Datos!$C$15)))</f>
        <v>1064</v>
      </c>
      <c r="M48" s="154">
        <v>5784.34</v>
      </c>
      <c r="N48" s="154">
        <f t="shared" ref="N48:N56" si="42">SUM(J48:M48)</f>
        <v>7852.84</v>
      </c>
      <c r="O48" s="177">
        <f t="shared" ref="O48:O56" si="43">+G48-N48</f>
        <v>27147.16</v>
      </c>
    </row>
    <row r="49" spans="1:15" ht="29.25" customHeight="1" x14ac:dyDescent="0.2">
      <c r="A49" s="207">
        <v>25</v>
      </c>
      <c r="B49" s="209" t="s">
        <v>917</v>
      </c>
      <c r="C49" s="209" t="s">
        <v>320</v>
      </c>
      <c r="D49" s="92" t="s">
        <v>236</v>
      </c>
      <c r="E49" s="210" t="s">
        <v>269</v>
      </c>
      <c r="F49" s="210" t="s">
        <v>19</v>
      </c>
      <c r="G49" s="154">
        <v>33000</v>
      </c>
      <c r="H49" s="154">
        <v>0</v>
      </c>
      <c r="I49" s="154">
        <f>SUM(G49:H49)</f>
        <v>33000</v>
      </c>
      <c r="J49" s="155">
        <f>IF(G49&gt;=Datos!$D$14,(Datos!$D$14*Datos!$C$14),IF(G49&lt;=Datos!$D$14,(G49*Datos!$C$14)))</f>
        <v>947.1</v>
      </c>
      <c r="K49" s="156" t="str">
        <f>IF((G49-J49-L49)&lt;=Datos!$G$7,"0",IF((G49-J49-L49)&lt;=Datos!$G$8,((G49-J49-L49)-Datos!$F$8)*Datos!$I$6,IF((G49-J49-L49)&lt;=Datos!$G$9,Datos!$I$8+((G49-J49-L49)-Datos!$F$9)*Datos!$J$6,IF((G49-J49-L49)&gt;=Datos!$F$10,(Datos!$I$8+Datos!$J$8)+((G49-J49-L49)-Datos!$F$10)*Datos!$K$6))))</f>
        <v>0</v>
      </c>
      <c r="L49" s="155">
        <f>IF(G49&gt;=Datos!$D$15,(Datos!$D$15*Datos!$C$15),IF(G49&lt;=Datos!$D$15,(G49*Datos!$C$15)))</f>
        <v>1003.2</v>
      </c>
      <c r="M49" s="154">
        <v>25</v>
      </c>
      <c r="N49" s="154">
        <f>SUM(J49:M49)</f>
        <v>1975.3000000000002</v>
      </c>
      <c r="O49" s="177">
        <f>+G49-N49</f>
        <v>31024.7</v>
      </c>
    </row>
    <row r="50" spans="1:15" ht="29.25" customHeight="1" x14ac:dyDescent="0.2">
      <c r="A50" s="207">
        <v>26</v>
      </c>
      <c r="B50" s="209" t="s">
        <v>1022</v>
      </c>
      <c r="C50" s="209" t="s">
        <v>273</v>
      </c>
      <c r="D50" s="92" t="s">
        <v>236</v>
      </c>
      <c r="E50" s="210" t="s">
        <v>269</v>
      </c>
      <c r="F50" s="210" t="s">
        <v>270</v>
      </c>
      <c r="G50" s="154">
        <v>26000</v>
      </c>
      <c r="H50" s="154">
        <v>0</v>
      </c>
      <c r="I50" s="154">
        <f t="shared" ref="I50:I51" si="44">SUM(G50:H50)</f>
        <v>26000</v>
      </c>
      <c r="J50" s="155">
        <f>IF(G50&gt;=Datos!$D$14,(Datos!$D$14*Datos!$C$14),IF(G50&lt;=Datos!$D$14,(G50*Datos!$C$14)))</f>
        <v>746.2</v>
      </c>
      <c r="K50" s="156" t="str">
        <f>IF((G50-J50-L50)&lt;=Datos!$G$7,"0",IF((G50-J50-L50)&lt;=Datos!$G$8,((G50-J50-L50)-Datos!$F$8)*Datos!$I$6,IF((G50-J50-L50)&lt;=Datos!$G$9,Datos!$I$8+((G50-J50-L50)-Datos!$F$9)*Datos!$J$6,IF((G50-J50-L50)&gt;=Datos!$F$10,(Datos!$I$8+Datos!$J$8)+((G50-J50-L50)-Datos!$F$10)*Datos!$K$6))))</f>
        <v>0</v>
      </c>
      <c r="L50" s="155">
        <f>IF(G50&gt;=Datos!$D$15,(Datos!$D$15*Datos!$C$15),IF(G50&lt;=Datos!$D$15,(G50*Datos!$C$15)))</f>
        <v>790.4</v>
      </c>
      <c r="M50" s="154">
        <v>25</v>
      </c>
      <c r="N50" s="154">
        <f t="shared" ref="N50:N51" si="45">SUM(J50:M50)</f>
        <v>1561.6</v>
      </c>
      <c r="O50" s="177">
        <f t="shared" ref="O50:O51" si="46">+G50-N50</f>
        <v>24438.400000000001</v>
      </c>
    </row>
    <row r="51" spans="1:15" ht="29.25" customHeight="1" x14ac:dyDescent="0.2">
      <c r="A51" s="207">
        <v>27</v>
      </c>
      <c r="B51" s="209" t="s">
        <v>295</v>
      </c>
      <c r="C51" s="209" t="s">
        <v>320</v>
      </c>
      <c r="D51" s="92" t="s">
        <v>236</v>
      </c>
      <c r="E51" s="210" t="s">
        <v>269</v>
      </c>
      <c r="F51" s="210" t="s">
        <v>19</v>
      </c>
      <c r="G51" s="154">
        <v>26000</v>
      </c>
      <c r="H51" s="154">
        <v>0</v>
      </c>
      <c r="I51" s="154">
        <f t="shared" si="44"/>
        <v>26000</v>
      </c>
      <c r="J51" s="155">
        <f>IF(G51&gt;=Datos!$D$14,(Datos!$D$14*Datos!$C$14),IF(G51&lt;=Datos!$D$14,(G51*Datos!$C$14)))</f>
        <v>746.2</v>
      </c>
      <c r="K51" s="156" t="str">
        <f>IF((G51-J51-L51)&lt;=Datos!$G$7,"0",IF((G51-J51-L51)&lt;=Datos!$G$8,((G51-J51-L51)-Datos!$F$8)*Datos!$I$6,IF((G51-J51-L51)&lt;=Datos!$G$9,Datos!$I$8+((G51-J51-L51)-Datos!$F$9)*Datos!$J$6,IF((G51-J51-L51)&gt;=Datos!$F$10,(Datos!$I$8+Datos!$J$8)+((G51-J51-L51)-Datos!$F$10)*Datos!$K$6))))</f>
        <v>0</v>
      </c>
      <c r="L51" s="155">
        <f>IF(G51&gt;=Datos!$D$15,(Datos!$D$15*Datos!$C$15),IF(G51&lt;=Datos!$D$15,(G51*Datos!$C$15)))</f>
        <v>790.4</v>
      </c>
      <c r="M51" s="154">
        <v>25</v>
      </c>
      <c r="N51" s="154">
        <f t="shared" si="45"/>
        <v>1561.6</v>
      </c>
      <c r="O51" s="177">
        <f t="shared" si="46"/>
        <v>24438.400000000001</v>
      </c>
    </row>
    <row r="52" spans="1:15" ht="29.25" customHeight="1" x14ac:dyDescent="0.2">
      <c r="A52" s="207">
        <v>28</v>
      </c>
      <c r="B52" s="209" t="s">
        <v>428</v>
      </c>
      <c r="C52" s="209" t="s">
        <v>320</v>
      </c>
      <c r="D52" s="92" t="s">
        <v>236</v>
      </c>
      <c r="E52" s="210" t="s">
        <v>269</v>
      </c>
      <c r="F52" s="210" t="s">
        <v>270</v>
      </c>
      <c r="G52" s="154">
        <v>26000</v>
      </c>
      <c r="H52" s="154">
        <v>0</v>
      </c>
      <c r="I52" s="154">
        <f t="shared" ref="I52:I55" si="47">SUM(G52:H52)</f>
        <v>26000</v>
      </c>
      <c r="J52" s="155">
        <f>IF(G52&gt;=Datos!$D$14,(Datos!$D$14*Datos!$C$14),IF(G52&lt;=Datos!$D$14,(G52*Datos!$C$14)))</f>
        <v>746.2</v>
      </c>
      <c r="K52" s="156" t="str">
        <f>IF((G52-J52-L52)&lt;=Datos!$G$7,"0",IF((G52-J52-L52)&lt;=Datos!$G$8,((G52-J52-L52)-Datos!$F$8)*Datos!$I$6,IF((G52-J52-L52)&lt;=Datos!$G$9,Datos!$I$8+((G52-J52-L52)-Datos!$F$9)*Datos!$J$6,IF((G52-J52-L52)&gt;=Datos!$F$10,(Datos!$I$8+Datos!$J$8)+((G52-J52-L52)-Datos!$F$10)*Datos!$K$6))))</f>
        <v>0</v>
      </c>
      <c r="L52" s="155">
        <f>IF(G52&gt;=Datos!$D$15,(Datos!$D$15*Datos!$C$15),IF(G52&lt;=Datos!$D$15,(G52*Datos!$C$15)))</f>
        <v>790.4</v>
      </c>
      <c r="M52" s="154">
        <v>25</v>
      </c>
      <c r="N52" s="154">
        <f t="shared" ref="N52:N55" si="48">SUM(J52:M52)</f>
        <v>1561.6</v>
      </c>
      <c r="O52" s="177">
        <f t="shared" ref="O52:O55" si="49">+G52-N52</f>
        <v>24438.400000000001</v>
      </c>
    </row>
    <row r="53" spans="1:15" ht="29.25" customHeight="1" x14ac:dyDescent="0.2">
      <c r="A53" s="207">
        <v>29</v>
      </c>
      <c r="B53" s="209" t="s">
        <v>512</v>
      </c>
      <c r="C53" s="209" t="s">
        <v>273</v>
      </c>
      <c r="D53" s="92" t="s">
        <v>977</v>
      </c>
      <c r="E53" s="210" t="s">
        <v>269</v>
      </c>
      <c r="F53" s="210" t="s">
        <v>270</v>
      </c>
      <c r="G53" s="154">
        <v>35000</v>
      </c>
      <c r="H53" s="154">
        <v>0</v>
      </c>
      <c r="I53" s="154">
        <f t="shared" si="47"/>
        <v>35000</v>
      </c>
      <c r="J53" s="155">
        <f>IF(G53&gt;=Datos!$D$14,(Datos!$D$14*Datos!$C$14),IF(G53&lt;=Datos!$D$14,(G53*Datos!$C$14)))</f>
        <v>1004.5</v>
      </c>
      <c r="K53" s="156" t="str">
        <f>IF((G53-J53-L53)&lt;=Datos!$G$7,"0",IF((G53-J53-L53)&lt;=Datos!$G$8,((G53-J53-L53)-Datos!$F$8)*Datos!$I$6,IF((G53-J53-L53)&lt;=Datos!$G$9,Datos!$I$8+((G53-J53-L53)-Datos!$F$9)*Datos!$J$6,IF((G53-J53-L53)&gt;=Datos!$F$10,(Datos!$I$8+Datos!$J$8)+((G53-J53-L53)-Datos!$F$10)*Datos!$K$6))))</f>
        <v>0</v>
      </c>
      <c r="L53" s="155">
        <f>IF(G53&gt;=Datos!$D$15,(Datos!$D$15*Datos!$C$15),IF(G53&lt;=Datos!$D$15,(G53*Datos!$C$15)))</f>
        <v>1064</v>
      </c>
      <c r="M53" s="154">
        <v>25</v>
      </c>
      <c r="N53" s="154">
        <f t="shared" si="48"/>
        <v>2093.5</v>
      </c>
      <c r="O53" s="177">
        <f t="shared" si="49"/>
        <v>32906.5</v>
      </c>
    </row>
    <row r="54" spans="1:15" ht="29.25" customHeight="1" x14ac:dyDescent="0.2">
      <c r="A54" s="207">
        <v>30</v>
      </c>
      <c r="B54" s="209" t="s">
        <v>651</v>
      </c>
      <c r="C54" s="209" t="s">
        <v>396</v>
      </c>
      <c r="D54" s="92" t="s">
        <v>236</v>
      </c>
      <c r="E54" s="210" t="s">
        <v>269</v>
      </c>
      <c r="F54" s="210" t="s">
        <v>270</v>
      </c>
      <c r="G54" s="154">
        <v>35000</v>
      </c>
      <c r="H54" s="154">
        <v>0</v>
      </c>
      <c r="I54" s="154">
        <f t="shared" ref="I54" si="50">SUM(G54:H54)</f>
        <v>35000</v>
      </c>
      <c r="J54" s="155">
        <f>IF(G54&gt;=Datos!$D$14,(Datos!$D$14*Datos!$C$14),IF(G54&lt;=Datos!$D$14,(G54*Datos!$C$14)))</f>
        <v>1004.5</v>
      </c>
      <c r="K54" s="156" t="str">
        <f>IF((G54-J54-L54)&lt;=Datos!$G$7,"0",IF((G54-J54-L54)&lt;=Datos!$G$8,((G54-J54-L54)-Datos!$F$8)*Datos!$I$6,IF((G54-J54-L54)&lt;=Datos!$G$9,Datos!$I$8+((G54-J54-L54)-Datos!$F$9)*Datos!$J$6,IF((G54-J54-L54)&gt;=Datos!$F$10,(Datos!$I$8+Datos!$J$8)+((G54-J54-L54)-Datos!$F$10)*Datos!$K$6))))</f>
        <v>0</v>
      </c>
      <c r="L54" s="155">
        <f>IF(G54&gt;=Datos!$D$15,(Datos!$D$15*Datos!$C$15),IF(G54&lt;=Datos!$D$15,(G54*Datos!$C$15)))</f>
        <v>1064</v>
      </c>
      <c r="M54" s="154">
        <v>25</v>
      </c>
      <c r="N54" s="154">
        <f t="shared" ref="N54" si="51">SUM(J54:M54)</f>
        <v>2093.5</v>
      </c>
      <c r="O54" s="177">
        <f t="shared" ref="O54" si="52">+G54-N54</f>
        <v>32906.5</v>
      </c>
    </row>
    <row r="55" spans="1:15" ht="29.25" customHeight="1" x14ac:dyDescent="0.2">
      <c r="A55" s="207">
        <v>31</v>
      </c>
      <c r="B55" s="209" t="s">
        <v>104</v>
      </c>
      <c r="C55" s="209" t="s">
        <v>273</v>
      </c>
      <c r="D55" s="92" t="s">
        <v>241</v>
      </c>
      <c r="E55" s="210" t="s">
        <v>269</v>
      </c>
      <c r="F55" s="210" t="s">
        <v>19</v>
      </c>
      <c r="G55" s="154">
        <v>35000</v>
      </c>
      <c r="H55" s="154">
        <v>0</v>
      </c>
      <c r="I55" s="154">
        <f t="shared" si="47"/>
        <v>35000</v>
      </c>
      <c r="J55" s="155">
        <f>IF(G55&gt;=Datos!$D$14,(Datos!$D$14*Datos!$C$14),IF(G55&lt;=Datos!$D$14,(G55*Datos!$C$14)))</f>
        <v>1004.5</v>
      </c>
      <c r="K55" s="156" t="str">
        <f>IF((G55-J55-L55)&lt;=Datos!$G$7,"0",IF((G55-J55-L55)&lt;=Datos!$G$8,((G55-J55-L55)-Datos!$F$8)*Datos!$I$6,IF((G55-J55-L55)&lt;=Datos!$G$9,Datos!$I$8+((G55-J55-L55)-Datos!$F$9)*Datos!$J$6,IF((G55-J55-L55)&gt;=Datos!$F$10,(Datos!$I$8+Datos!$J$8)+((G55-J55-L55)-Datos!$F$10)*Datos!$K$6))))</f>
        <v>0</v>
      </c>
      <c r="L55" s="155">
        <f>IF(G55&gt;=Datos!$D$15,(Datos!$D$15*Datos!$C$15),IF(G55&lt;=Datos!$D$15,(G55*Datos!$C$15)))</f>
        <v>1064</v>
      </c>
      <c r="M55" s="154">
        <v>3864.56</v>
      </c>
      <c r="N55" s="154">
        <f t="shared" si="48"/>
        <v>5933.0599999999995</v>
      </c>
      <c r="O55" s="177">
        <f t="shared" si="49"/>
        <v>29066.940000000002</v>
      </c>
    </row>
    <row r="56" spans="1:15" ht="29.25" customHeight="1" x14ac:dyDescent="0.2">
      <c r="A56" s="207">
        <v>32</v>
      </c>
      <c r="B56" s="209" t="s">
        <v>290</v>
      </c>
      <c r="C56" s="209" t="s">
        <v>320</v>
      </c>
      <c r="D56" s="92" t="s">
        <v>406</v>
      </c>
      <c r="E56" s="210" t="s">
        <v>269</v>
      </c>
      <c r="F56" s="210" t="s">
        <v>19</v>
      </c>
      <c r="G56" s="154">
        <v>90000</v>
      </c>
      <c r="H56" s="154">
        <v>0</v>
      </c>
      <c r="I56" s="154">
        <f t="shared" si="41"/>
        <v>90000</v>
      </c>
      <c r="J56" s="155">
        <f>IF(G56&gt;=Datos!$D$14,(Datos!$D$14*Datos!$C$14),IF(G56&lt;=Datos!$D$14,(G56*Datos!$C$14)))</f>
        <v>2583</v>
      </c>
      <c r="K56" s="156">
        <v>9753.1200000000008</v>
      </c>
      <c r="L56" s="155">
        <f>IF(G56&gt;=Datos!$D$15,(Datos!$D$15*Datos!$C$15),IF(G56&lt;=Datos!$D$15,(G56*Datos!$C$15)))</f>
        <v>2736</v>
      </c>
      <c r="M56" s="154">
        <v>25</v>
      </c>
      <c r="N56" s="154">
        <f t="shared" si="42"/>
        <v>15097.12</v>
      </c>
      <c r="O56" s="177">
        <f t="shared" si="43"/>
        <v>74902.880000000005</v>
      </c>
    </row>
    <row r="57" spans="1:15" s="216" customFormat="1" ht="29.25" customHeight="1" x14ac:dyDescent="0.2">
      <c r="A57" s="276" t="s">
        <v>435</v>
      </c>
      <c r="B57" s="277"/>
      <c r="C57" s="214">
        <v>9</v>
      </c>
      <c r="D57" s="247"/>
      <c r="E57" s="215"/>
      <c r="F57" s="158"/>
      <c r="G57" s="159">
        <f t="shared" ref="G57:O57" si="53">SUM(G48:G56)</f>
        <v>341000</v>
      </c>
      <c r="H57" s="159">
        <f t="shared" si="53"/>
        <v>0</v>
      </c>
      <c r="I57" s="159">
        <f t="shared" si="53"/>
        <v>341000</v>
      </c>
      <c r="J57" s="159">
        <f t="shared" si="53"/>
        <v>9786.7000000000007</v>
      </c>
      <c r="K57" s="159">
        <f t="shared" si="53"/>
        <v>9753.1200000000008</v>
      </c>
      <c r="L57" s="159">
        <f t="shared" si="53"/>
        <v>10366.4</v>
      </c>
      <c r="M57" s="159">
        <f t="shared" si="53"/>
        <v>9823.9</v>
      </c>
      <c r="N57" s="159">
        <f t="shared" si="53"/>
        <v>39730.120000000003</v>
      </c>
      <c r="O57" s="159">
        <f t="shared" si="53"/>
        <v>301269.88</v>
      </c>
    </row>
    <row r="58" spans="1:15" ht="29.25" customHeight="1" x14ac:dyDescent="0.2">
      <c r="A58" s="276" t="s">
        <v>472</v>
      </c>
      <c r="B58" s="277"/>
      <c r="C58" s="277"/>
      <c r="D58" s="277"/>
      <c r="E58" s="277"/>
      <c r="F58" s="277"/>
      <c r="G58" s="277"/>
      <c r="H58" s="277"/>
      <c r="I58" s="277"/>
      <c r="J58" s="277"/>
      <c r="K58" s="277"/>
      <c r="L58" s="277"/>
      <c r="M58" s="277"/>
      <c r="N58" s="277"/>
      <c r="O58" s="226"/>
    </row>
    <row r="59" spans="1:15" ht="29.25" customHeight="1" x14ac:dyDescent="0.2">
      <c r="A59" s="207">
        <v>33</v>
      </c>
      <c r="B59" s="209" t="s">
        <v>634</v>
      </c>
      <c r="C59" s="209" t="s">
        <v>320</v>
      </c>
      <c r="D59" s="92" t="s">
        <v>245</v>
      </c>
      <c r="E59" s="210" t="s">
        <v>269</v>
      </c>
      <c r="F59" s="210" t="s">
        <v>270</v>
      </c>
      <c r="G59" s="154">
        <v>22500</v>
      </c>
      <c r="H59" s="154">
        <v>0</v>
      </c>
      <c r="I59" s="154">
        <f>SUM(G59:H59)</f>
        <v>22500</v>
      </c>
      <c r="J59" s="155">
        <f>IF(G59&gt;=Datos!$D$14,(Datos!$D$14*Datos!$C$14),IF(G59&lt;=Datos!$D$14,(G59*Datos!$C$14)))</f>
        <v>645.75</v>
      </c>
      <c r="K59" s="156" t="str">
        <f>IF((G59-J59-L59)&lt;=Datos!$G$7,"0",IF((G59-J59-L59)&lt;=Datos!$G$8,((G59-J59-L59)-Datos!$F$8)*Datos!$I$6,IF((G59-J59-L59)&lt;=Datos!$G$9,Datos!$I$8+((G59-J59-L59)-Datos!$F$9)*Datos!$J$6,IF((G59-J59-L59)&gt;=Datos!$F$10,(Datos!$I$8+Datos!$J$8)+((G59-J59-L59)-Datos!$F$10)*Datos!$K$6))))</f>
        <v>0</v>
      </c>
      <c r="L59" s="155">
        <f>IF(G59&gt;=Datos!$D$15,(Datos!$D$15*Datos!$C$15),IF(G59&lt;=Datos!$D$15,(G59*Datos!$C$15)))</f>
        <v>684</v>
      </c>
      <c r="M59" s="154">
        <v>25</v>
      </c>
      <c r="N59" s="154">
        <f t="shared" ref="N59" si="54">SUM(J59:M59)</f>
        <v>1354.75</v>
      </c>
      <c r="O59" s="177">
        <f t="shared" ref="O59:O66" si="55">+G59-N59</f>
        <v>21145.25</v>
      </c>
    </row>
    <row r="60" spans="1:15" ht="29.25" customHeight="1" x14ac:dyDescent="0.2">
      <c r="A60" s="207">
        <v>34</v>
      </c>
      <c r="B60" s="209" t="s">
        <v>712</v>
      </c>
      <c r="C60" s="209" t="s">
        <v>396</v>
      </c>
      <c r="D60" s="92" t="s">
        <v>236</v>
      </c>
      <c r="E60" s="210" t="s">
        <v>269</v>
      </c>
      <c r="F60" s="210" t="s">
        <v>19</v>
      </c>
      <c r="G60" s="154">
        <v>26000</v>
      </c>
      <c r="H60" s="154">
        <v>0</v>
      </c>
      <c r="I60" s="154">
        <f t="shared" ref="I60:I66" si="56">SUM(G60:H60)</f>
        <v>26000</v>
      </c>
      <c r="J60" s="155">
        <f>IF(G60&gt;=Datos!$D$14,(Datos!$D$14*Datos!$C$14),IF(G60&lt;=Datos!$D$14,(G60*Datos!$C$14)))</f>
        <v>746.2</v>
      </c>
      <c r="K60" s="156" t="str">
        <f>IF((G60-J60-L60)&lt;=Datos!$G$7,"0",IF((G60-J60-L60)&lt;=Datos!$G$8,((G60-J60-L60)-Datos!$F$8)*Datos!$I$6,IF((G60-J60-L60)&lt;=Datos!$G$9,Datos!$I$8+((G60-J60-L60)-Datos!$F$9)*Datos!$J$6,IF((G60-J60-L60)&gt;=Datos!$F$10,(Datos!$I$8+Datos!$J$8)+((G60-J60-L60)-Datos!$F$10)*Datos!$K$6))))</f>
        <v>0</v>
      </c>
      <c r="L60" s="155">
        <f>IF(G60&gt;=Datos!$D$15,(Datos!$D$15*Datos!$C$15),IF(G60&lt;=Datos!$D$15,(G60*Datos!$C$15)))</f>
        <v>790.4</v>
      </c>
      <c r="M60" s="154">
        <v>25</v>
      </c>
      <c r="N60" s="154">
        <f t="shared" ref="N60:N64" si="57">SUM(J60:M60)</f>
        <v>1561.6</v>
      </c>
      <c r="O60" s="177">
        <f t="shared" ref="O60:O64" si="58">+G60-N60</f>
        <v>24438.400000000001</v>
      </c>
    </row>
    <row r="61" spans="1:15" ht="29.25" customHeight="1" x14ac:dyDescent="0.2">
      <c r="A61" s="207">
        <v>35</v>
      </c>
      <c r="B61" s="209" t="s">
        <v>861</v>
      </c>
      <c r="C61" s="209" t="s">
        <v>275</v>
      </c>
      <c r="D61" s="92" t="s">
        <v>245</v>
      </c>
      <c r="E61" s="210" t="s">
        <v>269</v>
      </c>
      <c r="F61" s="210" t="s">
        <v>270</v>
      </c>
      <c r="G61" s="154">
        <v>20000</v>
      </c>
      <c r="H61" s="154">
        <v>0</v>
      </c>
      <c r="I61" s="154">
        <f t="shared" ref="I61" si="59">SUM(G61:H61)</f>
        <v>20000</v>
      </c>
      <c r="J61" s="155">
        <f>IF(G61&gt;=Datos!$D$14,(Datos!$D$14*Datos!$C$14),IF(G61&lt;=Datos!$D$14,(G61*Datos!$C$14)))</f>
        <v>574</v>
      </c>
      <c r="K61" s="156" t="str">
        <f>IF((G61-J61-L61)&lt;=Datos!$G$7,"0",IF((G61-J61-L61)&lt;=Datos!$G$8,((G61-J61-L61)-Datos!$F$8)*Datos!$I$6,IF((G61-J61-L61)&lt;=Datos!$G$9,Datos!$I$8+((G61-J61-L61)-Datos!$F$9)*Datos!$J$6,IF((G61-J61-L61)&gt;=Datos!$F$10,(Datos!$I$8+Datos!$J$8)+((G61-J61-L61)-Datos!$F$10)*Datos!$K$6))))</f>
        <v>0</v>
      </c>
      <c r="L61" s="155">
        <f>IF(G61&gt;=Datos!$D$15,(Datos!$D$15*Datos!$C$15),IF(G61&lt;=Datos!$D$15,(G61*Datos!$C$15)))</f>
        <v>608</v>
      </c>
      <c r="M61" s="154">
        <v>5663.18</v>
      </c>
      <c r="N61" s="154">
        <f t="shared" ref="N61" si="60">SUM(J61:M61)</f>
        <v>6845.18</v>
      </c>
      <c r="O61" s="177">
        <f t="shared" ref="O61" si="61">+G61-N61</f>
        <v>13154.82</v>
      </c>
    </row>
    <row r="62" spans="1:15" ht="29.25" customHeight="1" x14ac:dyDescent="0.2">
      <c r="A62" s="207">
        <v>36</v>
      </c>
      <c r="B62" s="209" t="s">
        <v>949</v>
      </c>
      <c r="C62" s="209" t="s">
        <v>320</v>
      </c>
      <c r="D62" s="92" t="s">
        <v>245</v>
      </c>
      <c r="E62" s="210" t="s">
        <v>269</v>
      </c>
      <c r="F62" s="210" t="s">
        <v>270</v>
      </c>
      <c r="G62" s="154">
        <v>20000</v>
      </c>
      <c r="H62" s="154">
        <v>0</v>
      </c>
      <c r="I62" s="154">
        <f t="shared" ref="I62" si="62">SUM(G62:H62)</f>
        <v>20000</v>
      </c>
      <c r="J62" s="155">
        <f>IF(G62&gt;=Datos!$D$14,(Datos!$D$14*Datos!$C$14),IF(G62&lt;=Datos!$D$14,(G62*Datos!$C$14)))</f>
        <v>574</v>
      </c>
      <c r="K62" s="156" t="str">
        <f>IF((G62-J62-L62)&lt;=Datos!$G$7,"0",IF((G62-J62-L62)&lt;=Datos!$G$8,((G62-J62-L62)-Datos!$F$8)*Datos!$I$6,IF((G62-J62-L62)&lt;=Datos!$G$9,Datos!$I$8+((G62-J62-L62)-Datos!$F$9)*Datos!$J$6,IF((G62-J62-L62)&gt;=Datos!$F$10,(Datos!$I$8+Datos!$J$8)+((G62-J62-L62)-Datos!$F$10)*Datos!$K$6))))</f>
        <v>0</v>
      </c>
      <c r="L62" s="155">
        <f>IF(G62&gt;=Datos!$D$15,(Datos!$D$15*Datos!$C$15),IF(G62&lt;=Datos!$D$15,(G62*Datos!$C$15)))</f>
        <v>608</v>
      </c>
      <c r="M62" s="154">
        <v>25</v>
      </c>
      <c r="N62" s="154">
        <f t="shared" ref="N62" si="63">SUM(J62:M62)</f>
        <v>1207</v>
      </c>
      <c r="O62" s="177">
        <f t="shared" ref="O62" si="64">+G62-N62</f>
        <v>18793</v>
      </c>
    </row>
    <row r="63" spans="1:15" ht="29.25" customHeight="1" x14ac:dyDescent="0.2">
      <c r="A63" s="207">
        <v>37</v>
      </c>
      <c r="B63" s="209" t="s">
        <v>545</v>
      </c>
      <c r="C63" s="209" t="s">
        <v>320</v>
      </c>
      <c r="D63" s="92" t="s">
        <v>1023</v>
      </c>
      <c r="E63" s="210" t="s">
        <v>269</v>
      </c>
      <c r="F63" s="210" t="s">
        <v>270</v>
      </c>
      <c r="G63" s="154">
        <v>21500</v>
      </c>
      <c r="H63" s="154">
        <v>0</v>
      </c>
      <c r="I63" s="154">
        <f t="shared" ref="I63" si="65">SUM(G63:H63)</f>
        <v>21500</v>
      </c>
      <c r="J63" s="155">
        <f>IF(G63&gt;=Datos!$D$14,(Datos!$D$14*Datos!$C$14),IF(G63&lt;=Datos!$D$14,(G63*Datos!$C$14)))</f>
        <v>617.04999999999995</v>
      </c>
      <c r="K63" s="156" t="str">
        <f>IF((G63-J63-L63)&lt;=Datos!$G$7,"0",IF((G63-J63-L63)&lt;=Datos!$G$8,((G63-J63-L63)-Datos!$F$8)*Datos!$I$6,IF((G63-J63-L63)&lt;=Datos!$G$9,Datos!$I$8+((G63-J63-L63)-Datos!$F$9)*Datos!$J$6,IF((G63-J63-L63)&gt;=Datos!$F$10,(Datos!$I$8+Datos!$J$8)+((G63-J63-L63)-Datos!$F$10)*Datos!$K$6))))</f>
        <v>0</v>
      </c>
      <c r="L63" s="155">
        <f>IF(G63&gt;=Datos!$D$15,(Datos!$D$15*Datos!$C$15),IF(G63&lt;=Datos!$D$15,(G63*Datos!$C$15)))</f>
        <v>653.6</v>
      </c>
      <c r="M63" s="154">
        <v>25</v>
      </c>
      <c r="N63" s="154">
        <f t="shared" ref="N63" si="66">SUM(J63:M63)</f>
        <v>1295.6500000000001</v>
      </c>
      <c r="O63" s="177">
        <f t="shared" ref="O63" si="67">+G63-N63</f>
        <v>20204.349999999999</v>
      </c>
    </row>
    <row r="64" spans="1:15" ht="29.25" customHeight="1" x14ac:dyDescent="0.2">
      <c r="A64" s="207">
        <v>38</v>
      </c>
      <c r="B64" s="209" t="s">
        <v>117</v>
      </c>
      <c r="C64" s="209" t="s">
        <v>273</v>
      </c>
      <c r="D64" s="92" t="s">
        <v>245</v>
      </c>
      <c r="E64" s="210" t="s">
        <v>269</v>
      </c>
      <c r="F64" s="210" t="s">
        <v>270</v>
      </c>
      <c r="G64" s="154">
        <v>22500</v>
      </c>
      <c r="H64" s="154">
        <v>0</v>
      </c>
      <c r="I64" s="154">
        <f t="shared" ref="I64" si="68">SUM(G64:H64)</f>
        <v>22500</v>
      </c>
      <c r="J64" s="155">
        <f>IF(G64&gt;=Datos!$D$14,(Datos!$D$14*Datos!$C$14),IF(G64&lt;=Datos!$D$14,(G64*Datos!$C$14)))</f>
        <v>645.75</v>
      </c>
      <c r="K64" s="156" t="str">
        <f>IF((G64-J64-L64)&lt;=Datos!$G$7,"0",IF((G64-J64-L64)&lt;=Datos!$G$8,((G64-J64-L64)-Datos!$F$8)*Datos!$I$6,IF((G64-J64-L64)&lt;=Datos!$G$9,Datos!$I$8+((G64-J64-L64)-Datos!$F$9)*Datos!$J$6,IF((G64-J64-L64)&gt;=Datos!$F$10,(Datos!$I$8+Datos!$J$8)+((G64-J64-L64)-Datos!$F$10)*Datos!$K$6))))</f>
        <v>0</v>
      </c>
      <c r="L64" s="155">
        <f>IF(G64&gt;=Datos!$D$15,(Datos!$D$15*Datos!$C$15),IF(G64&lt;=Datos!$D$15,(G64*Datos!$C$15)))</f>
        <v>684</v>
      </c>
      <c r="M64" s="154">
        <v>1551.1</v>
      </c>
      <c r="N64" s="154">
        <f t="shared" si="57"/>
        <v>2880.85</v>
      </c>
      <c r="O64" s="177">
        <f t="shared" si="58"/>
        <v>19619.150000000001</v>
      </c>
    </row>
    <row r="65" spans="1:16" ht="29.25" customHeight="1" x14ac:dyDescent="0.2">
      <c r="A65" s="207">
        <v>39</v>
      </c>
      <c r="B65" s="209" t="s">
        <v>1063</v>
      </c>
      <c r="C65" s="209" t="s">
        <v>274</v>
      </c>
      <c r="D65" s="92" t="s">
        <v>245</v>
      </c>
      <c r="E65" s="210" t="s">
        <v>269</v>
      </c>
      <c r="F65" s="210" t="s">
        <v>270</v>
      </c>
      <c r="G65" s="154">
        <v>22500</v>
      </c>
      <c r="H65" s="154">
        <v>0</v>
      </c>
      <c r="I65" s="154">
        <f t="shared" si="56"/>
        <v>22500</v>
      </c>
      <c r="J65" s="155">
        <f>IF(G65&gt;=Datos!$D$14,(Datos!$D$14*Datos!$C$14),IF(G65&lt;=Datos!$D$14,(G65*Datos!$C$14)))</f>
        <v>645.75</v>
      </c>
      <c r="K65" s="156" t="str">
        <f>IF((G65-J65-L65)&lt;=Datos!$G$7,"0",IF((G65-J65-L65)&lt;=Datos!$G$8,((G65-J65-L65)-Datos!$F$8)*Datos!$I$6,IF((G65-J65-L65)&lt;=Datos!$G$9,Datos!$I$8+((G65-J65-L65)-Datos!$F$9)*Datos!$J$6,IF((G65-J65-L65)&gt;=Datos!$F$10,(Datos!$I$8+Datos!$J$8)+((G65-J65-L65)-Datos!$F$10)*Datos!$K$6))))</f>
        <v>0</v>
      </c>
      <c r="L65" s="155">
        <f>IF(G65&gt;=Datos!$D$15,(Datos!$D$15*Datos!$C$15),IF(G65&lt;=Datos!$D$15,(G65*Datos!$C$15)))</f>
        <v>684</v>
      </c>
      <c r="M65" s="154">
        <v>25</v>
      </c>
      <c r="N65" s="154">
        <f t="shared" ref="N65:N66" si="69">SUM(J65:M65)</f>
        <v>1354.75</v>
      </c>
      <c r="O65" s="177">
        <f t="shared" si="55"/>
        <v>21145.25</v>
      </c>
    </row>
    <row r="66" spans="1:16" ht="29.25" customHeight="1" x14ac:dyDescent="0.2">
      <c r="A66" s="207">
        <v>40</v>
      </c>
      <c r="B66" s="209" t="s">
        <v>433</v>
      </c>
      <c r="C66" s="209" t="s">
        <v>396</v>
      </c>
      <c r="D66" s="92" t="s">
        <v>236</v>
      </c>
      <c r="E66" s="210" t="s">
        <v>269</v>
      </c>
      <c r="F66" s="210" t="s">
        <v>19</v>
      </c>
      <c r="G66" s="154">
        <v>35000</v>
      </c>
      <c r="H66" s="154">
        <v>0</v>
      </c>
      <c r="I66" s="154">
        <f t="shared" si="56"/>
        <v>35000</v>
      </c>
      <c r="J66" s="155">
        <f>IF(G66&gt;=Datos!$D$14,(Datos!$D$14*Datos!$C$14),IF(G66&lt;=Datos!$D$14,(G66*Datos!$C$14)))</f>
        <v>1004.5</v>
      </c>
      <c r="K66" s="156" t="str">
        <f>IF((G66-J66-L66)&lt;=Datos!$G$7,"0",IF((G66-J66-L66)&lt;=Datos!$G$8,((G66-J66-L66)-Datos!$F$8)*Datos!$I$6,IF((G66-J66-L66)&lt;=Datos!$G$9,Datos!$I$8+((G66-J66-L66)-Datos!$F$9)*Datos!$J$6,IF((G66-J66-L66)&gt;=Datos!$F$10,(Datos!$I$8+Datos!$J$8)+((G66-J66-L66)-Datos!$F$10)*Datos!$K$6))))</f>
        <v>0</v>
      </c>
      <c r="L66" s="155">
        <f>IF(G66&gt;=Datos!$D$15,(Datos!$D$15*Datos!$C$15),IF(G66&lt;=Datos!$D$15,(G66*Datos!$C$15)))</f>
        <v>1064</v>
      </c>
      <c r="M66" s="154">
        <v>25</v>
      </c>
      <c r="N66" s="154">
        <f t="shared" si="69"/>
        <v>2093.5</v>
      </c>
      <c r="O66" s="177">
        <f t="shared" si="55"/>
        <v>32906.5</v>
      </c>
    </row>
    <row r="67" spans="1:16" s="216" customFormat="1" ht="29.25" customHeight="1" x14ac:dyDescent="0.2">
      <c r="A67" s="276" t="s">
        <v>435</v>
      </c>
      <c r="B67" s="277"/>
      <c r="C67" s="214">
        <v>8</v>
      </c>
      <c r="D67" s="247"/>
      <c r="E67" s="215"/>
      <c r="F67" s="158"/>
      <c r="G67" s="159">
        <f t="shared" ref="G67:O67" si="70">SUM(G59:G66)</f>
        <v>190000</v>
      </c>
      <c r="H67" s="159">
        <f t="shared" si="70"/>
        <v>0</v>
      </c>
      <c r="I67" s="159">
        <f t="shared" si="70"/>
        <v>190000</v>
      </c>
      <c r="J67" s="159">
        <f t="shared" si="70"/>
        <v>5453</v>
      </c>
      <c r="K67" s="159">
        <f t="shared" si="70"/>
        <v>0</v>
      </c>
      <c r="L67" s="159">
        <f t="shared" si="70"/>
        <v>5776</v>
      </c>
      <c r="M67" s="159">
        <f t="shared" si="70"/>
        <v>7364.2800000000007</v>
      </c>
      <c r="N67" s="159">
        <f t="shared" si="70"/>
        <v>18593.28</v>
      </c>
      <c r="O67" s="159">
        <f t="shared" si="70"/>
        <v>171406.72</v>
      </c>
    </row>
    <row r="68" spans="1:16" ht="29.25" customHeight="1" x14ac:dyDescent="0.2">
      <c r="A68" s="276" t="s">
        <v>473</v>
      </c>
      <c r="B68" s="277"/>
      <c r="C68" s="277"/>
      <c r="D68" s="277"/>
      <c r="E68" s="277"/>
      <c r="F68" s="277"/>
      <c r="G68" s="277"/>
      <c r="H68" s="277"/>
      <c r="I68" s="277"/>
      <c r="J68" s="277"/>
      <c r="K68" s="277"/>
      <c r="L68" s="277"/>
      <c r="M68" s="277"/>
      <c r="N68" s="277"/>
      <c r="O68" s="226"/>
    </row>
    <row r="69" spans="1:16" ht="29.25" customHeight="1" x14ac:dyDescent="0.2">
      <c r="A69" s="207">
        <v>41</v>
      </c>
      <c r="B69" s="209" t="s">
        <v>535</v>
      </c>
      <c r="C69" s="209" t="s">
        <v>396</v>
      </c>
      <c r="D69" s="130" t="s">
        <v>536</v>
      </c>
      <c r="E69" s="210" t="s">
        <v>269</v>
      </c>
      <c r="F69" s="210" t="s">
        <v>19</v>
      </c>
      <c r="G69" s="154">
        <v>75000</v>
      </c>
      <c r="H69" s="154">
        <v>0</v>
      </c>
      <c r="I69" s="154">
        <f t="shared" ref="I69:I70" si="71">SUM(G69:H69)</f>
        <v>75000</v>
      </c>
      <c r="J69" s="155">
        <f>IF(G69&gt;=Datos!$D$14,(Datos!$D$14*Datos!$C$14),IF(G69&lt;=Datos!$D$14,(G69*Datos!$C$14)))</f>
        <v>2152.5</v>
      </c>
      <c r="K69" s="156">
        <f>IF((G69-J69-L69)&lt;=Datos!$G$7,"0",IF((G69-J69-L69)&lt;=Datos!$G$8,((G69-J69-L69)-Datos!$F$8)*Datos!$I$6,IF((G69-J69-L69)&lt;=Datos!$G$9,Datos!$I$8+((G69-J69-L69)-Datos!$F$9)*Datos!$J$6,IF((G69-J69-L69)&gt;=Datos!$F$10,(Datos!$I$8+Datos!$J$8)+((G69-J69-L69)-Datos!$F$10)*Datos!$K$6))))</f>
        <v>6309.3756666666668</v>
      </c>
      <c r="L69" s="155">
        <f>IF(G69&gt;=Datos!$D$15,(Datos!$D$15*Datos!$C$15),IF(G69&lt;=Datos!$D$15,(G69*Datos!$C$15)))</f>
        <v>2280</v>
      </c>
      <c r="M69" s="154">
        <v>25</v>
      </c>
      <c r="N69" s="154">
        <f t="shared" ref="N69:N70" si="72">SUM(J69:M69)</f>
        <v>10766.875666666667</v>
      </c>
      <c r="O69" s="177">
        <f t="shared" ref="O69:O70" si="73">+G69-N69</f>
        <v>64233.124333333333</v>
      </c>
    </row>
    <row r="70" spans="1:16" ht="29.25" customHeight="1" x14ac:dyDescent="0.2">
      <c r="A70" s="207">
        <v>42</v>
      </c>
      <c r="B70" s="208" t="s">
        <v>528</v>
      </c>
      <c r="C70" s="209" t="s">
        <v>320</v>
      </c>
      <c r="D70" s="130" t="s">
        <v>895</v>
      </c>
      <c r="E70" s="210" t="s">
        <v>269</v>
      </c>
      <c r="F70" s="210" t="s">
        <v>19</v>
      </c>
      <c r="G70" s="131">
        <v>26000</v>
      </c>
      <c r="H70" s="154">
        <v>0</v>
      </c>
      <c r="I70" s="131">
        <f t="shared" si="71"/>
        <v>26000</v>
      </c>
      <c r="J70" s="155">
        <f>IF(G70&gt;=Datos!$D$14,(Datos!$D$14*Datos!$C$14),IF(G70&lt;=Datos!$D$14,(G70*Datos!$C$14)))</f>
        <v>746.2</v>
      </c>
      <c r="K70" s="156" t="str">
        <f>IF((G70-J70-L70)&lt;=Datos!$G$7,"0",IF((G70-J70-L70)&lt;=Datos!$G$8,((G70-J70-L70)-Datos!$F$8)*Datos!$I$6,IF((G70-J70-L70)&lt;=Datos!$G$9,Datos!$I$8+((G70-J70-L70)-Datos!$F$9)*Datos!$J$6,IF((G70-J70-L70)&gt;=Datos!$F$10,(Datos!$I$8+Datos!$J$8)+((G70-J70-L70)-Datos!$F$10)*Datos!$K$6))))</f>
        <v>0</v>
      </c>
      <c r="L70" s="155">
        <f>IF(G70&gt;=Datos!$D$15,(Datos!$D$15*Datos!$C$15),IF(G70&lt;=Datos!$D$15,(G70*Datos!$C$15)))</f>
        <v>790.4</v>
      </c>
      <c r="M70" s="154">
        <v>2025</v>
      </c>
      <c r="N70" s="154">
        <f t="shared" si="72"/>
        <v>3561.6</v>
      </c>
      <c r="O70" s="177">
        <f t="shared" si="73"/>
        <v>22438.400000000001</v>
      </c>
      <c r="P70" s="13"/>
    </row>
    <row r="71" spans="1:16" ht="29.25" customHeight="1" x14ac:dyDescent="0.2">
      <c r="A71" s="207">
        <v>43</v>
      </c>
      <c r="B71" s="209" t="s">
        <v>196</v>
      </c>
      <c r="C71" s="209" t="s">
        <v>396</v>
      </c>
      <c r="D71" s="130" t="s">
        <v>536</v>
      </c>
      <c r="E71" s="210" t="s">
        <v>269</v>
      </c>
      <c r="F71" s="210" t="s">
        <v>19</v>
      </c>
      <c r="G71" s="154">
        <v>70000</v>
      </c>
      <c r="H71" s="154">
        <v>0</v>
      </c>
      <c r="I71" s="154">
        <f t="shared" ref="I71" si="74">SUM(G71:H71)</f>
        <v>70000</v>
      </c>
      <c r="J71" s="155">
        <f>IF(G71&gt;=Datos!$D$14,(Datos!$D$14*Datos!$C$14),IF(G71&lt;=Datos!$D$14,(G71*Datos!$C$14)))</f>
        <v>2009</v>
      </c>
      <c r="K71" s="156">
        <v>4984.5200000000004</v>
      </c>
      <c r="L71" s="155">
        <f>IF(G71&gt;=Datos!$D$15,(Datos!$D$15*Datos!$C$15),IF(G71&lt;=Datos!$D$15,(G71*Datos!$C$15)))</f>
        <v>2128</v>
      </c>
      <c r="M71" s="154">
        <v>1944.78</v>
      </c>
      <c r="N71" s="154">
        <f t="shared" ref="N71" si="75">SUM(J71:M71)</f>
        <v>11066.300000000001</v>
      </c>
      <c r="O71" s="177">
        <f t="shared" ref="O71" si="76">+G71-N71</f>
        <v>58933.7</v>
      </c>
    </row>
    <row r="72" spans="1:16" s="216" customFormat="1" ht="29.25" customHeight="1" x14ac:dyDescent="0.2">
      <c r="A72" s="276" t="s">
        <v>435</v>
      </c>
      <c r="B72" s="277"/>
      <c r="C72" s="214">
        <v>3</v>
      </c>
      <c r="D72" s="247"/>
      <c r="E72" s="215"/>
      <c r="F72" s="158"/>
      <c r="G72" s="159">
        <f t="shared" ref="G72:O72" si="77">SUM(G69:G71)</f>
        <v>171000</v>
      </c>
      <c r="H72" s="159">
        <f t="shared" si="77"/>
        <v>0</v>
      </c>
      <c r="I72" s="159">
        <f t="shared" si="77"/>
        <v>171000</v>
      </c>
      <c r="J72" s="159">
        <f t="shared" si="77"/>
        <v>4907.7</v>
      </c>
      <c r="K72" s="159">
        <f t="shared" si="77"/>
        <v>11293.895666666667</v>
      </c>
      <c r="L72" s="159">
        <f t="shared" si="77"/>
        <v>5198.3999999999996</v>
      </c>
      <c r="M72" s="159">
        <f t="shared" si="77"/>
        <v>3994.7799999999997</v>
      </c>
      <c r="N72" s="159">
        <f t="shared" si="77"/>
        <v>25394.775666666668</v>
      </c>
      <c r="O72" s="159">
        <f t="shared" si="77"/>
        <v>145605.22433333332</v>
      </c>
    </row>
    <row r="73" spans="1:16" ht="29.25" customHeight="1" x14ac:dyDescent="0.2">
      <c r="A73" s="276" t="s">
        <v>475</v>
      </c>
      <c r="B73" s="277"/>
      <c r="C73" s="277"/>
      <c r="D73" s="277"/>
      <c r="E73" s="277"/>
      <c r="F73" s="277"/>
      <c r="G73" s="277"/>
      <c r="H73" s="277"/>
      <c r="I73" s="277"/>
      <c r="J73" s="277"/>
      <c r="K73" s="277"/>
      <c r="L73" s="277"/>
      <c r="M73" s="277"/>
      <c r="N73" s="277"/>
      <c r="O73" s="278"/>
    </row>
    <row r="74" spans="1:16" ht="29.25" customHeight="1" x14ac:dyDescent="0.2">
      <c r="A74" s="207">
        <v>44</v>
      </c>
      <c r="B74" s="209" t="s">
        <v>541</v>
      </c>
      <c r="C74" s="209" t="s">
        <v>320</v>
      </c>
      <c r="D74" s="92" t="s">
        <v>4</v>
      </c>
      <c r="E74" s="210" t="s">
        <v>269</v>
      </c>
      <c r="F74" s="210" t="s">
        <v>19</v>
      </c>
      <c r="G74" s="154">
        <v>21500</v>
      </c>
      <c r="H74" s="154">
        <v>0</v>
      </c>
      <c r="I74" s="154">
        <f t="shared" ref="I74:I91" si="78">SUM(G74:H74)</f>
        <v>21500</v>
      </c>
      <c r="J74" s="155">
        <f>IF(G74&gt;=Datos!$D$14,(Datos!$D$14*Datos!$C$14),IF(G74&lt;=Datos!$D$14,(G74*Datos!$C$14)))</f>
        <v>617.04999999999995</v>
      </c>
      <c r="K74" s="156" t="str">
        <f>IF((G74-J74-L74)&lt;=Datos!$G$7,"0",IF((G74-J74-L74)&lt;=Datos!$G$8,((G74-J74-L74)-Datos!$F$8)*Datos!$I$6,IF((G74-J74-L74)&lt;=Datos!$G$9,Datos!$I$8+((G74-J74-L74)-Datos!$F$9)*Datos!$J$6,IF((G74-J74-L74)&gt;=Datos!$F$10,(Datos!$I$8+Datos!$J$8)+((G74-J74-L74)-Datos!$F$10)*Datos!$K$6))))</f>
        <v>0</v>
      </c>
      <c r="L74" s="155">
        <f>IF(G74&gt;=Datos!$D$15,(Datos!$D$15*Datos!$C$15),IF(G74&lt;=Datos!$D$15,(G74*Datos!$C$15)))</f>
        <v>653.6</v>
      </c>
      <c r="M74" s="154">
        <v>25</v>
      </c>
      <c r="N74" s="154">
        <f t="shared" ref="N74" si="79">SUM(J74:M74)</f>
        <v>1295.6500000000001</v>
      </c>
      <c r="O74" s="177">
        <f t="shared" ref="O74" si="80">+G74-N74</f>
        <v>20204.349999999999</v>
      </c>
    </row>
    <row r="75" spans="1:16" ht="29.25" customHeight="1" x14ac:dyDescent="0.2">
      <c r="A75" s="207">
        <v>45</v>
      </c>
      <c r="B75" s="209" t="s">
        <v>542</v>
      </c>
      <c r="C75" s="209" t="s">
        <v>320</v>
      </c>
      <c r="D75" s="92" t="s">
        <v>4</v>
      </c>
      <c r="E75" s="210" t="s">
        <v>269</v>
      </c>
      <c r="F75" s="210" t="s">
        <v>19</v>
      </c>
      <c r="G75" s="154">
        <v>21500</v>
      </c>
      <c r="H75" s="154">
        <v>0</v>
      </c>
      <c r="I75" s="154">
        <f t="shared" si="78"/>
        <v>21500</v>
      </c>
      <c r="J75" s="155">
        <f>IF(G75&gt;=Datos!$D$14,(Datos!$D$14*Datos!$C$14),IF(G75&lt;=Datos!$D$14,(G75*Datos!$C$14)))</f>
        <v>617.04999999999995</v>
      </c>
      <c r="K75" s="156" t="str">
        <f>IF((G75-J75-L75)&lt;=Datos!$G$7,"0",IF((G75-J75-L75)&lt;=Datos!$G$8,((G75-J75-L75)-Datos!$F$8)*Datos!$I$6,IF((G75-J75-L75)&lt;=Datos!$G$9,Datos!$I$8+((G75-J75-L75)-Datos!$F$9)*Datos!$J$6,IF((G75-J75-L75)&gt;=Datos!$F$10,(Datos!$I$8+Datos!$J$8)+((G75-J75-L75)-Datos!$F$10)*Datos!$K$6))))</f>
        <v>0</v>
      </c>
      <c r="L75" s="155">
        <f>IF(G75&gt;=Datos!$D$15,(Datos!$D$15*Datos!$C$15),IF(G75&lt;=Datos!$D$15,(G75*Datos!$C$15)))</f>
        <v>653.6</v>
      </c>
      <c r="M75" s="154">
        <v>2025</v>
      </c>
      <c r="N75" s="154">
        <f t="shared" ref="N75:N76" si="81">SUM(J75:M75)</f>
        <v>3295.65</v>
      </c>
      <c r="O75" s="177">
        <f t="shared" ref="O75:O76" si="82">+G75-N75</f>
        <v>18204.349999999999</v>
      </c>
    </row>
    <row r="76" spans="1:16" ht="29.25" customHeight="1" x14ac:dyDescent="0.2">
      <c r="A76" s="207">
        <v>46</v>
      </c>
      <c r="B76" s="209" t="s">
        <v>543</v>
      </c>
      <c r="C76" s="209" t="s">
        <v>320</v>
      </c>
      <c r="D76" s="92" t="s">
        <v>544</v>
      </c>
      <c r="E76" s="210" t="s">
        <v>269</v>
      </c>
      <c r="F76" s="210" t="s">
        <v>19</v>
      </c>
      <c r="G76" s="154">
        <v>26000</v>
      </c>
      <c r="H76" s="154">
        <v>0</v>
      </c>
      <c r="I76" s="154">
        <f t="shared" si="78"/>
        <v>26000</v>
      </c>
      <c r="J76" s="155">
        <f>IF(G76&gt;=Datos!$D$14,(Datos!$D$14*Datos!$C$14),IF(G76&lt;=Datos!$D$14,(G76*Datos!$C$14)))</f>
        <v>746.2</v>
      </c>
      <c r="K76" s="156" t="str">
        <f>IF((G76-J76-L76)&lt;=Datos!$G$7,"0",IF((G76-J76-L76)&lt;=Datos!$G$8,((G76-J76-L76)-Datos!$F$8)*Datos!$I$6,IF((G76-J76-L76)&lt;=Datos!$G$9,Datos!$I$8+((G76-J76-L76)-Datos!$F$9)*Datos!$J$6,IF((G76-J76-L76)&gt;=Datos!$F$10,(Datos!$I$8+Datos!$J$8)+((G76-J76-L76)-Datos!$F$10)*Datos!$K$6))))</f>
        <v>0</v>
      </c>
      <c r="L76" s="155">
        <f>IF(G76&gt;=Datos!$D$15,(Datos!$D$15*Datos!$C$15),IF(G76&lt;=Datos!$D$15,(G76*Datos!$C$15)))</f>
        <v>790.4</v>
      </c>
      <c r="M76" s="154">
        <v>25</v>
      </c>
      <c r="N76" s="154">
        <f t="shared" si="81"/>
        <v>1561.6</v>
      </c>
      <c r="O76" s="177">
        <f t="shared" si="82"/>
        <v>24438.400000000001</v>
      </c>
    </row>
    <row r="77" spans="1:16" ht="29.25" customHeight="1" x14ac:dyDescent="0.2">
      <c r="A77" s="207">
        <v>47</v>
      </c>
      <c r="B77" s="209" t="s">
        <v>546</v>
      </c>
      <c r="C77" s="209" t="s">
        <v>274</v>
      </c>
      <c r="D77" s="92" t="s">
        <v>4</v>
      </c>
      <c r="E77" s="210" t="s">
        <v>269</v>
      </c>
      <c r="F77" s="210" t="s">
        <v>19</v>
      </c>
      <c r="G77" s="154">
        <v>21500</v>
      </c>
      <c r="H77" s="154">
        <v>0</v>
      </c>
      <c r="I77" s="154">
        <f t="shared" si="78"/>
        <v>21500</v>
      </c>
      <c r="J77" s="155">
        <f>IF(G77&gt;=Datos!$D$14,(Datos!$D$14*Datos!$C$14),IF(G77&lt;=Datos!$D$14,(G77*Datos!$C$14)))</f>
        <v>617.04999999999995</v>
      </c>
      <c r="K77" s="156" t="str">
        <f>IF((G77-J77-L77)&lt;=Datos!$G$7,"0",IF((G77-J77-L77)&lt;=Datos!$G$8,((G77-J77-L77)-Datos!$F$8)*Datos!$I$6,IF((G77-J77-L77)&lt;=Datos!$G$9,Datos!$I$8+((G77-J77-L77)-Datos!$F$9)*Datos!$J$6,IF((G77-J77-L77)&gt;=Datos!$F$10,(Datos!$I$8+Datos!$J$8)+((G77-J77-L77)-Datos!$F$10)*Datos!$K$6))))</f>
        <v>0</v>
      </c>
      <c r="L77" s="155">
        <f>IF(G77&gt;=Datos!$D$15,(Datos!$D$15*Datos!$C$15),IF(G77&lt;=Datos!$D$15,(G77*Datos!$C$15)))</f>
        <v>653.6</v>
      </c>
      <c r="M77" s="154">
        <v>25</v>
      </c>
      <c r="N77" s="154">
        <f t="shared" ref="N77" si="83">SUM(J77:M77)</f>
        <v>1295.6500000000001</v>
      </c>
      <c r="O77" s="177">
        <f t="shared" ref="O77" si="84">+G77-N77</f>
        <v>20204.349999999999</v>
      </c>
    </row>
    <row r="78" spans="1:16" ht="29.25" customHeight="1" x14ac:dyDescent="0.2">
      <c r="A78" s="207">
        <v>48</v>
      </c>
      <c r="B78" s="209" t="s">
        <v>635</v>
      </c>
      <c r="C78" s="209" t="s">
        <v>320</v>
      </c>
      <c r="D78" s="92" t="s">
        <v>4</v>
      </c>
      <c r="E78" s="210" t="s">
        <v>269</v>
      </c>
      <c r="F78" s="210" t="s">
        <v>19</v>
      </c>
      <c r="G78" s="154">
        <v>21500</v>
      </c>
      <c r="H78" s="154">
        <v>0</v>
      </c>
      <c r="I78" s="154">
        <f t="shared" si="78"/>
        <v>21500</v>
      </c>
      <c r="J78" s="155">
        <f>IF(G78&gt;=Datos!$D$14,(Datos!$D$14*Datos!$C$14),IF(G78&lt;=Datos!$D$14,(G78*Datos!$C$14)))</f>
        <v>617.04999999999995</v>
      </c>
      <c r="K78" s="156" t="str">
        <f>IF((G78-J78-L78)&lt;=Datos!$G$7,"0",IF((G78-J78-L78)&lt;=Datos!$G$8,((G78-J78-L78)-Datos!$F$8)*Datos!$I$6,IF((G78-J78-L78)&lt;=Datos!$G$9,Datos!$I$8+((G78-J78-L78)-Datos!$F$9)*Datos!$J$6,IF((G78-J78-L78)&gt;=Datos!$F$10,(Datos!$I$8+Datos!$J$8)+((G78-J78-L78)-Datos!$F$10)*Datos!$K$6))))</f>
        <v>0</v>
      </c>
      <c r="L78" s="155">
        <f>IF(G78&gt;=Datos!$D$15,(Datos!$D$15*Datos!$C$15),IF(G78&lt;=Datos!$D$15,(G78*Datos!$C$15)))</f>
        <v>653.6</v>
      </c>
      <c r="M78" s="154">
        <v>1038.05</v>
      </c>
      <c r="N78" s="154">
        <f t="shared" ref="N78:N80" si="85">SUM(J78:M78)</f>
        <v>2308.6999999999998</v>
      </c>
      <c r="O78" s="177">
        <f t="shared" ref="O78:O80" si="86">+G78-N78</f>
        <v>19191.3</v>
      </c>
    </row>
    <row r="79" spans="1:16" ht="29.25" customHeight="1" x14ac:dyDescent="0.2">
      <c r="A79" s="207">
        <v>49</v>
      </c>
      <c r="B79" s="209" t="s">
        <v>636</v>
      </c>
      <c r="C79" s="209" t="s">
        <v>320</v>
      </c>
      <c r="D79" s="92" t="s">
        <v>4</v>
      </c>
      <c r="E79" s="210" t="s">
        <v>269</v>
      </c>
      <c r="F79" s="210" t="s">
        <v>19</v>
      </c>
      <c r="G79" s="154">
        <v>21500</v>
      </c>
      <c r="H79" s="154">
        <v>0</v>
      </c>
      <c r="I79" s="154">
        <f t="shared" si="78"/>
        <v>21500</v>
      </c>
      <c r="J79" s="155">
        <f>IF(G79&gt;=Datos!$D$14,(Datos!$D$14*Datos!$C$14),IF(G79&lt;=Datos!$D$14,(G79*Datos!$C$14)))</f>
        <v>617.04999999999995</v>
      </c>
      <c r="K79" s="156" t="str">
        <f>IF((G79-J79-L79)&lt;=Datos!$G$7,"0",IF((G79-J79-L79)&lt;=Datos!$G$8,((G79-J79-L79)-Datos!$F$8)*Datos!$I$6,IF((G79-J79-L79)&lt;=Datos!$G$9,Datos!$I$8+((G79-J79-L79)-Datos!$F$9)*Datos!$J$6,IF((G79-J79-L79)&gt;=Datos!$F$10,(Datos!$I$8+Datos!$J$8)+((G79-J79-L79)-Datos!$F$10)*Datos!$K$6))))</f>
        <v>0</v>
      </c>
      <c r="L79" s="155">
        <f>IF(G79&gt;=Datos!$D$15,(Datos!$D$15*Datos!$C$15),IF(G79&lt;=Datos!$D$15,(G79*Datos!$C$15)))</f>
        <v>653.6</v>
      </c>
      <c r="M79" s="154">
        <v>25</v>
      </c>
      <c r="N79" s="154">
        <f t="shared" si="85"/>
        <v>1295.6500000000001</v>
      </c>
      <c r="O79" s="177">
        <f t="shared" si="86"/>
        <v>20204.349999999999</v>
      </c>
    </row>
    <row r="80" spans="1:16" ht="29.25" customHeight="1" x14ac:dyDescent="0.2">
      <c r="A80" s="207">
        <v>50</v>
      </c>
      <c r="B80" s="209" t="s">
        <v>637</v>
      </c>
      <c r="C80" s="209" t="s">
        <v>320</v>
      </c>
      <c r="D80" s="92" t="s">
        <v>4</v>
      </c>
      <c r="E80" s="210" t="s">
        <v>269</v>
      </c>
      <c r="F80" s="210" t="s">
        <v>19</v>
      </c>
      <c r="G80" s="154">
        <v>21500</v>
      </c>
      <c r="H80" s="154">
        <v>0</v>
      </c>
      <c r="I80" s="154">
        <f t="shared" si="78"/>
        <v>21500</v>
      </c>
      <c r="J80" s="155">
        <f>IF(G80&gt;=Datos!$D$14,(Datos!$D$14*Datos!$C$14),IF(G80&lt;=Datos!$D$14,(G80*Datos!$C$14)))</f>
        <v>617.04999999999995</v>
      </c>
      <c r="K80" s="156" t="str">
        <f>IF((G80-J80-L80)&lt;=Datos!$G$7,"0",IF((G80-J80-L80)&lt;=Datos!$G$8,((G80-J80-L80)-Datos!$F$8)*Datos!$I$6,IF((G80-J80-L80)&lt;=Datos!$G$9,Datos!$I$8+((G80-J80-L80)-Datos!$F$9)*Datos!$J$6,IF((G80-J80-L80)&gt;=Datos!$F$10,(Datos!$I$8+Datos!$J$8)+((G80-J80-L80)-Datos!$F$10)*Datos!$K$6))))</f>
        <v>0</v>
      </c>
      <c r="L80" s="155">
        <f>IF(G80&gt;=Datos!$D$15,(Datos!$D$15*Datos!$C$15),IF(G80&lt;=Datos!$D$15,(G80*Datos!$C$15)))</f>
        <v>653.6</v>
      </c>
      <c r="M80" s="154">
        <v>25</v>
      </c>
      <c r="N80" s="154">
        <f t="shared" si="85"/>
        <v>1295.6500000000001</v>
      </c>
      <c r="O80" s="177">
        <f t="shared" si="86"/>
        <v>20204.349999999999</v>
      </c>
    </row>
    <row r="81" spans="1:15" ht="29.25" customHeight="1" x14ac:dyDescent="0.2">
      <c r="A81" s="207">
        <v>51</v>
      </c>
      <c r="B81" s="209" t="s">
        <v>713</v>
      </c>
      <c r="C81" s="209" t="s">
        <v>320</v>
      </c>
      <c r="D81" s="92" t="s">
        <v>4</v>
      </c>
      <c r="E81" s="210" t="s">
        <v>269</v>
      </c>
      <c r="F81" s="210" t="s">
        <v>19</v>
      </c>
      <c r="G81" s="154">
        <v>21500</v>
      </c>
      <c r="H81" s="154">
        <v>0</v>
      </c>
      <c r="I81" s="154">
        <f t="shared" si="78"/>
        <v>21500</v>
      </c>
      <c r="J81" s="155">
        <f>IF(G81&gt;=Datos!$D$14,(Datos!$D$14*Datos!$C$14),IF(G81&lt;=Datos!$D$14,(G81*Datos!$C$14)))</f>
        <v>617.04999999999995</v>
      </c>
      <c r="K81" s="156" t="str">
        <f>IF((G81-J81-L81)&lt;=Datos!$G$7,"0",IF((G81-J81-L81)&lt;=Datos!$G$8,((G81-J81-L81)-Datos!$F$8)*Datos!$I$6,IF((G81-J81-L81)&lt;=Datos!$G$9,Datos!$I$8+((G81-J81-L81)-Datos!$F$9)*Datos!$J$6,IF((G81-J81-L81)&gt;=Datos!$F$10,(Datos!$I$8+Datos!$J$8)+((G81-J81-L81)-Datos!$F$10)*Datos!$K$6))))</f>
        <v>0</v>
      </c>
      <c r="L81" s="155">
        <f>IF(G81&gt;=Datos!$D$15,(Datos!$D$15*Datos!$C$15),IF(G81&lt;=Datos!$D$15,(G81*Datos!$C$15)))</f>
        <v>653.6</v>
      </c>
      <c r="M81" s="154">
        <v>3320.95</v>
      </c>
      <c r="N81" s="154">
        <f t="shared" ref="N81" si="87">SUM(J81:M81)</f>
        <v>4591.6000000000004</v>
      </c>
      <c r="O81" s="177">
        <f t="shared" ref="O81" si="88">+G81-N81</f>
        <v>16908.400000000001</v>
      </c>
    </row>
    <row r="82" spans="1:15" ht="29.25" customHeight="1" x14ac:dyDescent="0.2">
      <c r="A82" s="207">
        <v>52</v>
      </c>
      <c r="B82" s="209" t="s">
        <v>714</v>
      </c>
      <c r="C82" s="209" t="s">
        <v>274</v>
      </c>
      <c r="D82" s="92" t="s">
        <v>4</v>
      </c>
      <c r="E82" s="210" t="s">
        <v>269</v>
      </c>
      <c r="F82" s="210" t="s">
        <v>19</v>
      </c>
      <c r="G82" s="154">
        <v>21500</v>
      </c>
      <c r="H82" s="154">
        <v>0</v>
      </c>
      <c r="I82" s="154">
        <f t="shared" si="78"/>
        <v>21500</v>
      </c>
      <c r="J82" s="155">
        <f>IF(G82&gt;=Datos!$D$14,(Datos!$D$14*Datos!$C$14),IF(G82&lt;=Datos!$D$14,(G82*Datos!$C$14)))</f>
        <v>617.04999999999995</v>
      </c>
      <c r="K82" s="156" t="str">
        <f>IF((G82-J82-L82)&lt;=Datos!$G$7,"0",IF((G82-J82-L82)&lt;=Datos!$G$8,((G82-J82-L82)-Datos!$F$8)*Datos!$I$6,IF((G82-J82-L82)&lt;=Datos!$G$9,Datos!$I$8+((G82-J82-L82)-Datos!$F$9)*Datos!$J$6,IF((G82-J82-L82)&gt;=Datos!$F$10,(Datos!$I$8+Datos!$J$8)+((G82-J82-L82)-Datos!$F$10)*Datos!$K$6))))</f>
        <v>0</v>
      </c>
      <c r="L82" s="155">
        <f>IF(G82&gt;=Datos!$D$15,(Datos!$D$15*Datos!$C$15),IF(G82&lt;=Datos!$D$15,(G82*Datos!$C$15)))</f>
        <v>653.6</v>
      </c>
      <c r="M82" s="154">
        <v>25</v>
      </c>
      <c r="N82" s="154">
        <f t="shared" ref="N82:N85" si="89">SUM(J82:M82)</f>
        <v>1295.6500000000001</v>
      </c>
      <c r="O82" s="177">
        <f t="shared" ref="O82:O85" si="90">+G82-N82</f>
        <v>20204.349999999999</v>
      </c>
    </row>
    <row r="83" spans="1:15" ht="29.25" customHeight="1" x14ac:dyDescent="0.2">
      <c r="A83" s="207">
        <v>53</v>
      </c>
      <c r="B83" s="209" t="s">
        <v>715</v>
      </c>
      <c r="C83" s="209" t="s">
        <v>624</v>
      </c>
      <c r="D83" s="92" t="s">
        <v>4</v>
      </c>
      <c r="E83" s="210" t="s">
        <v>269</v>
      </c>
      <c r="F83" s="210" t="s">
        <v>19</v>
      </c>
      <c r="G83" s="154">
        <v>21500</v>
      </c>
      <c r="H83" s="154">
        <v>0</v>
      </c>
      <c r="I83" s="154">
        <f t="shared" si="78"/>
        <v>21500</v>
      </c>
      <c r="J83" s="155">
        <f>IF(G83&gt;=Datos!$D$14,(Datos!$D$14*Datos!$C$14),IF(G83&lt;=Datos!$D$14,(G83*Datos!$C$14)))</f>
        <v>617.04999999999995</v>
      </c>
      <c r="K83" s="156" t="str">
        <f>IF((G83-J83-L83)&lt;=Datos!$G$7,"0",IF((G83-J83-L83)&lt;=Datos!$G$8,((G83-J83-L83)-Datos!$F$8)*Datos!$I$6,IF((G83-J83-L83)&lt;=Datos!$G$9,Datos!$I$8+((G83-J83-L83)-Datos!$F$9)*Datos!$J$6,IF((G83-J83-L83)&gt;=Datos!$F$10,(Datos!$I$8+Datos!$J$8)+((G83-J83-L83)-Datos!$F$10)*Datos!$K$6))))</f>
        <v>0</v>
      </c>
      <c r="L83" s="155">
        <f>IF(G83&gt;=Datos!$D$15,(Datos!$D$15*Datos!$C$15),IF(G83&lt;=Datos!$D$15,(G83*Datos!$C$15)))</f>
        <v>653.6</v>
      </c>
      <c r="M83" s="154">
        <v>4607.9399999999996</v>
      </c>
      <c r="N83" s="154">
        <f t="shared" si="89"/>
        <v>5878.59</v>
      </c>
      <c r="O83" s="177">
        <f t="shared" si="90"/>
        <v>15621.41</v>
      </c>
    </row>
    <row r="84" spans="1:15" ht="29.25" customHeight="1" x14ac:dyDescent="0.2">
      <c r="A84" s="207">
        <v>54</v>
      </c>
      <c r="B84" s="209" t="s">
        <v>716</v>
      </c>
      <c r="C84" s="209" t="s">
        <v>624</v>
      </c>
      <c r="D84" s="92" t="s">
        <v>4</v>
      </c>
      <c r="E84" s="210" t="s">
        <v>269</v>
      </c>
      <c r="F84" s="210" t="s">
        <v>19</v>
      </c>
      <c r="G84" s="154">
        <v>21500</v>
      </c>
      <c r="H84" s="154">
        <v>0</v>
      </c>
      <c r="I84" s="154">
        <f t="shared" si="78"/>
        <v>21500</v>
      </c>
      <c r="J84" s="155">
        <f>IF(G84&gt;=Datos!$D$14,(Datos!$D$14*Datos!$C$14),IF(G84&lt;=Datos!$D$14,(G84*Datos!$C$14)))</f>
        <v>617.04999999999995</v>
      </c>
      <c r="K84" s="156" t="str">
        <f>IF((G84-J84-L84)&lt;=Datos!$G$7,"0",IF((G84-J84-L84)&lt;=Datos!$G$8,((G84-J84-L84)-Datos!$F$8)*Datos!$I$6,IF((G84-J84-L84)&lt;=Datos!$G$9,Datos!$I$8+((G84-J84-L84)-Datos!$F$9)*Datos!$J$6,IF((G84-J84-L84)&gt;=Datos!$F$10,(Datos!$I$8+Datos!$J$8)+((G84-J84-L84)-Datos!$F$10)*Datos!$K$6))))</f>
        <v>0</v>
      </c>
      <c r="L84" s="155">
        <f>IF(G84&gt;=Datos!$D$15,(Datos!$D$15*Datos!$C$15),IF(G84&lt;=Datos!$D$15,(G84*Datos!$C$15)))</f>
        <v>653.6</v>
      </c>
      <c r="M84" s="154">
        <v>25</v>
      </c>
      <c r="N84" s="154">
        <f t="shared" si="89"/>
        <v>1295.6500000000001</v>
      </c>
      <c r="O84" s="177">
        <f t="shared" si="90"/>
        <v>20204.349999999999</v>
      </c>
    </row>
    <row r="85" spans="1:15" ht="29.25" customHeight="1" x14ac:dyDescent="0.2">
      <c r="A85" s="207">
        <v>55</v>
      </c>
      <c r="B85" s="227" t="s">
        <v>717</v>
      </c>
      <c r="C85" s="209" t="s">
        <v>624</v>
      </c>
      <c r="D85" s="130" t="s">
        <v>4</v>
      </c>
      <c r="E85" s="210" t="s">
        <v>269</v>
      </c>
      <c r="F85" s="210" t="s">
        <v>19</v>
      </c>
      <c r="G85" s="154">
        <v>21500</v>
      </c>
      <c r="H85" s="154">
        <v>0</v>
      </c>
      <c r="I85" s="154">
        <f t="shared" si="78"/>
        <v>21500</v>
      </c>
      <c r="J85" s="155">
        <f>IF(G85&gt;=Datos!$D$14,(Datos!$D$14*Datos!$C$14),IF(G85&lt;=Datos!$D$14,(G85*Datos!$C$14)))</f>
        <v>617.04999999999995</v>
      </c>
      <c r="K85" s="156" t="str">
        <f>IF((G85-J85-L85)&lt;=Datos!$G$7,"0",IF((G85-J85-L85)&lt;=Datos!$G$8,((G85-J85-L85)-Datos!$F$8)*Datos!$I$6,IF((G85-J85-L85)&lt;=Datos!$G$9,Datos!$I$8+((G85-J85-L85)-Datos!$F$9)*Datos!$J$6,IF((G85-J85-L85)&gt;=Datos!$F$10,(Datos!$I$8+Datos!$J$8)+((G85-J85-L85)-Datos!$F$10)*Datos!$K$6))))</f>
        <v>0</v>
      </c>
      <c r="L85" s="155">
        <f>IF(G85&gt;=Datos!$D$15,(Datos!$D$15*Datos!$C$15),IF(G85&lt;=Datos!$D$15,(G85*Datos!$C$15)))</f>
        <v>653.6</v>
      </c>
      <c r="M85" s="154">
        <v>25</v>
      </c>
      <c r="N85" s="154">
        <f t="shared" si="89"/>
        <v>1295.6500000000001</v>
      </c>
      <c r="O85" s="177">
        <f t="shared" si="90"/>
        <v>20204.349999999999</v>
      </c>
    </row>
    <row r="86" spans="1:15" ht="29.25" customHeight="1" x14ac:dyDescent="0.2">
      <c r="A86" s="207">
        <v>56</v>
      </c>
      <c r="B86" s="227" t="s">
        <v>756</v>
      </c>
      <c r="C86" s="209" t="s">
        <v>274</v>
      </c>
      <c r="D86" s="130" t="s">
        <v>4</v>
      </c>
      <c r="E86" s="210" t="s">
        <v>269</v>
      </c>
      <c r="F86" s="210" t="s">
        <v>19</v>
      </c>
      <c r="G86" s="154">
        <v>17500</v>
      </c>
      <c r="H86" s="154">
        <v>0</v>
      </c>
      <c r="I86" s="154">
        <f t="shared" si="78"/>
        <v>17500</v>
      </c>
      <c r="J86" s="155">
        <f>IF(G86&gt;=Datos!$D$14,(Datos!$D$14*Datos!$C$14),IF(G86&lt;=Datos!$D$14,(G86*Datos!$C$14)))</f>
        <v>502.25</v>
      </c>
      <c r="K86" s="156" t="str">
        <f>IF((G86-J86-L86)&lt;=Datos!$G$7,"0",IF((G86-J86-L86)&lt;=Datos!$G$8,((G86-J86-L86)-Datos!$F$8)*Datos!$I$6,IF((G86-J86-L86)&lt;=Datos!$G$9,Datos!$I$8+((G86-J86-L86)-Datos!$F$9)*Datos!$J$6,IF((G86-J86-L86)&gt;=Datos!$F$10,(Datos!$I$8+Datos!$J$8)+((G86-J86-L86)-Datos!$F$10)*Datos!$K$6))))</f>
        <v>0</v>
      </c>
      <c r="L86" s="155">
        <f>IF(G86&gt;=Datos!$D$15,(Datos!$D$15*Datos!$C$15),IF(G86&lt;=Datos!$D$15,(G86*Datos!$C$15)))</f>
        <v>532</v>
      </c>
      <c r="M86" s="154">
        <v>25</v>
      </c>
      <c r="N86" s="154">
        <f t="shared" ref="N86:N91" si="91">SUM(J86:M86)</f>
        <v>1059.25</v>
      </c>
      <c r="O86" s="177">
        <f t="shared" ref="O86:O91" si="92">+G86-N86</f>
        <v>16440.75</v>
      </c>
    </row>
    <row r="87" spans="1:15" ht="29.25" customHeight="1" x14ac:dyDescent="0.2">
      <c r="A87" s="207">
        <v>57</v>
      </c>
      <c r="B87" s="209" t="s">
        <v>862</v>
      </c>
      <c r="C87" s="209" t="s">
        <v>320</v>
      </c>
      <c r="D87" s="92" t="s">
        <v>4</v>
      </c>
      <c r="E87" s="210" t="s">
        <v>269</v>
      </c>
      <c r="F87" s="210" t="s">
        <v>270</v>
      </c>
      <c r="G87" s="154">
        <v>17500</v>
      </c>
      <c r="H87" s="154">
        <v>0</v>
      </c>
      <c r="I87" s="154">
        <f t="shared" si="78"/>
        <v>17500</v>
      </c>
      <c r="J87" s="155">
        <f>IF(G87&gt;=Datos!$D$14,(Datos!$D$14*Datos!$C$14),IF(G87&lt;=Datos!$D$14,(G87*Datos!$C$14)))</f>
        <v>502.25</v>
      </c>
      <c r="K87" s="156" t="str">
        <f>IF((G87-J87-L87)&lt;=Datos!$G$7,"0",IF((G87-J87-L87)&lt;=Datos!$G$8,((G87-J87-L87)-Datos!$F$8)*Datos!$I$6,IF((G87-J87-L87)&lt;=Datos!$G$9,Datos!$I$8+((G87-J87-L87)-Datos!$F$9)*Datos!$J$6,IF((G87-J87-L87)&gt;=Datos!$F$10,(Datos!$I$8+Datos!$J$8)+((G87-J87-L87)-Datos!$F$10)*Datos!$K$6))))</f>
        <v>0</v>
      </c>
      <c r="L87" s="155">
        <f>IF(G87&gt;=Datos!$D$15,(Datos!$D$15*Datos!$C$15),IF(G87&lt;=Datos!$D$15,(G87*Datos!$C$15)))</f>
        <v>532</v>
      </c>
      <c r="M87" s="154">
        <v>25</v>
      </c>
      <c r="N87" s="154">
        <f t="shared" si="91"/>
        <v>1059.25</v>
      </c>
      <c r="O87" s="177">
        <f t="shared" si="92"/>
        <v>16440.75</v>
      </c>
    </row>
    <row r="88" spans="1:15" ht="29.25" customHeight="1" x14ac:dyDescent="0.2">
      <c r="A88" s="207">
        <v>58</v>
      </c>
      <c r="B88" s="209" t="s">
        <v>863</v>
      </c>
      <c r="C88" s="209" t="s">
        <v>320</v>
      </c>
      <c r="D88" s="92" t="s">
        <v>4</v>
      </c>
      <c r="E88" s="210" t="s">
        <v>269</v>
      </c>
      <c r="F88" s="210" t="s">
        <v>19</v>
      </c>
      <c r="G88" s="154">
        <v>17500</v>
      </c>
      <c r="H88" s="154">
        <v>0</v>
      </c>
      <c r="I88" s="154">
        <f t="shared" si="78"/>
        <v>17500</v>
      </c>
      <c r="J88" s="155">
        <f>IF(G88&gt;=Datos!$D$14,(Datos!$D$14*Datos!$C$14),IF(G88&lt;=Datos!$D$14,(G88*Datos!$C$14)))</f>
        <v>502.25</v>
      </c>
      <c r="K88" s="156" t="str">
        <f>IF((G88-J88-L88)&lt;=Datos!$G$7,"0",IF((G88-J88-L88)&lt;=Datos!$G$8,((G88-J88-L88)-Datos!$F$8)*Datos!$I$6,IF((G88-J88-L88)&lt;=Datos!$G$9,Datos!$I$8+((G88-J88-L88)-Datos!$F$9)*Datos!$J$6,IF((G88-J88-L88)&gt;=Datos!$F$10,(Datos!$I$8+Datos!$J$8)+((G88-J88-L88)-Datos!$F$10)*Datos!$K$6))))</f>
        <v>0</v>
      </c>
      <c r="L88" s="155">
        <f>IF(G88&gt;=Datos!$D$15,(Datos!$D$15*Datos!$C$15),IF(G88&lt;=Datos!$D$15,(G88*Datos!$C$15)))</f>
        <v>532</v>
      </c>
      <c r="M88" s="154">
        <v>2025</v>
      </c>
      <c r="N88" s="154">
        <f t="shared" si="91"/>
        <v>3059.25</v>
      </c>
      <c r="O88" s="177">
        <f t="shared" si="92"/>
        <v>14440.75</v>
      </c>
    </row>
    <row r="89" spans="1:15" ht="29.25" customHeight="1" x14ac:dyDescent="0.2">
      <c r="A89" s="207">
        <v>59</v>
      </c>
      <c r="B89" s="209" t="s">
        <v>864</v>
      </c>
      <c r="C89" s="209" t="s">
        <v>320</v>
      </c>
      <c r="D89" s="92" t="s">
        <v>4</v>
      </c>
      <c r="E89" s="210" t="s">
        <v>269</v>
      </c>
      <c r="F89" s="210" t="s">
        <v>19</v>
      </c>
      <c r="G89" s="154">
        <v>17500</v>
      </c>
      <c r="H89" s="154">
        <v>0</v>
      </c>
      <c r="I89" s="154">
        <f t="shared" si="78"/>
        <v>17500</v>
      </c>
      <c r="J89" s="155">
        <f>IF(G89&gt;=Datos!$D$14,(Datos!$D$14*Datos!$C$14),IF(G89&lt;=Datos!$D$14,(G89*Datos!$C$14)))</f>
        <v>502.25</v>
      </c>
      <c r="K89" s="156" t="str">
        <f>IF((G89-J89-L89)&lt;=Datos!$G$7,"0",IF((G89-J89-L89)&lt;=Datos!$G$8,((G89-J89-L89)-Datos!$F$8)*Datos!$I$6,IF((G89-J89-L89)&lt;=Datos!$G$9,Datos!$I$8+((G89-J89-L89)-Datos!$F$9)*Datos!$J$6,IF((G89-J89-L89)&gt;=Datos!$F$10,(Datos!$I$8+Datos!$J$8)+((G89-J89-L89)-Datos!$F$10)*Datos!$K$6))))</f>
        <v>0</v>
      </c>
      <c r="L89" s="155">
        <f>IF(G89&gt;=Datos!$D$15,(Datos!$D$15*Datos!$C$15),IF(G89&lt;=Datos!$D$15,(G89*Datos!$C$15)))</f>
        <v>532</v>
      </c>
      <c r="M89" s="154">
        <v>25</v>
      </c>
      <c r="N89" s="154">
        <f t="shared" si="91"/>
        <v>1059.25</v>
      </c>
      <c r="O89" s="177">
        <f t="shared" si="92"/>
        <v>16440.75</v>
      </c>
    </row>
    <row r="90" spans="1:15" ht="29.25" customHeight="1" x14ac:dyDescent="0.2">
      <c r="A90" s="207">
        <v>60</v>
      </c>
      <c r="B90" s="208" t="s">
        <v>865</v>
      </c>
      <c r="C90" s="209" t="s">
        <v>274</v>
      </c>
      <c r="D90" s="92" t="s">
        <v>4</v>
      </c>
      <c r="E90" s="210" t="s">
        <v>269</v>
      </c>
      <c r="F90" s="210" t="s">
        <v>270</v>
      </c>
      <c r="G90" s="131">
        <v>17500</v>
      </c>
      <c r="H90" s="154">
        <v>0</v>
      </c>
      <c r="I90" s="154">
        <f t="shared" si="78"/>
        <v>17500</v>
      </c>
      <c r="J90" s="155">
        <f>IF(G90&gt;=Datos!$D$14,(Datos!$D$14*Datos!$C$14),IF(G90&lt;=Datos!$D$14,(G90*Datos!$C$14)))</f>
        <v>502.25</v>
      </c>
      <c r="K90" s="156" t="str">
        <f>IF((G90-J90-L90)&lt;=Datos!$G$7,"0",IF((G90-J90-L90)&lt;=Datos!$G$8,((G90-J90-L90)-Datos!$F$8)*Datos!$I$6,IF((G90-J90-L90)&lt;=Datos!$G$9,Datos!$I$8+((G90-J90-L90)-Datos!$F$9)*Datos!$J$6,IF((G90-J90-L90)&gt;=Datos!$F$10,(Datos!$I$8+Datos!$J$8)+((G90-J90-L90)-Datos!$F$10)*Datos!$K$6))))</f>
        <v>0</v>
      </c>
      <c r="L90" s="155">
        <f>IF(G90&gt;=Datos!$D$15,(Datos!$D$15*Datos!$C$15),IF(G90&lt;=Datos!$D$15,(G90*Datos!$C$15)))</f>
        <v>532</v>
      </c>
      <c r="M90" s="154">
        <v>25</v>
      </c>
      <c r="N90" s="154">
        <f t="shared" si="91"/>
        <v>1059.25</v>
      </c>
      <c r="O90" s="177">
        <f t="shared" si="92"/>
        <v>16440.75</v>
      </c>
    </row>
    <row r="91" spans="1:15" ht="29.25" customHeight="1" x14ac:dyDescent="0.2">
      <c r="A91" s="207">
        <v>61</v>
      </c>
      <c r="B91" s="209" t="s">
        <v>866</v>
      </c>
      <c r="C91" s="209" t="s">
        <v>320</v>
      </c>
      <c r="D91" s="92" t="s">
        <v>4</v>
      </c>
      <c r="E91" s="210" t="s">
        <v>269</v>
      </c>
      <c r="F91" s="210" t="s">
        <v>19</v>
      </c>
      <c r="G91" s="154">
        <v>17500</v>
      </c>
      <c r="H91" s="154">
        <v>0</v>
      </c>
      <c r="I91" s="154">
        <f t="shared" si="78"/>
        <v>17500</v>
      </c>
      <c r="J91" s="155">
        <f>IF(G91&gt;=Datos!$D$14,(Datos!$D$14*Datos!$C$14),IF(G91&lt;=Datos!$D$14,(G91*Datos!$C$14)))</f>
        <v>502.25</v>
      </c>
      <c r="K91" s="156" t="str">
        <f>IF((G91-J91-L91)&lt;=Datos!$G$7,"0",IF((G91-J91-L91)&lt;=Datos!$G$8,((G91-J91-L91)-Datos!$F$8)*Datos!$I$6,IF((G91-J91-L91)&lt;=Datos!$G$9,Datos!$I$8+((G91-J91-L91)-Datos!$F$9)*Datos!$J$6,IF((G91-J91-L91)&gt;=Datos!$F$10,(Datos!$I$8+Datos!$J$8)+((G91-J91-L91)-Datos!$F$10)*Datos!$K$6))))</f>
        <v>0</v>
      </c>
      <c r="L91" s="155">
        <f>IF(G91&gt;=Datos!$D$15,(Datos!$D$15*Datos!$C$15),IF(G91&lt;=Datos!$D$15,(G91*Datos!$C$15)))</f>
        <v>532</v>
      </c>
      <c r="M91" s="154">
        <v>25</v>
      </c>
      <c r="N91" s="154">
        <f t="shared" si="91"/>
        <v>1059.25</v>
      </c>
      <c r="O91" s="177">
        <f t="shared" si="92"/>
        <v>16440.75</v>
      </c>
    </row>
    <row r="92" spans="1:15" ht="29.25" customHeight="1" x14ac:dyDescent="0.2">
      <c r="A92" s="207">
        <v>62</v>
      </c>
      <c r="B92" s="209" t="s">
        <v>951</v>
      </c>
      <c r="C92" s="209" t="s">
        <v>273</v>
      </c>
      <c r="D92" s="92" t="s">
        <v>4</v>
      </c>
      <c r="E92" s="210" t="s">
        <v>269</v>
      </c>
      <c r="F92" s="210" t="s">
        <v>19</v>
      </c>
      <c r="G92" s="154">
        <v>17500</v>
      </c>
      <c r="H92" s="154">
        <v>0</v>
      </c>
      <c r="I92" s="154">
        <f t="shared" ref="I92:I99" si="93">SUM(G92:H92)</f>
        <v>17500</v>
      </c>
      <c r="J92" s="155">
        <f>IF(G92&gt;=Datos!$D$14,(Datos!$D$14*Datos!$C$14),IF(G92&lt;=Datos!$D$14,(G92*Datos!$C$14)))</f>
        <v>502.25</v>
      </c>
      <c r="K92" s="156" t="str">
        <f>IF((G92-J92-L92)&lt;=Datos!$G$7,"0",IF((G92-J92-L92)&lt;=Datos!$G$8,((G92-J92-L92)-Datos!$F$8)*Datos!$I$6,IF((G92-J92-L92)&lt;=Datos!$G$9,Datos!$I$8+((G92-J92-L92)-Datos!$F$9)*Datos!$J$6,IF((G92-J92-L92)&gt;=Datos!$F$10,(Datos!$I$8+Datos!$J$8)+((G92-J92-L92)-Datos!$F$10)*Datos!$K$6))))</f>
        <v>0</v>
      </c>
      <c r="L92" s="155">
        <f>IF(G92&gt;=Datos!$D$15,(Datos!$D$15*Datos!$C$15),IF(G92&lt;=Datos!$D$15,(G92*Datos!$C$15)))</f>
        <v>532</v>
      </c>
      <c r="M92" s="154">
        <v>25</v>
      </c>
      <c r="N92" s="154">
        <f t="shared" ref="N92:N99" si="94">SUM(J92:M92)</f>
        <v>1059.25</v>
      </c>
      <c r="O92" s="177">
        <f t="shared" ref="O92:O99" si="95">+G92-N92</f>
        <v>16440.75</v>
      </c>
    </row>
    <row r="93" spans="1:15" ht="29.25" customHeight="1" x14ac:dyDescent="0.2">
      <c r="A93" s="207">
        <v>63</v>
      </c>
      <c r="B93" s="209" t="s">
        <v>952</v>
      </c>
      <c r="C93" s="209" t="s">
        <v>275</v>
      </c>
      <c r="D93" s="92" t="s">
        <v>544</v>
      </c>
      <c r="E93" s="210" t="s">
        <v>269</v>
      </c>
      <c r="F93" s="210" t="s">
        <v>19</v>
      </c>
      <c r="G93" s="154">
        <v>26000</v>
      </c>
      <c r="H93" s="154">
        <v>0</v>
      </c>
      <c r="I93" s="154">
        <f t="shared" si="93"/>
        <v>26000</v>
      </c>
      <c r="J93" s="155">
        <f>IF(G93&gt;=Datos!$D$14,(Datos!$D$14*Datos!$C$14),IF(G93&lt;=Datos!$D$14,(G93*Datos!$C$14)))</f>
        <v>746.2</v>
      </c>
      <c r="K93" s="156" t="str">
        <f>IF((G93-J93-L93)&lt;=Datos!$G$7,"0",IF((G93-J93-L93)&lt;=Datos!$G$8,((G93-J93-L93)-Datos!$F$8)*Datos!$I$6,IF((G93-J93-L93)&lt;=Datos!$G$9,Datos!$I$8+((G93-J93-L93)-Datos!$F$9)*Datos!$J$6,IF((G93-J93-L93)&gt;=Datos!$F$10,(Datos!$I$8+Datos!$J$8)+((G93-J93-L93)-Datos!$F$10)*Datos!$K$6))))</f>
        <v>0</v>
      </c>
      <c r="L93" s="155">
        <f>IF(G93&gt;=Datos!$D$15,(Datos!$D$15*Datos!$C$15),IF(G93&lt;=Datos!$D$15,(G93*Datos!$C$15)))</f>
        <v>790.4</v>
      </c>
      <c r="M93" s="154">
        <v>3177.11</v>
      </c>
      <c r="N93" s="154">
        <f t="shared" si="94"/>
        <v>4713.71</v>
      </c>
      <c r="O93" s="177">
        <f t="shared" si="95"/>
        <v>21286.29</v>
      </c>
    </row>
    <row r="94" spans="1:15" ht="29.25" customHeight="1" x14ac:dyDescent="0.2">
      <c r="A94" s="207">
        <v>64</v>
      </c>
      <c r="B94" s="209" t="s">
        <v>953</v>
      </c>
      <c r="C94" s="209" t="s">
        <v>275</v>
      </c>
      <c r="D94" s="92" t="s">
        <v>4</v>
      </c>
      <c r="E94" s="210" t="s">
        <v>269</v>
      </c>
      <c r="F94" s="210" t="s">
        <v>270</v>
      </c>
      <c r="G94" s="154">
        <v>18000</v>
      </c>
      <c r="H94" s="154">
        <v>0</v>
      </c>
      <c r="I94" s="154">
        <f t="shared" si="93"/>
        <v>18000</v>
      </c>
      <c r="J94" s="155">
        <f>IF(G94&gt;=Datos!$D$14,(Datos!$D$14*Datos!$C$14),IF(G94&lt;=Datos!$D$14,(G94*Datos!$C$14)))</f>
        <v>516.6</v>
      </c>
      <c r="K94" s="156" t="str">
        <f>IF((G94-J94-L94)&lt;=Datos!$G$7,"0",IF((G94-J94-L94)&lt;=Datos!$G$8,((G94-J94-L94)-Datos!$F$8)*Datos!$I$6,IF((G94-J94-L94)&lt;=Datos!$G$9,Datos!$I$8+((G94-J94-L94)-Datos!$F$9)*Datos!$J$6,IF((G94-J94-L94)&gt;=Datos!$F$10,(Datos!$I$8+Datos!$J$8)+((G94-J94-L94)-Datos!$F$10)*Datos!$K$6))))</f>
        <v>0</v>
      </c>
      <c r="L94" s="155">
        <f>IF(G94&gt;=Datos!$D$15,(Datos!$D$15*Datos!$C$15),IF(G94&lt;=Datos!$D$15,(G94*Datos!$C$15)))</f>
        <v>547.20000000000005</v>
      </c>
      <c r="M94" s="154">
        <v>3025</v>
      </c>
      <c r="N94" s="154">
        <f t="shared" si="94"/>
        <v>4088.8</v>
      </c>
      <c r="O94" s="177">
        <f t="shared" si="95"/>
        <v>13911.2</v>
      </c>
    </row>
    <row r="95" spans="1:15" ht="29.25" customHeight="1" x14ac:dyDescent="0.2">
      <c r="A95" s="207">
        <v>65</v>
      </c>
      <c r="B95" s="209" t="s">
        <v>954</v>
      </c>
      <c r="C95" s="209" t="s">
        <v>755</v>
      </c>
      <c r="D95" s="92" t="s">
        <v>4</v>
      </c>
      <c r="E95" s="210" t="s">
        <v>269</v>
      </c>
      <c r="F95" s="210" t="s">
        <v>19</v>
      </c>
      <c r="G95" s="154">
        <v>17500</v>
      </c>
      <c r="H95" s="154">
        <v>0</v>
      </c>
      <c r="I95" s="154">
        <f t="shared" si="93"/>
        <v>17500</v>
      </c>
      <c r="J95" s="155">
        <f>IF(G95&gt;=Datos!$D$14,(Datos!$D$14*Datos!$C$14),IF(G95&lt;=Datos!$D$14,(G95*Datos!$C$14)))</f>
        <v>502.25</v>
      </c>
      <c r="K95" s="156" t="str">
        <f>IF((G95-J95-L95)&lt;=Datos!$G$7,"0",IF((G95-J95-L95)&lt;=Datos!$G$8,((G95-J95-L95)-Datos!$F$8)*Datos!$I$6,IF((G95-J95-L95)&lt;=Datos!$G$9,Datos!$I$8+((G95-J95-L95)-Datos!$F$9)*Datos!$J$6,IF((G95-J95-L95)&gt;=Datos!$F$10,(Datos!$I$8+Datos!$J$8)+((G95-J95-L95)-Datos!$F$10)*Datos!$K$6))))</f>
        <v>0</v>
      </c>
      <c r="L95" s="155">
        <f>IF(G95&gt;=Datos!$D$15,(Datos!$D$15*Datos!$C$15),IF(G95&lt;=Datos!$D$15,(G95*Datos!$C$15)))</f>
        <v>532</v>
      </c>
      <c r="M95" s="154">
        <v>25</v>
      </c>
      <c r="N95" s="154">
        <f t="shared" si="94"/>
        <v>1059.25</v>
      </c>
      <c r="O95" s="177">
        <f t="shared" si="95"/>
        <v>16440.75</v>
      </c>
    </row>
    <row r="96" spans="1:15" ht="29.25" customHeight="1" x14ac:dyDescent="0.2">
      <c r="A96" s="207">
        <v>66</v>
      </c>
      <c r="B96" s="209" t="s">
        <v>955</v>
      </c>
      <c r="C96" s="209" t="s">
        <v>275</v>
      </c>
      <c r="D96" s="92" t="s">
        <v>4</v>
      </c>
      <c r="E96" s="210" t="s">
        <v>269</v>
      </c>
      <c r="F96" s="210" t="s">
        <v>19</v>
      </c>
      <c r="G96" s="154">
        <v>18000</v>
      </c>
      <c r="H96" s="154">
        <v>0</v>
      </c>
      <c r="I96" s="154">
        <f t="shared" si="93"/>
        <v>18000</v>
      </c>
      <c r="J96" s="155">
        <f>IF(G96&gt;=Datos!$D$14,(Datos!$D$14*Datos!$C$14),IF(G96&lt;=Datos!$D$14,(G96*Datos!$C$14)))</f>
        <v>516.6</v>
      </c>
      <c r="K96" s="156" t="str">
        <f>IF((G96-J96-L96)&lt;=Datos!$G$7,"0",IF((G96-J96-L96)&lt;=Datos!$G$8,((G96-J96-L96)-Datos!$F$8)*Datos!$I$6,IF((G96-J96-L96)&lt;=Datos!$G$9,Datos!$I$8+((G96-J96-L96)-Datos!$F$9)*Datos!$J$6,IF((G96-J96-L96)&gt;=Datos!$F$10,(Datos!$I$8+Datos!$J$8)+((G96-J96-L96)-Datos!$F$10)*Datos!$K$6))))</f>
        <v>0</v>
      </c>
      <c r="L96" s="155">
        <f>IF(G96&gt;=Datos!$D$15,(Datos!$D$15*Datos!$C$15),IF(G96&lt;=Datos!$D$15,(G96*Datos!$C$15)))</f>
        <v>547.20000000000005</v>
      </c>
      <c r="M96" s="154">
        <v>3620.9</v>
      </c>
      <c r="N96" s="154">
        <f t="shared" si="94"/>
        <v>4684.7000000000007</v>
      </c>
      <c r="O96" s="177">
        <f t="shared" si="95"/>
        <v>13315.3</v>
      </c>
    </row>
    <row r="97" spans="1:15" ht="29.25" customHeight="1" x14ac:dyDescent="0.2">
      <c r="A97" s="207">
        <v>67</v>
      </c>
      <c r="B97" s="209" t="s">
        <v>956</v>
      </c>
      <c r="C97" s="209" t="s">
        <v>320</v>
      </c>
      <c r="D97" s="92" t="s">
        <v>4</v>
      </c>
      <c r="E97" s="210" t="s">
        <v>269</v>
      </c>
      <c r="F97" s="210" t="s">
        <v>19</v>
      </c>
      <c r="G97" s="154">
        <v>17500</v>
      </c>
      <c r="H97" s="154">
        <v>0</v>
      </c>
      <c r="I97" s="154">
        <f t="shared" si="93"/>
        <v>17500</v>
      </c>
      <c r="J97" s="155">
        <f>IF(G97&gt;=Datos!$D$14,(Datos!$D$14*Datos!$C$14),IF(G97&lt;=Datos!$D$14,(G97*Datos!$C$14)))</f>
        <v>502.25</v>
      </c>
      <c r="K97" s="156" t="str">
        <f>IF((G97-J97-L97)&lt;=Datos!$G$7,"0",IF((G97-J97-L97)&lt;=Datos!$G$8,((G97-J97-L97)-Datos!$F$8)*Datos!$I$6,IF((G97-J97-L97)&lt;=Datos!$G$9,Datos!$I$8+((G97-J97-L97)-Datos!$F$9)*Datos!$J$6,IF((G97-J97-L97)&gt;=Datos!$F$10,(Datos!$I$8+Datos!$J$8)+((G97-J97-L97)-Datos!$F$10)*Datos!$K$6))))</f>
        <v>0</v>
      </c>
      <c r="L97" s="155">
        <f>IF(G97&gt;=Datos!$D$15,(Datos!$D$15*Datos!$C$15),IF(G97&lt;=Datos!$D$15,(G97*Datos!$C$15)))</f>
        <v>532</v>
      </c>
      <c r="M97" s="154">
        <v>25</v>
      </c>
      <c r="N97" s="154">
        <f t="shared" si="94"/>
        <v>1059.25</v>
      </c>
      <c r="O97" s="177">
        <f t="shared" si="95"/>
        <v>16440.75</v>
      </c>
    </row>
    <row r="98" spans="1:15" ht="29.25" customHeight="1" x14ac:dyDescent="0.2">
      <c r="A98" s="207">
        <v>68</v>
      </c>
      <c r="B98" s="209" t="s">
        <v>957</v>
      </c>
      <c r="C98" s="209" t="s">
        <v>275</v>
      </c>
      <c r="D98" s="92" t="s">
        <v>4</v>
      </c>
      <c r="E98" s="210" t="s">
        <v>269</v>
      </c>
      <c r="F98" s="210" t="s">
        <v>19</v>
      </c>
      <c r="G98" s="154">
        <v>18000</v>
      </c>
      <c r="H98" s="154">
        <v>0</v>
      </c>
      <c r="I98" s="154">
        <f t="shared" si="93"/>
        <v>18000</v>
      </c>
      <c r="J98" s="155">
        <f>IF(G98&gt;=Datos!$D$14,(Datos!$D$14*Datos!$C$14),IF(G98&lt;=Datos!$D$14,(G98*Datos!$C$14)))</f>
        <v>516.6</v>
      </c>
      <c r="K98" s="156" t="str">
        <f>IF((G98-J98-L98)&lt;=Datos!$G$7,"0",IF((G98-J98-L98)&lt;=Datos!$G$8,((G98-J98-L98)-Datos!$F$8)*Datos!$I$6,IF((G98-J98-L98)&lt;=Datos!$G$9,Datos!$I$8+((G98-J98-L98)-Datos!$F$9)*Datos!$J$6,IF((G98-J98-L98)&gt;=Datos!$F$10,(Datos!$I$8+Datos!$J$8)+((G98-J98-L98)-Datos!$F$10)*Datos!$K$6))))</f>
        <v>0</v>
      </c>
      <c r="L98" s="155">
        <f>IF(G98&gt;=Datos!$D$15,(Datos!$D$15*Datos!$C$15),IF(G98&lt;=Datos!$D$15,(G98*Datos!$C$15)))</f>
        <v>547.20000000000005</v>
      </c>
      <c r="M98" s="154">
        <v>2278.62</v>
      </c>
      <c r="N98" s="154">
        <f t="shared" si="94"/>
        <v>3342.42</v>
      </c>
      <c r="O98" s="177">
        <f t="shared" si="95"/>
        <v>14657.58</v>
      </c>
    </row>
    <row r="99" spans="1:15" ht="29.25" customHeight="1" x14ac:dyDescent="0.2">
      <c r="A99" s="207">
        <v>69</v>
      </c>
      <c r="B99" s="209" t="s">
        <v>958</v>
      </c>
      <c r="C99" s="209" t="s">
        <v>755</v>
      </c>
      <c r="D99" s="92" t="s">
        <v>4</v>
      </c>
      <c r="E99" s="210" t="s">
        <v>269</v>
      </c>
      <c r="F99" s="210" t="s">
        <v>19</v>
      </c>
      <c r="G99" s="154">
        <v>17500</v>
      </c>
      <c r="H99" s="154">
        <v>0</v>
      </c>
      <c r="I99" s="154">
        <f t="shared" si="93"/>
        <v>17500</v>
      </c>
      <c r="J99" s="155">
        <f>IF(G99&gt;=Datos!$D$14,(Datos!$D$14*Datos!$C$14),IF(G99&lt;=Datos!$D$14,(G99*Datos!$C$14)))</f>
        <v>502.25</v>
      </c>
      <c r="K99" s="156" t="str">
        <f>IF((G99-J99-L99)&lt;=Datos!$G$7,"0",IF((G99-J99-L99)&lt;=Datos!$G$8,((G99-J99-L99)-Datos!$F$8)*Datos!$I$6,IF((G99-J99-L99)&lt;=Datos!$G$9,Datos!$I$8+((G99-J99-L99)-Datos!$F$9)*Datos!$J$6,IF((G99-J99-L99)&gt;=Datos!$F$10,(Datos!$I$8+Datos!$J$8)+((G99-J99-L99)-Datos!$F$10)*Datos!$K$6))))</f>
        <v>0</v>
      </c>
      <c r="L99" s="155">
        <f>IF(G99&gt;=Datos!$D$15,(Datos!$D$15*Datos!$C$15),IF(G99&lt;=Datos!$D$15,(G99*Datos!$C$15)))</f>
        <v>532</v>
      </c>
      <c r="M99" s="154">
        <v>25</v>
      </c>
      <c r="N99" s="154">
        <f t="shared" si="94"/>
        <v>1059.25</v>
      </c>
      <c r="O99" s="177">
        <f t="shared" si="95"/>
        <v>16440.75</v>
      </c>
    </row>
    <row r="100" spans="1:15" ht="29.25" customHeight="1" x14ac:dyDescent="0.2">
      <c r="A100" s="207">
        <v>70</v>
      </c>
      <c r="B100" s="209" t="s">
        <v>992</v>
      </c>
      <c r="C100" s="209" t="s">
        <v>274</v>
      </c>
      <c r="D100" s="92" t="s">
        <v>544</v>
      </c>
      <c r="E100" s="210" t="s">
        <v>269</v>
      </c>
      <c r="F100" s="210" t="s">
        <v>19</v>
      </c>
      <c r="G100" s="154">
        <v>26000</v>
      </c>
      <c r="H100" s="154">
        <v>0</v>
      </c>
      <c r="I100" s="154">
        <f t="shared" ref="I100:I108" si="96">SUM(G100:H100)</f>
        <v>26000</v>
      </c>
      <c r="J100" s="155">
        <f>IF(G100&gt;=Datos!$D$14,(Datos!$D$14*Datos!$C$14),IF(G100&lt;=Datos!$D$14,(G100*Datos!$C$14)))</f>
        <v>746.2</v>
      </c>
      <c r="K100" s="156" t="str">
        <f>IF((G100-J100-L100)&lt;=Datos!$G$7,"0",IF((G100-J100-L100)&lt;=Datos!$G$8,((G100-J100-L100)-Datos!$F$8)*Datos!$I$6,IF((G100-J100-L100)&lt;=Datos!$G$9,Datos!$I$8+((G100-J100-L100)-Datos!$F$9)*Datos!$J$6,IF((G100-J100-L100)&gt;=Datos!$F$10,(Datos!$I$8+Datos!$J$8)+((G100-J100-L100)-Datos!$F$10)*Datos!$K$6))))</f>
        <v>0</v>
      </c>
      <c r="L100" s="155">
        <f>IF(G100&gt;=Datos!$D$15,(Datos!$D$15*Datos!$C$15),IF(G100&lt;=Datos!$D$15,(G100*Datos!$C$15)))</f>
        <v>790.4</v>
      </c>
      <c r="M100" s="154">
        <v>25</v>
      </c>
      <c r="N100" s="154">
        <f t="shared" ref="N100:N113" si="97">SUM(J100:M100)</f>
        <v>1561.6</v>
      </c>
      <c r="O100" s="177">
        <f t="shared" ref="O100:O113" si="98">+G100-N100</f>
        <v>24438.400000000001</v>
      </c>
    </row>
    <row r="101" spans="1:15" ht="29.25" customHeight="1" x14ac:dyDescent="0.2">
      <c r="A101" s="207">
        <v>71</v>
      </c>
      <c r="B101" s="209" t="s">
        <v>993</v>
      </c>
      <c r="C101" s="209" t="s">
        <v>273</v>
      </c>
      <c r="D101" s="92" t="s">
        <v>4</v>
      </c>
      <c r="E101" s="210" t="s">
        <v>269</v>
      </c>
      <c r="F101" s="210" t="s">
        <v>19</v>
      </c>
      <c r="G101" s="154">
        <v>17500</v>
      </c>
      <c r="H101" s="154">
        <v>0</v>
      </c>
      <c r="I101" s="154">
        <f t="shared" si="96"/>
        <v>17500</v>
      </c>
      <c r="J101" s="155">
        <f>IF(G101&gt;=Datos!$D$14,(Datos!$D$14*Datos!$C$14),IF(G101&lt;=Datos!$D$14,(G101*Datos!$C$14)))</f>
        <v>502.25</v>
      </c>
      <c r="K101" s="156" t="str">
        <f>IF((G101-J101-L101)&lt;=Datos!$G$7,"0",IF((G101-J101-L101)&lt;=Datos!$G$8,((G101-J101-L101)-Datos!$F$8)*Datos!$I$6,IF((G101-J101-L101)&lt;=Datos!$G$9,Datos!$I$8+((G101-J101-L101)-Datos!$F$9)*Datos!$J$6,IF((G101-J101-L101)&gt;=Datos!$F$10,(Datos!$I$8+Datos!$J$8)+((G101-J101-L101)-Datos!$F$10)*Datos!$K$6))))</f>
        <v>0</v>
      </c>
      <c r="L101" s="155">
        <f>IF(G101&gt;=Datos!$D$15,(Datos!$D$15*Datos!$C$15),IF(G101&lt;=Datos!$D$15,(G101*Datos!$C$15)))</f>
        <v>532</v>
      </c>
      <c r="M101" s="154">
        <v>25</v>
      </c>
      <c r="N101" s="154">
        <f t="shared" si="97"/>
        <v>1059.25</v>
      </c>
      <c r="O101" s="177">
        <f t="shared" si="98"/>
        <v>16440.75</v>
      </c>
    </row>
    <row r="102" spans="1:15" ht="29.25" customHeight="1" x14ac:dyDescent="0.2">
      <c r="A102" s="207">
        <v>72</v>
      </c>
      <c r="B102" s="209" t="s">
        <v>1024</v>
      </c>
      <c r="C102" s="209" t="s">
        <v>273</v>
      </c>
      <c r="D102" s="92" t="s">
        <v>4</v>
      </c>
      <c r="E102" s="210" t="s">
        <v>269</v>
      </c>
      <c r="F102" s="210" t="s">
        <v>270</v>
      </c>
      <c r="G102" s="154">
        <v>17500</v>
      </c>
      <c r="H102" s="154">
        <v>0</v>
      </c>
      <c r="I102" s="154">
        <f t="shared" ref="I102" si="99">SUM(G102:H102)</f>
        <v>17500</v>
      </c>
      <c r="J102" s="155">
        <f>IF(G102&gt;=Datos!$D$14,(Datos!$D$14*Datos!$C$14),IF(G102&lt;=Datos!$D$14,(G102*Datos!$C$14)))</f>
        <v>502.25</v>
      </c>
      <c r="K102" s="156" t="str">
        <f>IF((G102-J102-L102)&lt;=Datos!$G$7,"0",IF((G102-J102-L102)&lt;=Datos!$G$8,((G102-J102-L102)-Datos!$F$8)*Datos!$I$6,IF((G102-J102-L102)&lt;=Datos!$G$9,Datos!$I$8+((G102-J102-L102)-Datos!$F$9)*Datos!$J$6,IF((G102-J102-L102)&gt;=Datos!$F$10,(Datos!$I$8+Datos!$J$8)+((G102-J102-L102)-Datos!$F$10)*Datos!$K$6))))</f>
        <v>0</v>
      </c>
      <c r="L102" s="155">
        <f>IF(G102&gt;=Datos!$D$15,(Datos!$D$15*Datos!$C$15),IF(G102&lt;=Datos!$D$15,(G102*Datos!$C$15)))</f>
        <v>532</v>
      </c>
      <c r="M102" s="154">
        <v>25</v>
      </c>
      <c r="N102" s="154">
        <f t="shared" si="97"/>
        <v>1059.25</v>
      </c>
      <c r="O102" s="177">
        <f t="shared" si="98"/>
        <v>16440.75</v>
      </c>
    </row>
    <row r="103" spans="1:15" ht="29.25" customHeight="1" x14ac:dyDescent="0.2">
      <c r="A103" s="207">
        <v>73</v>
      </c>
      <c r="B103" s="209" t="s">
        <v>1064</v>
      </c>
      <c r="C103" s="209" t="s">
        <v>995</v>
      </c>
      <c r="D103" s="92" t="s">
        <v>4</v>
      </c>
      <c r="E103" s="210" t="s">
        <v>269</v>
      </c>
      <c r="F103" s="210" t="s">
        <v>19</v>
      </c>
      <c r="G103" s="154">
        <v>17500</v>
      </c>
      <c r="H103" s="154">
        <v>0</v>
      </c>
      <c r="I103" s="154">
        <f t="shared" ref="I103" si="100">SUM(G103:H103)</f>
        <v>17500</v>
      </c>
      <c r="J103" s="155">
        <f>IF(G103&gt;=Datos!$D$14,(Datos!$D$14*Datos!$C$14),IF(G103&lt;=Datos!$D$14,(G103*Datos!$C$14)))</f>
        <v>502.25</v>
      </c>
      <c r="K103" s="156" t="str">
        <f>IF((G103-J103-L103)&lt;=Datos!$G$7,"0",IF((G103-J103-L103)&lt;=Datos!$G$8,((G103-J103-L103)-Datos!$F$8)*Datos!$I$6,IF((G103-J103-L103)&lt;=Datos!$G$9,Datos!$I$8+((G103-J103-L103)-Datos!$F$9)*Datos!$J$6,IF((G103-J103-L103)&gt;=Datos!$F$10,(Datos!$I$8+Datos!$J$8)+((G103-J103-L103)-Datos!$F$10)*Datos!$K$6))))</f>
        <v>0</v>
      </c>
      <c r="L103" s="155">
        <f>IF(G103&gt;=Datos!$D$15,(Datos!$D$15*Datos!$C$15),IF(G103&lt;=Datos!$D$15,(G103*Datos!$C$15)))</f>
        <v>532</v>
      </c>
      <c r="M103" s="154">
        <v>25</v>
      </c>
      <c r="N103" s="154">
        <f t="shared" ref="N103:N105" si="101">SUM(J103:M103)</f>
        <v>1059.25</v>
      </c>
      <c r="O103" s="177">
        <f t="shared" ref="O103:O105" si="102">+G103-N103</f>
        <v>16440.75</v>
      </c>
    </row>
    <row r="104" spans="1:15" ht="29.25" customHeight="1" x14ac:dyDescent="0.2">
      <c r="A104" s="207">
        <v>74</v>
      </c>
      <c r="B104" s="209" t="s">
        <v>137</v>
      </c>
      <c r="C104" s="209" t="s">
        <v>273</v>
      </c>
      <c r="D104" s="92" t="s">
        <v>4</v>
      </c>
      <c r="E104" s="210" t="s">
        <v>269</v>
      </c>
      <c r="F104" s="210" t="s">
        <v>19</v>
      </c>
      <c r="G104" s="131">
        <v>21500</v>
      </c>
      <c r="H104" s="154">
        <v>0</v>
      </c>
      <c r="I104" s="154">
        <f t="shared" ref="I104:I105" si="103">SUM(G104:H104)</f>
        <v>21500</v>
      </c>
      <c r="J104" s="155">
        <f>IF(G104&gt;=Datos!$D$14,(Datos!$D$14*Datos!$C$14),IF(G104&lt;=Datos!$D$14,(G104*Datos!$C$14)))</f>
        <v>617.04999999999995</v>
      </c>
      <c r="K104" s="156" t="str">
        <f>IF((G104-J104-L104)&lt;=Datos!$G$7,"0",IF((G104-J104-L104)&lt;=Datos!$G$8,((G104-J104-L104)-Datos!$F$8)*Datos!$I$6,IF((G104-J104-L104)&lt;=Datos!$G$9,Datos!$I$8+((G104-J104-L104)-Datos!$F$9)*Datos!$J$6,IF((G104-J104-L104)&gt;=Datos!$F$10,(Datos!$I$8+Datos!$J$8)+((G104-J104-L104)-Datos!$F$10)*Datos!$K$6))))</f>
        <v>0</v>
      </c>
      <c r="L104" s="155">
        <f>IF(G104&gt;=Datos!$D$15,(Datos!$D$15*Datos!$C$15),IF(G104&lt;=Datos!$D$15,(G104*Datos!$C$15)))</f>
        <v>653.6</v>
      </c>
      <c r="M104" s="154">
        <v>7947.31</v>
      </c>
      <c r="N104" s="154">
        <f t="shared" si="101"/>
        <v>9217.9600000000009</v>
      </c>
      <c r="O104" s="177">
        <f t="shared" si="102"/>
        <v>12282.039999999999</v>
      </c>
    </row>
    <row r="105" spans="1:15" ht="29.25" customHeight="1" x14ac:dyDescent="0.2">
      <c r="A105" s="207">
        <v>75</v>
      </c>
      <c r="B105" s="209" t="s">
        <v>421</v>
      </c>
      <c r="C105" s="209" t="s">
        <v>274</v>
      </c>
      <c r="D105" s="92" t="s">
        <v>4</v>
      </c>
      <c r="E105" s="210" t="s">
        <v>269</v>
      </c>
      <c r="F105" s="210" t="s">
        <v>19</v>
      </c>
      <c r="G105" s="154">
        <v>21500</v>
      </c>
      <c r="H105" s="154">
        <v>0</v>
      </c>
      <c r="I105" s="154">
        <f t="shared" si="103"/>
        <v>21500</v>
      </c>
      <c r="J105" s="155">
        <f>IF(G105&gt;=Datos!$D$14,(Datos!$D$14*Datos!$C$14),IF(G105&lt;=Datos!$D$14,(G105*Datos!$C$14)))</f>
        <v>617.04999999999995</v>
      </c>
      <c r="K105" s="156" t="str">
        <f>IF((G105-J105-L105)&lt;=Datos!$G$7,"0",IF((G105-J105-L105)&lt;=Datos!$G$8,((G105-J105-L105)-Datos!$F$8)*Datos!$I$6,IF((G105-J105-L105)&lt;=Datos!$G$9,Datos!$I$8+((G105-J105-L105)-Datos!$F$9)*Datos!$J$6,IF((G105-J105-L105)&gt;=Datos!$F$10,(Datos!$I$8+Datos!$J$8)+((G105-J105-L105)-Datos!$F$10)*Datos!$K$6))))</f>
        <v>0</v>
      </c>
      <c r="L105" s="155">
        <f>IF(G105&gt;=Datos!$D$15,(Datos!$D$15*Datos!$C$15),IF(G105&lt;=Datos!$D$15,(G105*Datos!$C$15)))</f>
        <v>653.6</v>
      </c>
      <c r="M105" s="154">
        <v>25</v>
      </c>
      <c r="N105" s="154">
        <f t="shared" si="101"/>
        <v>1295.6500000000001</v>
      </c>
      <c r="O105" s="177">
        <f t="shared" si="102"/>
        <v>20204.349999999999</v>
      </c>
    </row>
    <row r="106" spans="1:15" ht="29.25" customHeight="1" x14ac:dyDescent="0.2">
      <c r="A106" s="207">
        <v>76</v>
      </c>
      <c r="B106" s="209" t="s">
        <v>136</v>
      </c>
      <c r="C106" s="209" t="s">
        <v>274</v>
      </c>
      <c r="D106" s="92" t="s">
        <v>4</v>
      </c>
      <c r="E106" s="210" t="s">
        <v>269</v>
      </c>
      <c r="F106" s="210" t="s">
        <v>19</v>
      </c>
      <c r="G106" s="154">
        <v>21500</v>
      </c>
      <c r="H106" s="154">
        <v>0</v>
      </c>
      <c r="I106" s="154">
        <f t="shared" si="96"/>
        <v>21500</v>
      </c>
      <c r="J106" s="155">
        <f>IF(G106&gt;=Datos!$D$14,(Datos!$D$14*Datos!$C$14),IF(G106&lt;=Datos!$D$14,(G106*Datos!$C$14)))</f>
        <v>617.04999999999995</v>
      </c>
      <c r="K106" s="156" t="str">
        <f>IF((G106-J106-L106)&lt;=Datos!$G$7,"0",IF((G106-J106-L106)&lt;=Datos!$G$8,((G106-J106-L106)-Datos!$F$8)*Datos!$I$6,IF((G106-J106-L106)&lt;=Datos!$G$9,Datos!$I$8+((G106-J106-L106)-Datos!$F$9)*Datos!$J$6,IF((G106-J106-L106)&gt;=Datos!$F$10,(Datos!$I$8+Datos!$J$8)+((G106-J106-L106)-Datos!$F$10)*Datos!$K$6))))</f>
        <v>0</v>
      </c>
      <c r="L106" s="155">
        <f>IF(G106&gt;=Datos!$D$15,(Datos!$D$15*Datos!$C$15),IF(G106&lt;=Datos!$D$15,(G106*Datos!$C$15)))</f>
        <v>653.6</v>
      </c>
      <c r="M106" s="154">
        <v>3864.56</v>
      </c>
      <c r="N106" s="154">
        <f t="shared" si="97"/>
        <v>5135.21</v>
      </c>
      <c r="O106" s="177">
        <f t="shared" si="98"/>
        <v>16364.79</v>
      </c>
    </row>
    <row r="107" spans="1:15" ht="29.25" customHeight="1" x14ac:dyDescent="0.2">
      <c r="A107" s="207">
        <v>77</v>
      </c>
      <c r="B107" s="209" t="s">
        <v>152</v>
      </c>
      <c r="C107" s="209" t="s">
        <v>275</v>
      </c>
      <c r="D107" s="92" t="s">
        <v>4</v>
      </c>
      <c r="E107" s="210" t="s">
        <v>269</v>
      </c>
      <c r="F107" s="210" t="s">
        <v>19</v>
      </c>
      <c r="G107" s="154">
        <v>21500</v>
      </c>
      <c r="H107" s="154">
        <v>0</v>
      </c>
      <c r="I107" s="154">
        <f t="shared" si="96"/>
        <v>21500</v>
      </c>
      <c r="J107" s="155">
        <f>IF(G107&gt;=Datos!$D$14,(Datos!$D$14*Datos!$C$14),IF(G107&lt;=Datos!$D$14,(G107*Datos!$C$14)))</f>
        <v>617.04999999999995</v>
      </c>
      <c r="K107" s="156" t="str">
        <f>IF((G107-J107-L107)&lt;=Datos!$G$7,"0",IF((G107-J107-L107)&lt;=Datos!$G$8,((G107-J107-L107)-Datos!$F$8)*Datos!$I$6,IF((G107-J107-L107)&lt;=Datos!$G$9,Datos!$I$8+((G107-J107-L107)-Datos!$F$9)*Datos!$J$6,IF((G107-J107-L107)&gt;=Datos!$F$10,(Datos!$I$8+Datos!$J$8)+((G107-J107-L107)-Datos!$F$10)*Datos!$K$6))))</f>
        <v>0</v>
      </c>
      <c r="L107" s="155">
        <f>IF(G107&gt;=Datos!$D$15,(Datos!$D$15*Datos!$C$15),IF(G107&lt;=Datos!$D$15,(G107*Datos!$C$15)))</f>
        <v>653.6</v>
      </c>
      <c r="M107" s="154">
        <v>2816.95</v>
      </c>
      <c r="N107" s="154">
        <f t="shared" si="97"/>
        <v>4087.6</v>
      </c>
      <c r="O107" s="177">
        <f t="shared" si="98"/>
        <v>17412.400000000001</v>
      </c>
    </row>
    <row r="108" spans="1:15" ht="29.25" customHeight="1" x14ac:dyDescent="0.2">
      <c r="A108" s="207">
        <v>78</v>
      </c>
      <c r="B108" s="209" t="s">
        <v>40</v>
      </c>
      <c r="C108" s="209" t="s">
        <v>275</v>
      </c>
      <c r="D108" s="92" t="s">
        <v>4</v>
      </c>
      <c r="E108" s="210" t="s">
        <v>269</v>
      </c>
      <c r="F108" s="210" t="s">
        <v>19</v>
      </c>
      <c r="G108" s="154">
        <v>21500</v>
      </c>
      <c r="H108" s="154">
        <v>0</v>
      </c>
      <c r="I108" s="154">
        <f t="shared" si="96"/>
        <v>21500</v>
      </c>
      <c r="J108" s="155">
        <f>IF(G108&gt;=Datos!$D$14,(Datos!$D$14*Datos!$C$14),IF(G108&lt;=Datos!$D$14,(G108*Datos!$C$14)))</f>
        <v>617.04999999999995</v>
      </c>
      <c r="K108" s="156" t="str">
        <f>IF((G108-J108-L108)&lt;=Datos!$G$7,"0",IF((G108-J108-L108)&lt;=Datos!$G$8,((G108-J108-L108)-Datos!$F$8)*Datos!$I$6,IF((G108-J108-L108)&lt;=Datos!$G$9,Datos!$I$8+((G108-J108-L108)-Datos!$F$9)*Datos!$J$6,IF((G108-J108-L108)&gt;=Datos!$F$10,(Datos!$I$8+Datos!$J$8)+((G108-J108-L108)-Datos!$F$10)*Datos!$K$6))))</f>
        <v>0</v>
      </c>
      <c r="L108" s="155">
        <f>IF(G108&gt;=Datos!$D$15,(Datos!$D$15*Datos!$C$15),IF(G108&lt;=Datos!$D$15,(G108*Datos!$C$15)))</f>
        <v>653.6</v>
      </c>
      <c r="M108" s="154">
        <v>5221.91</v>
      </c>
      <c r="N108" s="154">
        <f t="shared" si="97"/>
        <v>6492.5599999999995</v>
      </c>
      <c r="O108" s="177">
        <f t="shared" si="98"/>
        <v>15007.44</v>
      </c>
    </row>
    <row r="109" spans="1:15" ht="29.25" customHeight="1" x14ac:dyDescent="0.2">
      <c r="A109" s="207">
        <v>79</v>
      </c>
      <c r="B109" s="209" t="s">
        <v>191</v>
      </c>
      <c r="C109" s="209" t="s">
        <v>273</v>
      </c>
      <c r="D109" s="92" t="s">
        <v>4</v>
      </c>
      <c r="E109" s="210" t="s">
        <v>269</v>
      </c>
      <c r="F109" s="210" t="s">
        <v>19</v>
      </c>
      <c r="G109" s="154">
        <v>21500</v>
      </c>
      <c r="H109" s="154">
        <v>0</v>
      </c>
      <c r="I109" s="154">
        <f t="shared" ref="I109" si="104">SUM(G109:H109)</f>
        <v>21500</v>
      </c>
      <c r="J109" s="155">
        <f>IF(G109&gt;=Datos!$D$14,(Datos!$D$14*Datos!$C$14),IF(G109&lt;=Datos!$D$14,(G109*Datos!$C$14)))</f>
        <v>617.04999999999995</v>
      </c>
      <c r="K109" s="156" t="str">
        <f>IF((G109-J109-L109)&lt;=Datos!$G$7,"0",IF((G109-J109-L109)&lt;=Datos!$G$8,((G109-J109-L109)-Datos!$F$8)*Datos!$I$6,IF((G109-J109-L109)&lt;=Datos!$G$9,Datos!$I$8+((G109-J109-L109)-Datos!$F$9)*Datos!$J$6,IF((G109-J109-L109)&gt;=Datos!$F$10,(Datos!$I$8+Datos!$J$8)+((G109-J109-L109)-Datos!$F$10)*Datos!$K$6))))</f>
        <v>0</v>
      </c>
      <c r="L109" s="155">
        <f>IF(G109&gt;=Datos!$D$15,(Datos!$D$15*Datos!$C$15),IF(G109&lt;=Datos!$D$15,(G109*Datos!$C$15)))</f>
        <v>653.6</v>
      </c>
      <c r="M109" s="154">
        <v>25</v>
      </c>
      <c r="N109" s="154">
        <f t="shared" si="97"/>
        <v>1295.6500000000001</v>
      </c>
      <c r="O109" s="177">
        <f t="shared" si="98"/>
        <v>20204.349999999999</v>
      </c>
    </row>
    <row r="110" spans="1:15" ht="29.25" customHeight="1" x14ac:dyDescent="0.2">
      <c r="A110" s="207">
        <v>80</v>
      </c>
      <c r="B110" s="209" t="s">
        <v>153</v>
      </c>
      <c r="C110" s="209" t="s">
        <v>274</v>
      </c>
      <c r="D110" s="92" t="s">
        <v>4</v>
      </c>
      <c r="E110" s="210" t="s">
        <v>269</v>
      </c>
      <c r="F110" s="210" t="s">
        <v>19</v>
      </c>
      <c r="G110" s="154">
        <v>21500</v>
      </c>
      <c r="H110" s="154">
        <v>0</v>
      </c>
      <c r="I110" s="154">
        <f t="shared" ref="I110:I111" si="105">SUM(G110:H110)</f>
        <v>21500</v>
      </c>
      <c r="J110" s="155">
        <f>IF(G110&gt;=Datos!$D$14,(Datos!$D$14*Datos!$C$14),IF(G110&lt;=Datos!$D$14,(G110*Datos!$C$14)))</f>
        <v>617.04999999999995</v>
      </c>
      <c r="K110" s="156" t="str">
        <f>IF((G110-J110-L110)&lt;=Datos!$G$7,"0",IF((G110-J110-L110)&lt;=Datos!$G$8,((G110-J110-L110)-Datos!$F$8)*Datos!$I$6,IF((G110-J110-L110)&lt;=Datos!$G$9,Datos!$I$8+((G110-J110-L110)-Datos!$F$9)*Datos!$J$6,IF((G110-J110-L110)&gt;=Datos!$F$10,(Datos!$I$8+Datos!$J$8)+((G110-J110-L110)-Datos!$F$10)*Datos!$K$6))))</f>
        <v>0</v>
      </c>
      <c r="L110" s="155">
        <f>IF(G110&gt;=Datos!$D$15,(Datos!$D$15*Datos!$C$15),IF(G110&lt;=Datos!$D$15,(G110*Datos!$C$15)))</f>
        <v>653.6</v>
      </c>
      <c r="M110" s="154">
        <v>25</v>
      </c>
      <c r="N110" s="154">
        <f t="shared" si="97"/>
        <v>1295.6500000000001</v>
      </c>
      <c r="O110" s="177">
        <f t="shared" si="98"/>
        <v>20204.349999999999</v>
      </c>
    </row>
    <row r="111" spans="1:15" ht="29.25" customHeight="1" x14ac:dyDescent="0.2">
      <c r="A111" s="207">
        <v>81</v>
      </c>
      <c r="B111" s="209" t="s">
        <v>75</v>
      </c>
      <c r="C111" s="209" t="s">
        <v>274</v>
      </c>
      <c r="D111" s="92" t="s">
        <v>4</v>
      </c>
      <c r="E111" s="210" t="s">
        <v>269</v>
      </c>
      <c r="F111" s="210" t="s">
        <v>19</v>
      </c>
      <c r="G111" s="154">
        <v>21500</v>
      </c>
      <c r="H111" s="154">
        <v>0</v>
      </c>
      <c r="I111" s="154">
        <f t="shared" si="105"/>
        <v>21500</v>
      </c>
      <c r="J111" s="155">
        <f>IF(G111&gt;=Datos!$D$14,(Datos!$D$14*Datos!$C$14),IF(G111&lt;=Datos!$D$14,(G111*Datos!$C$14)))</f>
        <v>617.04999999999995</v>
      </c>
      <c r="K111" s="156" t="str">
        <f>IF((G111-J111-L111)&lt;=Datos!$G$7,"0",IF((G111-J111-L111)&lt;=Datos!$G$8,((G111-J111-L111)-Datos!$F$8)*Datos!$I$6,IF((G111-J111-L111)&lt;=Datos!$G$9,Datos!$I$8+((G111-J111-L111)-Datos!$F$9)*Datos!$J$6,IF((G111-J111-L111)&gt;=Datos!$F$10,(Datos!$I$8+Datos!$J$8)+((G111-J111-L111)-Datos!$F$10)*Datos!$K$6))))</f>
        <v>0</v>
      </c>
      <c r="L111" s="155">
        <f>IF(G111&gt;=Datos!$D$15,(Datos!$D$15*Datos!$C$15),IF(G111&lt;=Datos!$D$15,(G111*Datos!$C$15)))</f>
        <v>653.6</v>
      </c>
      <c r="M111" s="154">
        <v>25</v>
      </c>
      <c r="N111" s="154">
        <f t="shared" si="97"/>
        <v>1295.6500000000001</v>
      </c>
      <c r="O111" s="177">
        <f t="shared" si="98"/>
        <v>20204.349999999999</v>
      </c>
    </row>
    <row r="112" spans="1:15" ht="29.25" customHeight="1" x14ac:dyDescent="0.2">
      <c r="A112" s="207">
        <v>82</v>
      </c>
      <c r="B112" s="209" t="s">
        <v>415</v>
      </c>
      <c r="C112" s="209" t="s">
        <v>275</v>
      </c>
      <c r="D112" s="92" t="s">
        <v>4</v>
      </c>
      <c r="E112" s="210" t="s">
        <v>269</v>
      </c>
      <c r="F112" s="210" t="s">
        <v>270</v>
      </c>
      <c r="G112" s="154">
        <v>21500</v>
      </c>
      <c r="H112" s="154">
        <v>0</v>
      </c>
      <c r="I112" s="154">
        <f t="shared" ref="I112:I113" si="106">SUM(G112:H112)</f>
        <v>21500</v>
      </c>
      <c r="J112" s="155">
        <f>IF(G112&gt;=Datos!$D$14,(Datos!$D$14*Datos!$C$14),IF(G112&lt;=Datos!$D$14,(G112*Datos!$C$14)))</f>
        <v>617.04999999999995</v>
      </c>
      <c r="K112" s="156" t="str">
        <f>IF((G112-J112-L112)&lt;=Datos!$G$7,"0",IF((G112-J112-L112)&lt;=Datos!$G$8,((G112-J112-L112)-Datos!$F$8)*Datos!$I$6,IF((G112-J112-L112)&lt;=Datos!$G$9,Datos!$I$8+((G112-J112-L112)-Datos!$F$9)*Datos!$J$6,IF((G112-J112-L112)&gt;=Datos!$F$10,(Datos!$I$8+Datos!$J$8)+((G112-J112-L112)-Datos!$F$10)*Datos!$K$6))))</f>
        <v>0</v>
      </c>
      <c r="L112" s="155">
        <f>IF(G112&gt;=Datos!$D$15,(Datos!$D$15*Datos!$C$15),IF(G112&lt;=Datos!$D$15,(G112*Datos!$C$15)))</f>
        <v>653.6</v>
      </c>
      <c r="M112" s="154">
        <v>3619.66</v>
      </c>
      <c r="N112" s="154">
        <f t="shared" si="97"/>
        <v>4890.3099999999995</v>
      </c>
      <c r="O112" s="177">
        <f t="shared" si="98"/>
        <v>16609.690000000002</v>
      </c>
    </row>
    <row r="113" spans="1:15" ht="29.25" customHeight="1" x14ac:dyDescent="0.2">
      <c r="A113" s="207">
        <v>83</v>
      </c>
      <c r="B113" s="209" t="s">
        <v>216</v>
      </c>
      <c r="C113" s="209" t="s">
        <v>274</v>
      </c>
      <c r="D113" s="92" t="s">
        <v>4</v>
      </c>
      <c r="E113" s="210" t="s">
        <v>269</v>
      </c>
      <c r="F113" s="210" t="s">
        <v>19</v>
      </c>
      <c r="G113" s="154">
        <v>21500</v>
      </c>
      <c r="H113" s="154">
        <v>0</v>
      </c>
      <c r="I113" s="154">
        <f t="shared" si="106"/>
        <v>21500</v>
      </c>
      <c r="J113" s="155">
        <f>IF(G113&gt;=Datos!$D$14,(Datos!$D$14*Datos!$C$14),IF(G113&lt;=Datos!$D$14,(G113*Datos!$C$14)))</f>
        <v>617.04999999999995</v>
      </c>
      <c r="K113" s="156" t="str">
        <f>IF((G113-J113-L113)&lt;=Datos!$G$7,"0",IF((G113-J113-L113)&lt;=Datos!$G$8,((G113-J113-L113)-Datos!$F$8)*Datos!$I$6,IF((G113-J113-L113)&lt;=Datos!$G$9,Datos!$I$8+((G113-J113-L113)-Datos!$F$9)*Datos!$J$6,IF((G113-J113-L113)&gt;=Datos!$F$10,(Datos!$I$8+Datos!$J$8)+((G113-J113-L113)-Datos!$F$10)*Datos!$K$6))))</f>
        <v>0</v>
      </c>
      <c r="L113" s="155">
        <f>IF(G113&gt;=Datos!$D$15,(Datos!$D$15*Datos!$C$15),IF(G113&lt;=Datos!$D$15,(G113*Datos!$C$15)))</f>
        <v>653.6</v>
      </c>
      <c r="M113" s="154">
        <v>25</v>
      </c>
      <c r="N113" s="154">
        <f t="shared" si="97"/>
        <v>1295.6500000000001</v>
      </c>
      <c r="O113" s="177">
        <f t="shared" si="98"/>
        <v>20204.349999999999</v>
      </c>
    </row>
    <row r="114" spans="1:15" ht="29.25" customHeight="1" x14ac:dyDescent="0.2">
      <c r="A114" s="207">
        <v>84</v>
      </c>
      <c r="B114" s="209" t="s">
        <v>102</v>
      </c>
      <c r="C114" s="209" t="s">
        <v>275</v>
      </c>
      <c r="D114" s="92" t="s">
        <v>4</v>
      </c>
      <c r="E114" s="210" t="s">
        <v>269</v>
      </c>
      <c r="F114" s="210" t="s">
        <v>270</v>
      </c>
      <c r="G114" s="154">
        <v>21500</v>
      </c>
      <c r="H114" s="154">
        <v>0</v>
      </c>
      <c r="I114" s="154">
        <f t="shared" ref="I114" si="107">SUM(G114:H114)</f>
        <v>21500</v>
      </c>
      <c r="J114" s="155">
        <f>IF(G114&gt;=Datos!$D$14,(Datos!$D$14*Datos!$C$14),IF(G114&lt;=Datos!$D$14,(G114*Datos!$C$14)))</f>
        <v>617.04999999999995</v>
      </c>
      <c r="K114" s="156" t="str">
        <f>IF((G114-J114-L114)&lt;=Datos!$G$7,"0",IF((G114-J114-L114)&lt;=Datos!$G$8,((G114-J114-L114)-Datos!$F$8)*Datos!$I$6,IF((G114-J114-L114)&lt;=Datos!$G$9,Datos!$I$8+((G114-J114-L114)-Datos!$F$9)*Datos!$J$6,IF((G114-J114-L114)&gt;=Datos!$F$10,(Datos!$I$8+Datos!$J$8)+((G114-J114-L114)-Datos!$F$10)*Datos!$K$6))))</f>
        <v>0</v>
      </c>
      <c r="L114" s="155">
        <f>IF(G114&gt;=Datos!$D$15,(Datos!$D$15*Datos!$C$15),IF(G114&lt;=Datos!$D$15,(G114*Datos!$C$15)))</f>
        <v>653.6</v>
      </c>
      <c r="M114" s="154">
        <v>7583.63</v>
      </c>
      <c r="N114" s="154">
        <f t="shared" ref="N114:N152" si="108">SUM(J114:M114)</f>
        <v>8854.2800000000007</v>
      </c>
      <c r="O114" s="177">
        <f t="shared" ref="O114:O152" si="109">+G114-N114</f>
        <v>12645.72</v>
      </c>
    </row>
    <row r="115" spans="1:15" ht="29.25" customHeight="1" x14ac:dyDescent="0.2">
      <c r="A115" s="207">
        <v>85</v>
      </c>
      <c r="B115" s="209" t="s">
        <v>210</v>
      </c>
      <c r="C115" s="209" t="s">
        <v>320</v>
      </c>
      <c r="D115" s="92" t="s">
        <v>242</v>
      </c>
      <c r="E115" s="210" t="s">
        <v>269</v>
      </c>
      <c r="F115" s="210" t="s">
        <v>270</v>
      </c>
      <c r="G115" s="154">
        <v>22500</v>
      </c>
      <c r="H115" s="154">
        <v>0</v>
      </c>
      <c r="I115" s="154">
        <f t="shared" ref="I115:I124" si="110">SUM(G115:H115)</f>
        <v>22500</v>
      </c>
      <c r="J115" s="155">
        <f>IF(G115&gt;=Datos!$D$14,(Datos!$D$14*Datos!$C$14),IF(G115&lt;=Datos!$D$14,(G115*Datos!$C$14)))</f>
        <v>645.75</v>
      </c>
      <c r="K115" s="156" t="str">
        <f>IF((G115-J115-L115)&lt;=Datos!$G$7,"0",IF((G115-J115-L115)&lt;=Datos!$G$8,((G115-J115-L115)-Datos!$F$8)*Datos!$I$6,IF((G115-J115-L115)&lt;=Datos!$G$9,Datos!$I$8+((G115-J115-L115)-Datos!$F$9)*Datos!$J$6,IF((G115-J115-L115)&gt;=Datos!$F$10,(Datos!$I$8+Datos!$J$8)+((G115-J115-L115)-Datos!$F$10)*Datos!$K$6))))</f>
        <v>0</v>
      </c>
      <c r="L115" s="155">
        <f>IF(G115&gt;=Datos!$D$15,(Datos!$D$15*Datos!$C$15),IF(G115&lt;=Datos!$D$15,(G115*Datos!$C$15)))</f>
        <v>684</v>
      </c>
      <c r="M115" s="154">
        <v>6940.5</v>
      </c>
      <c r="N115" s="154">
        <f t="shared" si="108"/>
        <v>8270.25</v>
      </c>
      <c r="O115" s="177">
        <f t="shared" si="109"/>
        <v>14229.75</v>
      </c>
    </row>
    <row r="116" spans="1:15" ht="29.25" customHeight="1" x14ac:dyDescent="0.2">
      <c r="A116" s="207">
        <v>86</v>
      </c>
      <c r="B116" s="209" t="s">
        <v>720</v>
      </c>
      <c r="C116" s="209" t="s">
        <v>274</v>
      </c>
      <c r="D116" s="92" t="s">
        <v>4</v>
      </c>
      <c r="E116" s="210" t="s">
        <v>269</v>
      </c>
      <c r="F116" s="210" t="s">
        <v>19</v>
      </c>
      <c r="G116" s="154">
        <v>21500</v>
      </c>
      <c r="H116" s="154">
        <v>0</v>
      </c>
      <c r="I116" s="154">
        <f t="shared" si="110"/>
        <v>21500</v>
      </c>
      <c r="J116" s="155">
        <f>IF(G116&gt;=Datos!$D$14,(Datos!$D$14*Datos!$C$14),IF(G116&lt;=Datos!$D$14,(G116*Datos!$C$14)))</f>
        <v>617.04999999999995</v>
      </c>
      <c r="K116" s="156" t="str">
        <f>IF((G116-J116-L116)&lt;=Datos!$G$7,"0",IF((G116-J116-L116)&lt;=Datos!$G$8,((G116-J116-L116)-Datos!$F$8)*Datos!$I$6,IF((G116-J116-L116)&lt;=Datos!$G$9,Datos!$I$8+((G116-J116-L116)-Datos!$F$9)*Datos!$J$6,IF((G116-J116-L116)&gt;=Datos!$F$10,(Datos!$I$8+Datos!$J$8)+((G116-J116-L116)-Datos!$F$10)*Datos!$K$6))))</f>
        <v>0</v>
      </c>
      <c r="L116" s="155">
        <f>IF(G116&gt;=Datos!$D$15,(Datos!$D$15*Datos!$C$15),IF(G116&lt;=Datos!$D$15,(G116*Datos!$C$15)))</f>
        <v>653.6</v>
      </c>
      <c r="M116" s="154">
        <v>25</v>
      </c>
      <c r="N116" s="154">
        <f t="shared" ref="N116:N126" si="111">SUM(J116:M116)</f>
        <v>1295.6500000000001</v>
      </c>
      <c r="O116" s="177">
        <f t="shared" ref="O116:O126" si="112">+G116-N116</f>
        <v>20204.349999999999</v>
      </c>
    </row>
    <row r="117" spans="1:15" ht="29.25" customHeight="1" x14ac:dyDescent="0.2">
      <c r="A117" s="207">
        <v>87</v>
      </c>
      <c r="B117" s="208" t="s">
        <v>94</v>
      </c>
      <c r="C117" s="209" t="s">
        <v>275</v>
      </c>
      <c r="D117" s="130" t="s">
        <v>4</v>
      </c>
      <c r="E117" s="210" t="s">
        <v>269</v>
      </c>
      <c r="F117" s="210" t="s">
        <v>19</v>
      </c>
      <c r="G117" s="131">
        <v>21500</v>
      </c>
      <c r="H117" s="154">
        <v>0</v>
      </c>
      <c r="I117" s="154">
        <f t="shared" si="110"/>
        <v>21500</v>
      </c>
      <c r="J117" s="155">
        <f>IF(G117&gt;=Datos!$D$14,(Datos!$D$14*Datos!$C$14),IF(G117&lt;=Datos!$D$14,(G117*Datos!$C$14)))</f>
        <v>617.04999999999995</v>
      </c>
      <c r="K117" s="156" t="str">
        <f>IF((G117-J117-L117)&lt;=Datos!$G$7,"0",IF((G117-J117-L117)&lt;=Datos!$G$8,((G117-J117-L117)-Datos!$F$8)*Datos!$I$6,IF((G117-J117-L117)&lt;=Datos!$G$9,Datos!$I$8+((G117-J117-L117)-Datos!$F$9)*Datos!$J$6,IF((G117-J117-L117)&gt;=Datos!$F$10,(Datos!$I$8+Datos!$J$8)+((G117-J117-L117)-Datos!$F$10)*Datos!$K$6))))</f>
        <v>0</v>
      </c>
      <c r="L117" s="155">
        <f>IF(G117&gt;=Datos!$D$15,(Datos!$D$15*Datos!$C$15),IF(G117&lt;=Datos!$D$15,(G117*Datos!$C$15)))</f>
        <v>653.6</v>
      </c>
      <c r="M117" s="154">
        <v>4260.12</v>
      </c>
      <c r="N117" s="154">
        <f t="shared" si="111"/>
        <v>5530.77</v>
      </c>
      <c r="O117" s="177">
        <f t="shared" si="112"/>
        <v>15969.23</v>
      </c>
    </row>
    <row r="118" spans="1:15" ht="29.25" customHeight="1" x14ac:dyDescent="0.2">
      <c r="A118" s="207">
        <v>88</v>
      </c>
      <c r="B118" s="227" t="s">
        <v>182</v>
      </c>
      <c r="C118" s="209" t="s">
        <v>275</v>
      </c>
      <c r="D118" s="130" t="s">
        <v>242</v>
      </c>
      <c r="E118" s="210" t="s">
        <v>269</v>
      </c>
      <c r="F118" s="210" t="s">
        <v>270</v>
      </c>
      <c r="G118" s="154">
        <v>18000</v>
      </c>
      <c r="H118" s="154">
        <v>0</v>
      </c>
      <c r="I118" s="154">
        <f t="shared" si="110"/>
        <v>18000</v>
      </c>
      <c r="J118" s="155">
        <f>IF(G118&gt;=Datos!$D$14,(Datos!$D$14*Datos!$C$14),IF(G118&lt;=Datos!$D$14,(G118*Datos!$C$14)))</f>
        <v>516.6</v>
      </c>
      <c r="K118" s="156" t="str">
        <f>IF((G118-J118-L118)&lt;=Datos!$G$7,"0",IF((G118-J118-L118)&lt;=Datos!$G$8,((G118-J118-L118)-Datos!$F$8)*Datos!$I$6,IF((G118-J118-L118)&lt;=Datos!$G$9,Datos!$I$8+((G118-J118-L118)-Datos!$F$9)*Datos!$J$6,IF((G118-J118-L118)&gt;=Datos!$F$10,(Datos!$I$8+Datos!$J$8)+((G118-J118-L118)-Datos!$F$10)*Datos!$K$6))))</f>
        <v>0</v>
      </c>
      <c r="L118" s="155">
        <f>IF(G118&gt;=Datos!$D$15,(Datos!$D$15*Datos!$C$15),IF(G118&lt;=Datos!$D$15,(G118*Datos!$C$15)))</f>
        <v>547.20000000000005</v>
      </c>
      <c r="M118" s="154">
        <v>10937.35</v>
      </c>
      <c r="N118" s="154">
        <f t="shared" si="111"/>
        <v>12001.150000000001</v>
      </c>
      <c r="O118" s="177">
        <f t="shared" si="112"/>
        <v>5998.8499999999985</v>
      </c>
    </row>
    <row r="119" spans="1:15" ht="29.25" customHeight="1" x14ac:dyDescent="0.2">
      <c r="A119" s="207">
        <v>89</v>
      </c>
      <c r="B119" s="209" t="s">
        <v>174</v>
      </c>
      <c r="C119" s="209" t="s">
        <v>273</v>
      </c>
      <c r="D119" s="92" t="s">
        <v>4</v>
      </c>
      <c r="E119" s="210" t="s">
        <v>269</v>
      </c>
      <c r="F119" s="210" t="s">
        <v>19</v>
      </c>
      <c r="G119" s="154">
        <v>21500</v>
      </c>
      <c r="H119" s="154">
        <v>0</v>
      </c>
      <c r="I119" s="154">
        <f t="shared" si="110"/>
        <v>21500</v>
      </c>
      <c r="J119" s="155">
        <f>IF(G119&gt;=Datos!$D$14,(Datos!$D$14*Datos!$C$14),IF(G119&lt;=Datos!$D$14,(G119*Datos!$C$14)))</f>
        <v>617.04999999999995</v>
      </c>
      <c r="K119" s="156" t="str">
        <f>IF((G119-J119-L119)&lt;=Datos!$G$7,"0",IF((G119-J119-L119)&lt;=Datos!$G$8,((G119-J119-L119)-Datos!$F$8)*Datos!$I$6,IF((G119-J119-L119)&lt;=Datos!$G$9,Datos!$I$8+((G119-J119-L119)-Datos!$F$9)*Datos!$J$6,IF((G119-J119-L119)&gt;=Datos!$F$10,(Datos!$I$8+Datos!$J$8)+((G119-J119-L119)-Datos!$F$10)*Datos!$K$6))))</f>
        <v>0</v>
      </c>
      <c r="L119" s="155">
        <f>IF(G119&gt;=Datos!$D$15,(Datos!$D$15*Datos!$C$15),IF(G119&lt;=Datos!$D$15,(G119*Datos!$C$15)))</f>
        <v>653.6</v>
      </c>
      <c r="M119" s="154">
        <v>25</v>
      </c>
      <c r="N119" s="154">
        <f t="shared" si="111"/>
        <v>1295.6500000000001</v>
      </c>
      <c r="O119" s="177">
        <f t="shared" si="112"/>
        <v>20204.349999999999</v>
      </c>
    </row>
    <row r="120" spans="1:15" ht="29.25" customHeight="1" x14ac:dyDescent="0.2">
      <c r="A120" s="207">
        <v>90</v>
      </c>
      <c r="B120" s="209" t="s">
        <v>127</v>
      </c>
      <c r="C120" s="209" t="s">
        <v>275</v>
      </c>
      <c r="D120" s="92" t="s">
        <v>4</v>
      </c>
      <c r="E120" s="210" t="s">
        <v>269</v>
      </c>
      <c r="F120" s="210" t="s">
        <v>270</v>
      </c>
      <c r="G120" s="154">
        <v>21500</v>
      </c>
      <c r="H120" s="154">
        <v>0</v>
      </c>
      <c r="I120" s="154">
        <f t="shared" si="110"/>
        <v>21500</v>
      </c>
      <c r="J120" s="155">
        <f>IF(G120&gt;=Datos!$D$14,(Datos!$D$14*Datos!$C$14),IF(G120&lt;=Datos!$D$14,(G120*Datos!$C$14)))</f>
        <v>617.04999999999995</v>
      </c>
      <c r="K120" s="156" t="str">
        <f>IF((G120-J120-L120)&lt;=Datos!$G$7,"0",IF((G120-J120-L120)&lt;=Datos!$G$8,((G120-J120-L120)-Datos!$F$8)*Datos!$I$6,IF((G120-J120-L120)&lt;=Datos!$G$9,Datos!$I$8+((G120-J120-L120)-Datos!$F$9)*Datos!$J$6,IF((G120-J120-L120)&gt;=Datos!$F$10,(Datos!$I$8+Datos!$J$8)+((G120-J120-L120)-Datos!$F$10)*Datos!$K$6))))</f>
        <v>0</v>
      </c>
      <c r="L120" s="155">
        <f>IF(G120&gt;=Datos!$D$15,(Datos!$D$15*Datos!$C$15),IF(G120&lt;=Datos!$D$15,(G120*Datos!$C$15)))</f>
        <v>653.6</v>
      </c>
      <c r="M120" s="154">
        <v>6559.13</v>
      </c>
      <c r="N120" s="154">
        <f t="shared" si="111"/>
        <v>7829.7800000000007</v>
      </c>
      <c r="O120" s="177">
        <f t="shared" si="112"/>
        <v>13670.22</v>
      </c>
    </row>
    <row r="121" spans="1:15" ht="29.25" customHeight="1" x14ac:dyDescent="0.2">
      <c r="A121" s="207">
        <v>91</v>
      </c>
      <c r="B121" s="209" t="s">
        <v>719</v>
      </c>
      <c r="C121" s="209" t="s">
        <v>320</v>
      </c>
      <c r="D121" s="92" t="s">
        <v>4</v>
      </c>
      <c r="E121" s="210" t="s">
        <v>269</v>
      </c>
      <c r="F121" s="210" t="s">
        <v>19</v>
      </c>
      <c r="G121" s="154">
        <v>21500</v>
      </c>
      <c r="H121" s="154">
        <v>0</v>
      </c>
      <c r="I121" s="154">
        <f t="shared" si="110"/>
        <v>21500</v>
      </c>
      <c r="J121" s="155">
        <f>IF(G121&gt;=Datos!$D$14,(Datos!$D$14*Datos!$C$14),IF(G121&lt;=Datos!$D$14,(G121*Datos!$C$14)))</f>
        <v>617.04999999999995</v>
      </c>
      <c r="K121" s="156" t="str">
        <f>IF((G121-J121-L121)&lt;=Datos!$G$7,"0",IF((G121-J121-L121)&lt;=Datos!$G$8,((G121-J121-L121)-Datos!$F$8)*Datos!$I$6,IF((G121-J121-L121)&lt;=Datos!$G$9,Datos!$I$8+((G121-J121-L121)-Datos!$F$9)*Datos!$J$6,IF((G121-J121-L121)&gt;=Datos!$F$10,(Datos!$I$8+Datos!$J$8)+((G121-J121-L121)-Datos!$F$10)*Datos!$K$6))))</f>
        <v>0</v>
      </c>
      <c r="L121" s="155">
        <f>IF(G121&gt;=Datos!$D$15,(Datos!$D$15*Datos!$C$15),IF(G121&lt;=Datos!$D$15,(G121*Datos!$C$15)))</f>
        <v>653.6</v>
      </c>
      <c r="M121" s="154">
        <v>3929.45</v>
      </c>
      <c r="N121" s="154">
        <f t="shared" si="111"/>
        <v>5200.1000000000004</v>
      </c>
      <c r="O121" s="177">
        <f t="shared" si="112"/>
        <v>16299.9</v>
      </c>
    </row>
    <row r="122" spans="1:15" ht="29.25" customHeight="1" x14ac:dyDescent="0.2">
      <c r="A122" s="207">
        <v>92</v>
      </c>
      <c r="B122" s="209" t="s">
        <v>56</v>
      </c>
      <c r="C122" s="209" t="s">
        <v>274</v>
      </c>
      <c r="D122" s="92" t="s">
        <v>4</v>
      </c>
      <c r="E122" s="210" t="s">
        <v>269</v>
      </c>
      <c r="F122" s="210" t="s">
        <v>19</v>
      </c>
      <c r="G122" s="154">
        <v>21500</v>
      </c>
      <c r="H122" s="154">
        <v>0</v>
      </c>
      <c r="I122" s="154">
        <f t="shared" si="110"/>
        <v>21500</v>
      </c>
      <c r="J122" s="155">
        <f>IF(G122&gt;=Datos!$D$14,(Datos!$D$14*Datos!$C$14),IF(G122&lt;=Datos!$D$14,(G122*Datos!$C$14)))</f>
        <v>617.04999999999995</v>
      </c>
      <c r="K122" s="156" t="str">
        <f>IF((G122-J122-L122)&lt;=Datos!$G$7,"0",IF((G122-J122-L122)&lt;=Datos!$G$8,((G122-J122-L122)-Datos!$F$8)*Datos!$I$6,IF((G122-J122-L122)&lt;=Datos!$G$9,Datos!$I$8+((G122-J122-L122)-Datos!$F$9)*Datos!$J$6,IF((G122-J122-L122)&gt;=Datos!$F$10,(Datos!$I$8+Datos!$J$8)+((G122-J122-L122)-Datos!$F$10)*Datos!$K$6))))</f>
        <v>0</v>
      </c>
      <c r="L122" s="155">
        <f>IF(G122&gt;=Datos!$D$15,(Datos!$D$15*Datos!$C$15),IF(G122&lt;=Datos!$D$15,(G122*Datos!$C$15)))</f>
        <v>653.6</v>
      </c>
      <c r="M122" s="154">
        <v>25</v>
      </c>
      <c r="N122" s="154">
        <f t="shared" si="111"/>
        <v>1295.6500000000001</v>
      </c>
      <c r="O122" s="177">
        <f t="shared" si="112"/>
        <v>20204.349999999999</v>
      </c>
    </row>
    <row r="123" spans="1:15" ht="29.25" customHeight="1" x14ac:dyDescent="0.2">
      <c r="A123" s="207">
        <v>93</v>
      </c>
      <c r="B123" s="209" t="s">
        <v>61</v>
      </c>
      <c r="C123" s="209" t="s">
        <v>275</v>
      </c>
      <c r="D123" s="92" t="s">
        <v>724</v>
      </c>
      <c r="E123" s="210" t="s">
        <v>269</v>
      </c>
      <c r="F123" s="210" t="s">
        <v>19</v>
      </c>
      <c r="G123" s="154">
        <v>26000</v>
      </c>
      <c r="H123" s="154">
        <v>0</v>
      </c>
      <c r="I123" s="154">
        <f t="shared" si="110"/>
        <v>26000</v>
      </c>
      <c r="J123" s="155">
        <f>IF(G123&gt;=Datos!$D$14,(Datos!$D$14*Datos!$C$14),IF(G123&lt;=Datos!$D$14,(G123*Datos!$C$14)))</f>
        <v>746.2</v>
      </c>
      <c r="K123" s="156" t="str">
        <f>IF((G123-J123-L123)&lt;=Datos!$G$7,"0",IF((G123-J123-L123)&lt;=Datos!$G$8,((G123-J123-L123)-Datos!$F$8)*Datos!$I$6,IF((G123-J123-L123)&lt;=Datos!$G$9,Datos!$I$8+((G123-J123-L123)-Datos!$F$9)*Datos!$J$6,IF((G123-J123-L123)&gt;=Datos!$F$10,(Datos!$I$8+Datos!$J$8)+((G123-J123-L123)-Datos!$F$10)*Datos!$K$6))))</f>
        <v>0</v>
      </c>
      <c r="L123" s="155">
        <f>IF(G123&gt;=Datos!$D$15,(Datos!$D$15*Datos!$C$15),IF(G123&lt;=Datos!$D$15,(G123*Datos!$C$15)))</f>
        <v>790.4</v>
      </c>
      <c r="M123" s="154">
        <v>14706.58</v>
      </c>
      <c r="N123" s="154">
        <f t="shared" si="111"/>
        <v>16243.18</v>
      </c>
      <c r="O123" s="177">
        <f t="shared" si="112"/>
        <v>9756.82</v>
      </c>
    </row>
    <row r="124" spans="1:15" ht="29.25" customHeight="1" x14ac:dyDescent="0.2">
      <c r="A124" s="207">
        <v>94</v>
      </c>
      <c r="B124" s="209" t="s">
        <v>429</v>
      </c>
      <c r="C124" s="209" t="s">
        <v>320</v>
      </c>
      <c r="D124" s="92" t="s">
        <v>4</v>
      </c>
      <c r="E124" s="210" t="s">
        <v>269</v>
      </c>
      <c r="F124" s="210" t="s">
        <v>19</v>
      </c>
      <c r="G124" s="154">
        <v>21500</v>
      </c>
      <c r="H124" s="154">
        <v>0</v>
      </c>
      <c r="I124" s="154">
        <f t="shared" si="110"/>
        <v>21500</v>
      </c>
      <c r="J124" s="155">
        <f>IF(G124&gt;=Datos!$D$14,(Datos!$D$14*Datos!$C$14),IF(G124&lt;=Datos!$D$14,(G124*Datos!$C$14)))</f>
        <v>617.04999999999995</v>
      </c>
      <c r="K124" s="156" t="str">
        <f>IF((G124-J124-L124)&lt;=Datos!$G$7,"0",IF((G124-J124-L124)&lt;=Datos!$G$8,((G124-J124-L124)-Datos!$F$8)*Datos!$I$6,IF((G124-J124-L124)&lt;=Datos!$G$9,Datos!$I$8+((G124-J124-L124)-Datos!$F$9)*Datos!$J$6,IF((G124-J124-L124)&gt;=Datos!$F$10,(Datos!$I$8+Datos!$J$8)+((G124-J124-L124)-Datos!$F$10)*Datos!$K$6))))</f>
        <v>0</v>
      </c>
      <c r="L124" s="155">
        <f>IF(G124&gt;=Datos!$D$15,(Datos!$D$15*Datos!$C$15),IF(G124&lt;=Datos!$D$15,(G124*Datos!$C$15)))</f>
        <v>653.6</v>
      </c>
      <c r="M124" s="154">
        <v>25</v>
      </c>
      <c r="N124" s="154">
        <f t="shared" si="111"/>
        <v>1295.6500000000001</v>
      </c>
      <c r="O124" s="177">
        <f t="shared" si="112"/>
        <v>20204.349999999999</v>
      </c>
    </row>
    <row r="125" spans="1:15" ht="29.25" customHeight="1" x14ac:dyDescent="0.2">
      <c r="A125" s="207">
        <v>95</v>
      </c>
      <c r="B125" s="209" t="s">
        <v>66</v>
      </c>
      <c r="C125" s="209" t="s">
        <v>274</v>
      </c>
      <c r="D125" s="92" t="s">
        <v>4</v>
      </c>
      <c r="E125" s="210" t="s">
        <v>269</v>
      </c>
      <c r="F125" s="210" t="s">
        <v>19</v>
      </c>
      <c r="G125" s="154">
        <v>21500</v>
      </c>
      <c r="H125" s="154">
        <v>0</v>
      </c>
      <c r="I125" s="154">
        <f t="shared" ref="I125" si="113">SUM(G125:H125)</f>
        <v>21500</v>
      </c>
      <c r="J125" s="155">
        <f>IF(G125&gt;=Datos!$D$14,(Datos!$D$14*Datos!$C$14),IF(G125&lt;=Datos!$D$14,(G125*Datos!$C$14)))</f>
        <v>617.04999999999995</v>
      </c>
      <c r="K125" s="156" t="str">
        <f>IF((G125-J125-L125)&lt;=Datos!$G$7,"0",IF((G125-J125-L125)&lt;=Datos!$G$8,((G125-J125-L125)-Datos!$F$8)*Datos!$I$6,IF((G125-J125-L125)&lt;=Datos!$G$9,Datos!$I$8+((G125-J125-L125)-Datos!$F$9)*Datos!$J$6,IF((G125-J125-L125)&gt;=Datos!$F$10,(Datos!$I$8+Datos!$J$8)+((G125-J125-L125)-Datos!$F$10)*Datos!$K$6))))</f>
        <v>0</v>
      </c>
      <c r="L125" s="155">
        <f>IF(G125&gt;=Datos!$D$15,(Datos!$D$15*Datos!$C$15),IF(G125&lt;=Datos!$D$15,(G125*Datos!$C$15)))</f>
        <v>653.6</v>
      </c>
      <c r="M125" s="154">
        <v>25</v>
      </c>
      <c r="N125" s="154">
        <f t="shared" si="111"/>
        <v>1295.6500000000001</v>
      </c>
      <c r="O125" s="177">
        <f t="shared" si="112"/>
        <v>20204.349999999999</v>
      </c>
    </row>
    <row r="126" spans="1:15" ht="29.25" customHeight="1" x14ac:dyDescent="0.2">
      <c r="A126" s="207">
        <v>96</v>
      </c>
      <c r="B126" s="209" t="s">
        <v>72</v>
      </c>
      <c r="C126" s="209" t="s">
        <v>274</v>
      </c>
      <c r="D126" s="92" t="s">
        <v>4</v>
      </c>
      <c r="E126" s="210" t="s">
        <v>269</v>
      </c>
      <c r="F126" s="210" t="s">
        <v>270</v>
      </c>
      <c r="G126" s="154">
        <v>21500</v>
      </c>
      <c r="H126" s="154">
        <v>0</v>
      </c>
      <c r="I126" s="154">
        <f t="shared" ref="I126:I141" si="114">SUM(G126:H126)</f>
        <v>21500</v>
      </c>
      <c r="J126" s="155">
        <f>IF(G126&gt;=Datos!$D$14,(Datos!$D$14*Datos!$C$14),IF(G126&lt;=Datos!$D$14,(G126*Datos!$C$14)))</f>
        <v>617.04999999999995</v>
      </c>
      <c r="K126" s="156" t="str">
        <f>IF((G126-J126-L126)&lt;=Datos!$G$7,"0",IF((G126-J126-L126)&lt;=Datos!$G$8,((G126-J126-L126)-Datos!$F$8)*Datos!$I$6,IF((G126-J126-L126)&lt;=Datos!$G$9,Datos!$I$8+((G126-J126-L126)-Datos!$F$9)*Datos!$J$6,IF((G126-J126-L126)&gt;=Datos!$F$10,(Datos!$I$8+Datos!$J$8)+((G126-J126-L126)-Datos!$F$10)*Datos!$K$6))))</f>
        <v>0</v>
      </c>
      <c r="L126" s="155">
        <f>IF(G126&gt;=Datos!$D$15,(Datos!$D$15*Datos!$C$15),IF(G126&lt;=Datos!$D$15,(G126*Datos!$C$15)))</f>
        <v>653.6</v>
      </c>
      <c r="M126" s="154">
        <v>25</v>
      </c>
      <c r="N126" s="154">
        <f t="shared" si="111"/>
        <v>1295.6500000000001</v>
      </c>
      <c r="O126" s="177">
        <f t="shared" si="112"/>
        <v>20204.349999999999</v>
      </c>
    </row>
    <row r="127" spans="1:15" ht="29.25" customHeight="1" x14ac:dyDescent="0.2">
      <c r="A127" s="207">
        <v>97</v>
      </c>
      <c r="B127" s="209" t="s">
        <v>42</v>
      </c>
      <c r="C127" s="209" t="s">
        <v>273</v>
      </c>
      <c r="D127" s="92" t="s">
        <v>4</v>
      </c>
      <c r="E127" s="210" t="s">
        <v>269</v>
      </c>
      <c r="F127" s="210" t="s">
        <v>19</v>
      </c>
      <c r="G127" s="131">
        <v>21500</v>
      </c>
      <c r="H127" s="154">
        <v>0</v>
      </c>
      <c r="I127" s="154">
        <f t="shared" si="114"/>
        <v>21500</v>
      </c>
      <c r="J127" s="155">
        <f>IF(G127&gt;=Datos!$D$14,(Datos!$D$14*Datos!$C$14),IF(G127&lt;=Datos!$D$14,(G127*Datos!$C$14)))</f>
        <v>617.04999999999995</v>
      </c>
      <c r="K127" s="156" t="str">
        <f>IF((G127-J127-L127)&lt;=Datos!$G$7,"0",IF((G127-J127-L127)&lt;=Datos!$G$8,((G127-J127-L127)-Datos!$F$8)*Datos!$I$6,IF((G127-J127-L127)&lt;=Datos!$G$9,Datos!$I$8+((G127-J127-L127)-Datos!$F$9)*Datos!$J$6,IF((G127-J127-L127)&gt;=Datos!$F$10,(Datos!$I$8+Datos!$J$8)+((G127-J127-L127)-Datos!$F$10)*Datos!$K$6))))</f>
        <v>0</v>
      </c>
      <c r="L127" s="155">
        <f>IF(G127&gt;=Datos!$D$15,(Datos!$D$15*Datos!$C$15),IF(G127&lt;=Datos!$D$15,(G127*Datos!$C$15)))</f>
        <v>653.6</v>
      </c>
      <c r="M127" s="154">
        <v>25</v>
      </c>
      <c r="N127" s="154">
        <f>SUM(J127:M127)</f>
        <v>1295.6500000000001</v>
      </c>
      <c r="O127" s="177">
        <f>+G127-N127</f>
        <v>20204.349999999999</v>
      </c>
    </row>
    <row r="128" spans="1:15" ht="29.25" customHeight="1" x14ac:dyDescent="0.2">
      <c r="A128" s="207">
        <v>98</v>
      </c>
      <c r="B128" s="209" t="s">
        <v>59</v>
      </c>
      <c r="C128" s="209" t="s">
        <v>275</v>
      </c>
      <c r="D128" s="92" t="s">
        <v>4</v>
      </c>
      <c r="E128" s="210" t="s">
        <v>269</v>
      </c>
      <c r="F128" s="210" t="s">
        <v>19</v>
      </c>
      <c r="G128" s="154">
        <v>21500</v>
      </c>
      <c r="H128" s="154">
        <v>0</v>
      </c>
      <c r="I128" s="154">
        <f t="shared" si="114"/>
        <v>21500</v>
      </c>
      <c r="J128" s="155">
        <f>IF(G128&gt;=Datos!$D$14,(Datos!$D$14*Datos!$C$14),IF(G128&lt;=Datos!$D$14,(G128*Datos!$C$14)))</f>
        <v>617.04999999999995</v>
      </c>
      <c r="K128" s="156" t="str">
        <f>IF((G128-J128-L128)&lt;=Datos!$G$7,"0",IF((G128-J128-L128)&lt;=Datos!$G$8,((G128-J128-L128)-Datos!$F$8)*Datos!$I$6,IF((G128-J128-L128)&lt;=Datos!$G$9,Datos!$I$8+((G128-J128-L128)-Datos!$F$9)*Datos!$J$6,IF((G128-J128-L128)&gt;=Datos!$F$10,(Datos!$I$8+Datos!$J$8)+((G128-J128-L128)-Datos!$F$10)*Datos!$K$6))))</f>
        <v>0</v>
      </c>
      <c r="L128" s="155">
        <f>IF(G128&gt;=Datos!$D$15,(Datos!$D$15*Datos!$C$15),IF(G128&lt;=Datos!$D$15,(G128*Datos!$C$15)))</f>
        <v>653.6</v>
      </c>
      <c r="M128" s="154">
        <v>2353.67</v>
      </c>
      <c r="N128" s="154">
        <f t="shared" ref="N128:N145" si="115">SUM(J128:M128)</f>
        <v>3624.32</v>
      </c>
      <c r="O128" s="177">
        <f t="shared" ref="O128:O145" si="116">+G128-N128</f>
        <v>17875.68</v>
      </c>
    </row>
    <row r="129" spans="1:15" ht="29.25" customHeight="1" x14ac:dyDescent="0.2">
      <c r="A129" s="207">
        <v>99</v>
      </c>
      <c r="B129" s="209" t="s">
        <v>30</v>
      </c>
      <c r="C129" s="209" t="s">
        <v>275</v>
      </c>
      <c r="D129" s="92" t="s">
        <v>4</v>
      </c>
      <c r="E129" s="210" t="s">
        <v>269</v>
      </c>
      <c r="F129" s="210" t="s">
        <v>19</v>
      </c>
      <c r="G129" s="154">
        <v>21500</v>
      </c>
      <c r="H129" s="154">
        <v>0</v>
      </c>
      <c r="I129" s="154">
        <f t="shared" si="114"/>
        <v>21500</v>
      </c>
      <c r="J129" s="155">
        <f>IF(G129&gt;=Datos!$D$14,(Datos!$D$14*Datos!$C$14),IF(G129&lt;=Datos!$D$14,(G129*Datos!$C$14)))</f>
        <v>617.04999999999995</v>
      </c>
      <c r="K129" s="156" t="str">
        <f>IF((G129-J129-L129)&lt;=Datos!$G$7,"0",IF((G129-J129-L129)&lt;=Datos!$G$8,((G129-J129-L129)-Datos!$F$8)*Datos!$I$6,IF((G129-J129-L129)&lt;=Datos!$G$9,Datos!$I$8+((G129-J129-L129)-Datos!$F$9)*Datos!$J$6,IF((G129-J129-L129)&gt;=Datos!$F$10,(Datos!$I$8+Datos!$J$8)+((G129-J129-L129)-Datos!$F$10)*Datos!$K$6))))</f>
        <v>0</v>
      </c>
      <c r="L129" s="155">
        <f>IF(G129&gt;=Datos!$D$15,(Datos!$D$15*Datos!$C$15),IF(G129&lt;=Datos!$D$15,(G129*Datos!$C$15)))</f>
        <v>653.6</v>
      </c>
      <c r="M129" s="154">
        <v>6380.87</v>
      </c>
      <c r="N129" s="154">
        <f t="shared" si="115"/>
        <v>7651.52</v>
      </c>
      <c r="O129" s="177">
        <f t="shared" si="116"/>
        <v>13848.48</v>
      </c>
    </row>
    <row r="130" spans="1:15" ht="29.25" customHeight="1" x14ac:dyDescent="0.2">
      <c r="A130" s="207">
        <v>100</v>
      </c>
      <c r="B130" s="209" t="s">
        <v>143</v>
      </c>
      <c r="C130" s="209" t="s">
        <v>275</v>
      </c>
      <c r="D130" s="92" t="s">
        <v>4</v>
      </c>
      <c r="E130" s="210" t="s">
        <v>269</v>
      </c>
      <c r="F130" s="210" t="s">
        <v>270</v>
      </c>
      <c r="G130" s="154">
        <v>21500</v>
      </c>
      <c r="H130" s="154">
        <v>0</v>
      </c>
      <c r="I130" s="154">
        <f t="shared" si="114"/>
        <v>21500</v>
      </c>
      <c r="J130" s="155">
        <f>IF(G130&gt;=Datos!$D$14,(Datos!$D$14*Datos!$C$14),IF(G130&lt;=Datos!$D$14,(G130*Datos!$C$14)))</f>
        <v>617.04999999999995</v>
      </c>
      <c r="K130" s="156" t="str">
        <f>IF((G130-J130-L130)&lt;=Datos!$G$7,"0",IF((G130-J130-L130)&lt;=Datos!$G$8,((G130-J130-L130)-Datos!$F$8)*Datos!$I$6,IF((G130-J130-L130)&lt;=Datos!$G$9,Datos!$I$8+((G130-J130-L130)-Datos!$F$9)*Datos!$J$6,IF((G130-J130-L130)&gt;=Datos!$F$10,(Datos!$I$8+Datos!$J$8)+((G130-J130-L130)-Datos!$F$10)*Datos!$K$6))))</f>
        <v>0</v>
      </c>
      <c r="L130" s="155">
        <f>IF(G130&gt;=Datos!$D$15,(Datos!$D$15*Datos!$C$15),IF(G130&lt;=Datos!$D$15,(G130*Datos!$C$15)))</f>
        <v>653.6</v>
      </c>
      <c r="M130" s="154">
        <v>2459.85</v>
      </c>
      <c r="N130" s="154">
        <f t="shared" si="115"/>
        <v>3730.5</v>
      </c>
      <c r="O130" s="177">
        <f t="shared" si="116"/>
        <v>17769.5</v>
      </c>
    </row>
    <row r="131" spans="1:15" ht="29.25" customHeight="1" x14ac:dyDescent="0.2">
      <c r="A131" s="207">
        <v>101</v>
      </c>
      <c r="B131" s="209" t="s">
        <v>187</v>
      </c>
      <c r="C131" s="209" t="s">
        <v>273</v>
      </c>
      <c r="D131" s="92" t="s">
        <v>4</v>
      </c>
      <c r="E131" s="210" t="s">
        <v>269</v>
      </c>
      <c r="F131" s="210" t="s">
        <v>19</v>
      </c>
      <c r="G131" s="154">
        <v>21500</v>
      </c>
      <c r="H131" s="154">
        <v>0</v>
      </c>
      <c r="I131" s="154">
        <f t="shared" si="114"/>
        <v>21500</v>
      </c>
      <c r="J131" s="155">
        <f>IF(G131&gt;=Datos!$D$14,(Datos!$D$14*Datos!$C$14),IF(G131&lt;=Datos!$D$14,(G131*Datos!$C$14)))</f>
        <v>617.04999999999995</v>
      </c>
      <c r="K131" s="156" t="str">
        <f>IF((G131-J131-L131)&lt;=Datos!$G$7,"0",IF((G131-J131-L131)&lt;=Datos!$G$8,((G131-J131-L131)-Datos!$F$8)*Datos!$I$6,IF((G131-J131-L131)&lt;=Datos!$G$9,Datos!$I$8+((G131-J131-L131)-Datos!$F$9)*Datos!$J$6,IF((G131-J131-L131)&gt;=Datos!$F$10,(Datos!$I$8+Datos!$J$8)+((G131-J131-L131)-Datos!$F$10)*Datos!$K$6))))</f>
        <v>0</v>
      </c>
      <c r="L131" s="155">
        <f>IF(G131&gt;=Datos!$D$15,(Datos!$D$15*Datos!$C$15),IF(G131&lt;=Datos!$D$15,(G131*Datos!$C$15)))</f>
        <v>653.6</v>
      </c>
      <c r="M131" s="154">
        <v>4083.7</v>
      </c>
      <c r="N131" s="154">
        <f t="shared" si="115"/>
        <v>5354.35</v>
      </c>
      <c r="O131" s="177">
        <f t="shared" si="116"/>
        <v>16145.65</v>
      </c>
    </row>
    <row r="132" spans="1:15" ht="29.25" customHeight="1" x14ac:dyDescent="0.2">
      <c r="A132" s="207">
        <v>102</v>
      </c>
      <c r="B132" s="209" t="s">
        <v>340</v>
      </c>
      <c r="C132" s="209" t="s">
        <v>320</v>
      </c>
      <c r="D132" s="92" t="s">
        <v>724</v>
      </c>
      <c r="E132" s="210" t="s">
        <v>269</v>
      </c>
      <c r="F132" s="210" t="s">
        <v>19</v>
      </c>
      <c r="G132" s="154">
        <v>26000</v>
      </c>
      <c r="H132" s="154">
        <v>0</v>
      </c>
      <c r="I132" s="154">
        <f t="shared" si="114"/>
        <v>26000</v>
      </c>
      <c r="J132" s="155">
        <f>IF(G132&gt;=Datos!$D$14,(Datos!$D$14*Datos!$C$14),IF(G132&lt;=Datos!$D$14,(G132*Datos!$C$14)))</f>
        <v>746.2</v>
      </c>
      <c r="K132" s="156" t="str">
        <f>IF((G132-J132-L132)&lt;=Datos!$G$7,"0",IF((G132-J132-L132)&lt;=Datos!$G$8,((G132-J132-L132)-Datos!$F$8)*Datos!$I$6,IF((G132-J132-L132)&lt;=Datos!$G$9,Datos!$I$8+((G132-J132-L132)-Datos!$F$9)*Datos!$J$6,IF((G132-J132-L132)&gt;=Datos!$F$10,(Datos!$I$8+Datos!$J$8)+((G132-J132-L132)-Datos!$F$10)*Datos!$K$6))))</f>
        <v>0</v>
      </c>
      <c r="L132" s="155">
        <f>IF(G132&gt;=Datos!$D$15,(Datos!$D$15*Datos!$C$15),IF(G132&lt;=Datos!$D$15,(G132*Datos!$C$15)))</f>
        <v>790.4</v>
      </c>
      <c r="M132" s="154">
        <v>2025</v>
      </c>
      <c r="N132" s="154">
        <f t="shared" si="115"/>
        <v>3561.6</v>
      </c>
      <c r="O132" s="177">
        <f t="shared" si="116"/>
        <v>22438.400000000001</v>
      </c>
    </row>
    <row r="133" spans="1:15" ht="29.25" customHeight="1" x14ac:dyDescent="0.2">
      <c r="A133" s="207">
        <v>103</v>
      </c>
      <c r="B133" s="209" t="s">
        <v>214</v>
      </c>
      <c r="C133" s="209" t="s">
        <v>275</v>
      </c>
      <c r="D133" s="92" t="s">
        <v>725</v>
      </c>
      <c r="E133" s="210" t="s">
        <v>269</v>
      </c>
      <c r="F133" s="210" t="s">
        <v>270</v>
      </c>
      <c r="G133" s="154">
        <v>13860</v>
      </c>
      <c r="H133" s="154">
        <v>0</v>
      </c>
      <c r="I133" s="154">
        <f t="shared" si="114"/>
        <v>13860</v>
      </c>
      <c r="J133" s="155">
        <f>IF(G133&gt;=Datos!$D$14,(Datos!$D$14*Datos!$C$14),IF(G133&lt;=Datos!$D$14,(G133*Datos!$C$14)))</f>
        <v>397.78199999999998</v>
      </c>
      <c r="K133" s="156" t="str">
        <f>IF((G133-J133-L133)&lt;=Datos!$G$7,"0",IF((G133-J133-L133)&lt;=Datos!$G$8,((G133-J133-L133)-Datos!$F$8)*Datos!$I$6,IF((G133-J133-L133)&lt;=Datos!$G$9,Datos!$I$8+((G133-J133-L133)-Datos!$F$9)*Datos!$J$6,IF((G133-J133-L133)&gt;=Datos!$F$10,(Datos!$I$8+Datos!$J$8)+((G133-J133-L133)-Datos!$F$10)*Datos!$K$6))))</f>
        <v>0</v>
      </c>
      <c r="L133" s="155">
        <f>IF(G133&gt;=Datos!$D$15,(Datos!$D$15*Datos!$C$15),IF(G133&lt;=Datos!$D$15,(G133*Datos!$C$15)))</f>
        <v>421.34399999999999</v>
      </c>
      <c r="M133" s="154">
        <v>25</v>
      </c>
      <c r="N133" s="154">
        <f t="shared" si="115"/>
        <v>844.12599999999998</v>
      </c>
      <c r="O133" s="177">
        <f t="shared" si="116"/>
        <v>13015.874</v>
      </c>
    </row>
    <row r="134" spans="1:15" ht="29.25" customHeight="1" x14ac:dyDescent="0.2">
      <c r="A134" s="207">
        <v>104</v>
      </c>
      <c r="B134" s="209" t="s">
        <v>112</v>
      </c>
      <c r="C134" s="209" t="s">
        <v>273</v>
      </c>
      <c r="D134" s="92" t="s">
        <v>4</v>
      </c>
      <c r="E134" s="210" t="s">
        <v>269</v>
      </c>
      <c r="F134" s="210" t="s">
        <v>19</v>
      </c>
      <c r="G134" s="154">
        <v>13860</v>
      </c>
      <c r="H134" s="154">
        <v>0</v>
      </c>
      <c r="I134" s="154">
        <f t="shared" si="114"/>
        <v>13860</v>
      </c>
      <c r="J134" s="155">
        <f>IF(G134&gt;=Datos!$D$14,(Datos!$D$14*Datos!$C$14),IF(G134&lt;=Datos!$D$14,(G134*Datos!$C$14)))</f>
        <v>397.78199999999998</v>
      </c>
      <c r="K134" s="156" t="str">
        <f>IF((G134-J134-L134)&lt;=Datos!$G$7,"0",IF((G134-J134-L134)&lt;=Datos!$G$8,((G134-J134-L134)-Datos!$F$8)*Datos!$I$6,IF((G134-J134-L134)&lt;=Datos!$G$9,Datos!$I$8+((G134-J134-L134)-Datos!$F$9)*Datos!$J$6,IF((G134-J134-L134)&gt;=Datos!$F$10,(Datos!$I$8+Datos!$J$8)+((G134-J134-L134)-Datos!$F$10)*Datos!$K$6))))</f>
        <v>0</v>
      </c>
      <c r="L134" s="155">
        <f>IF(G134&gt;=Datos!$D$15,(Datos!$D$15*Datos!$C$15),IF(G134&lt;=Datos!$D$15,(G134*Datos!$C$15)))</f>
        <v>421.34399999999999</v>
      </c>
      <c r="M134" s="154">
        <v>25</v>
      </c>
      <c r="N134" s="154">
        <f t="shared" si="115"/>
        <v>844.12599999999998</v>
      </c>
      <c r="O134" s="177">
        <f t="shared" si="116"/>
        <v>13015.874</v>
      </c>
    </row>
    <row r="135" spans="1:15" ht="29.25" customHeight="1" x14ac:dyDescent="0.2">
      <c r="A135" s="207">
        <v>105</v>
      </c>
      <c r="B135" s="209" t="s">
        <v>149</v>
      </c>
      <c r="C135" s="209" t="s">
        <v>273</v>
      </c>
      <c r="D135" s="92" t="s">
        <v>4</v>
      </c>
      <c r="E135" s="210" t="s">
        <v>269</v>
      </c>
      <c r="F135" s="210" t="s">
        <v>270</v>
      </c>
      <c r="G135" s="154">
        <v>21500</v>
      </c>
      <c r="H135" s="154">
        <v>0</v>
      </c>
      <c r="I135" s="154">
        <f t="shared" si="114"/>
        <v>21500</v>
      </c>
      <c r="J135" s="155">
        <f>IF(G135&gt;=Datos!$D$14,(Datos!$D$14*Datos!$C$14),IF(G135&lt;=Datos!$D$14,(G135*Datos!$C$14)))</f>
        <v>617.04999999999995</v>
      </c>
      <c r="K135" s="156" t="str">
        <f>IF((G135-J135-L135)&lt;=Datos!$G$7,"0",IF((G135-J135-L135)&lt;=Datos!$G$8,((G135-J135-L135)-Datos!$F$8)*Datos!$I$6,IF((G135-J135-L135)&lt;=Datos!$G$9,Datos!$I$8+((G135-J135-L135)-Datos!$F$9)*Datos!$J$6,IF((G135-J135-L135)&gt;=Datos!$F$10,(Datos!$I$8+Datos!$J$8)+((G135-J135-L135)-Datos!$F$10)*Datos!$K$6))))</f>
        <v>0</v>
      </c>
      <c r="L135" s="155">
        <f>IF(G135&gt;=Datos!$D$15,(Datos!$D$15*Datos!$C$15),IF(G135&lt;=Datos!$D$15,(G135*Datos!$C$15)))</f>
        <v>653.6</v>
      </c>
      <c r="M135" s="154">
        <v>2025</v>
      </c>
      <c r="N135" s="154">
        <f t="shared" si="115"/>
        <v>3295.65</v>
      </c>
      <c r="O135" s="177">
        <f t="shared" si="116"/>
        <v>18204.349999999999</v>
      </c>
    </row>
    <row r="136" spans="1:15" ht="29.25" customHeight="1" x14ac:dyDescent="0.2">
      <c r="A136" s="207">
        <v>106</v>
      </c>
      <c r="B136" s="209" t="s">
        <v>158</v>
      </c>
      <c r="C136" s="209" t="s">
        <v>274</v>
      </c>
      <c r="D136" s="92" t="s">
        <v>4</v>
      </c>
      <c r="E136" s="210" t="s">
        <v>269</v>
      </c>
      <c r="F136" s="210" t="s">
        <v>19</v>
      </c>
      <c r="G136" s="154">
        <v>21500</v>
      </c>
      <c r="H136" s="154">
        <v>0</v>
      </c>
      <c r="I136" s="154">
        <f t="shared" si="114"/>
        <v>21500</v>
      </c>
      <c r="J136" s="155">
        <f>IF(G136&gt;=Datos!$D$14,(Datos!$D$14*Datos!$C$14),IF(G136&lt;=Datos!$D$14,(G136*Datos!$C$14)))</f>
        <v>617.04999999999995</v>
      </c>
      <c r="K136" s="156" t="str">
        <f>IF((G136-J136-L136)&lt;=Datos!$G$7,"0",IF((G136-J136-L136)&lt;=Datos!$G$8,((G136-J136-L136)-Datos!$F$8)*Datos!$I$6,IF((G136-J136-L136)&lt;=Datos!$G$9,Datos!$I$8+((G136-J136-L136)-Datos!$F$9)*Datos!$J$6,IF((G136-J136-L136)&gt;=Datos!$F$10,(Datos!$I$8+Datos!$J$8)+((G136-J136-L136)-Datos!$F$10)*Datos!$K$6))))</f>
        <v>0</v>
      </c>
      <c r="L136" s="155">
        <f>IF(G136&gt;=Datos!$D$15,(Datos!$D$15*Datos!$C$15),IF(G136&lt;=Datos!$D$15,(G136*Datos!$C$15)))</f>
        <v>653.6</v>
      </c>
      <c r="M136" s="154">
        <v>25</v>
      </c>
      <c r="N136" s="154">
        <f t="shared" si="115"/>
        <v>1295.6500000000001</v>
      </c>
      <c r="O136" s="177">
        <f t="shared" si="116"/>
        <v>20204.349999999999</v>
      </c>
    </row>
    <row r="137" spans="1:15" ht="29.25" customHeight="1" x14ac:dyDescent="0.2">
      <c r="A137" s="207">
        <v>107</v>
      </c>
      <c r="B137" s="209" t="s">
        <v>426</v>
      </c>
      <c r="C137" s="209" t="s">
        <v>273</v>
      </c>
      <c r="D137" s="92" t="s">
        <v>4</v>
      </c>
      <c r="E137" s="210" t="s">
        <v>269</v>
      </c>
      <c r="F137" s="210" t="s">
        <v>19</v>
      </c>
      <c r="G137" s="154">
        <v>21500</v>
      </c>
      <c r="H137" s="154">
        <v>0</v>
      </c>
      <c r="I137" s="154">
        <f t="shared" si="114"/>
        <v>21500</v>
      </c>
      <c r="J137" s="155">
        <f>IF(G137&gt;=Datos!$D$14,(Datos!$D$14*Datos!$C$14),IF(G137&lt;=Datos!$D$14,(G137*Datos!$C$14)))</f>
        <v>617.04999999999995</v>
      </c>
      <c r="K137" s="156" t="str">
        <f>IF((G137-J137-L137)&lt;=Datos!$G$7,"0",IF((G137-J137-L137)&lt;=Datos!$G$8,((G137-J137-L137)-Datos!$F$8)*Datos!$I$6,IF((G137-J137-L137)&lt;=Datos!$G$9,Datos!$I$8+((G137-J137-L137)-Datos!$F$9)*Datos!$J$6,IF((G137-J137-L137)&gt;=Datos!$F$10,(Datos!$I$8+Datos!$J$8)+((G137-J137-L137)-Datos!$F$10)*Datos!$K$6))))</f>
        <v>0</v>
      </c>
      <c r="L137" s="155">
        <f>IF(G137&gt;=Datos!$D$15,(Datos!$D$15*Datos!$C$15),IF(G137&lt;=Datos!$D$15,(G137*Datos!$C$15)))</f>
        <v>653.6</v>
      </c>
      <c r="M137" s="154">
        <v>5025</v>
      </c>
      <c r="N137" s="154">
        <f t="shared" si="115"/>
        <v>6295.65</v>
      </c>
      <c r="O137" s="177">
        <f t="shared" si="116"/>
        <v>15204.35</v>
      </c>
    </row>
    <row r="138" spans="1:15" ht="29.25" customHeight="1" x14ac:dyDescent="0.2">
      <c r="A138" s="207">
        <v>108</v>
      </c>
      <c r="B138" s="209" t="s">
        <v>723</v>
      </c>
      <c r="C138" s="209" t="s">
        <v>273</v>
      </c>
      <c r="D138" s="92" t="s">
        <v>4</v>
      </c>
      <c r="E138" s="210" t="s">
        <v>269</v>
      </c>
      <c r="F138" s="210" t="s">
        <v>270</v>
      </c>
      <c r="G138" s="154">
        <v>21500</v>
      </c>
      <c r="H138" s="154">
        <v>0</v>
      </c>
      <c r="I138" s="154">
        <f t="shared" si="114"/>
        <v>21500</v>
      </c>
      <c r="J138" s="155">
        <f>IF(G138&gt;=Datos!$D$14,(Datos!$D$14*Datos!$C$14),IF(G138&lt;=Datos!$D$14,(G138*Datos!$C$14)))</f>
        <v>617.04999999999995</v>
      </c>
      <c r="K138" s="156" t="str">
        <f>IF((G138-J138-L138)&lt;=Datos!$G$7,"0",IF((G138-J138-L138)&lt;=Datos!$G$8,((G138-J138-L138)-Datos!$F$8)*Datos!$I$6,IF((G138-J138-L138)&lt;=Datos!$G$9,Datos!$I$8+((G138-J138-L138)-Datos!$F$9)*Datos!$J$6,IF((G138-J138-L138)&gt;=Datos!$F$10,(Datos!$I$8+Datos!$J$8)+((G138-J138-L138)-Datos!$F$10)*Datos!$K$6))))</f>
        <v>0</v>
      </c>
      <c r="L138" s="155">
        <f>IF(G138&gt;=Datos!$D$15,(Datos!$D$15*Datos!$C$15),IF(G138&lt;=Datos!$D$15,(G138*Datos!$C$15)))</f>
        <v>653.6</v>
      </c>
      <c r="M138" s="154">
        <v>25</v>
      </c>
      <c r="N138" s="154">
        <f t="shared" si="115"/>
        <v>1295.6500000000001</v>
      </c>
      <c r="O138" s="177">
        <f t="shared" si="116"/>
        <v>20204.349999999999</v>
      </c>
    </row>
    <row r="139" spans="1:15" ht="29.25" customHeight="1" x14ac:dyDescent="0.2">
      <c r="A139" s="207">
        <v>109</v>
      </c>
      <c r="B139" s="209" t="s">
        <v>166</v>
      </c>
      <c r="C139" s="209" t="s">
        <v>273</v>
      </c>
      <c r="D139" s="92" t="s">
        <v>4</v>
      </c>
      <c r="E139" s="210" t="s">
        <v>269</v>
      </c>
      <c r="F139" s="210" t="s">
        <v>19</v>
      </c>
      <c r="G139" s="154">
        <v>21500</v>
      </c>
      <c r="H139" s="154">
        <v>0</v>
      </c>
      <c r="I139" s="154">
        <f t="shared" si="114"/>
        <v>21500</v>
      </c>
      <c r="J139" s="155">
        <f>IF(G139&gt;=Datos!$D$14,(Datos!$D$14*Datos!$C$14),IF(G139&lt;=Datos!$D$14,(G139*Datos!$C$14)))</f>
        <v>617.04999999999995</v>
      </c>
      <c r="K139" s="156" t="str">
        <f>IF((G139-J139-L139)&lt;=Datos!$G$7,"0",IF((G139-J139-L139)&lt;=Datos!$G$8,((G139-J139-L139)-Datos!$F$8)*Datos!$I$6,IF((G139-J139-L139)&lt;=Datos!$G$9,Datos!$I$8+((G139-J139-L139)-Datos!$F$9)*Datos!$J$6,IF((G139-J139-L139)&gt;=Datos!$F$10,(Datos!$I$8+Datos!$J$8)+((G139-J139-L139)-Datos!$F$10)*Datos!$K$6))))</f>
        <v>0</v>
      </c>
      <c r="L139" s="155">
        <f>IF(G139&gt;=Datos!$D$15,(Datos!$D$15*Datos!$C$15),IF(G139&lt;=Datos!$D$15,(G139*Datos!$C$15)))</f>
        <v>653.6</v>
      </c>
      <c r="M139" s="154">
        <v>25</v>
      </c>
      <c r="N139" s="154">
        <f t="shared" si="115"/>
        <v>1295.6500000000001</v>
      </c>
      <c r="O139" s="177">
        <f t="shared" si="116"/>
        <v>20204.349999999999</v>
      </c>
    </row>
    <row r="140" spans="1:15" ht="29.25" customHeight="1" x14ac:dyDescent="0.2">
      <c r="A140" s="207">
        <v>110</v>
      </c>
      <c r="B140" s="209" t="s">
        <v>184</v>
      </c>
      <c r="C140" s="209" t="s">
        <v>274</v>
      </c>
      <c r="D140" s="92" t="s">
        <v>4</v>
      </c>
      <c r="E140" s="210" t="s">
        <v>269</v>
      </c>
      <c r="F140" s="210" t="s">
        <v>19</v>
      </c>
      <c r="G140" s="154">
        <v>21500</v>
      </c>
      <c r="H140" s="154">
        <v>0</v>
      </c>
      <c r="I140" s="154">
        <f t="shared" si="114"/>
        <v>21500</v>
      </c>
      <c r="J140" s="155">
        <f>IF(G140&gt;=Datos!$D$14,(Datos!$D$14*Datos!$C$14),IF(G140&lt;=Datos!$D$14,(G140*Datos!$C$14)))</f>
        <v>617.04999999999995</v>
      </c>
      <c r="K140" s="156" t="str">
        <f>IF((G140-J140-L140)&lt;=Datos!$G$7,"0",IF((G140-J140-L140)&lt;=Datos!$G$8,((G140-J140-L140)-Datos!$F$8)*Datos!$I$6,IF((G140-J140-L140)&lt;=Datos!$G$9,Datos!$I$8+((G140-J140-L140)-Datos!$F$9)*Datos!$J$6,IF((G140-J140-L140)&gt;=Datos!$F$10,(Datos!$I$8+Datos!$J$8)+((G140-J140-L140)-Datos!$F$10)*Datos!$K$6))))</f>
        <v>0</v>
      </c>
      <c r="L140" s="155">
        <f>IF(G140&gt;=Datos!$D$15,(Datos!$D$15*Datos!$C$15),IF(G140&lt;=Datos!$D$15,(G140*Datos!$C$15)))</f>
        <v>653.6</v>
      </c>
      <c r="M140" s="154">
        <v>25</v>
      </c>
      <c r="N140" s="154">
        <f t="shared" si="115"/>
        <v>1295.6500000000001</v>
      </c>
      <c r="O140" s="177">
        <f t="shared" si="116"/>
        <v>20204.349999999999</v>
      </c>
    </row>
    <row r="141" spans="1:15" ht="29.25" customHeight="1" x14ac:dyDescent="0.2">
      <c r="A141" s="207">
        <v>111</v>
      </c>
      <c r="B141" s="209" t="s">
        <v>491</v>
      </c>
      <c r="C141" s="209" t="s">
        <v>320</v>
      </c>
      <c r="D141" s="92" t="s">
        <v>4</v>
      </c>
      <c r="E141" s="210" t="s">
        <v>269</v>
      </c>
      <c r="F141" s="210" t="s">
        <v>19</v>
      </c>
      <c r="G141" s="154">
        <v>21500</v>
      </c>
      <c r="H141" s="154">
        <v>0</v>
      </c>
      <c r="I141" s="154">
        <f t="shared" si="114"/>
        <v>21500</v>
      </c>
      <c r="J141" s="155">
        <f>IF(G141&gt;=Datos!$D$14,(Datos!$D$14*Datos!$C$14),IF(G141&lt;=Datos!$D$14,(G141*Datos!$C$14)))</f>
        <v>617.04999999999995</v>
      </c>
      <c r="K141" s="156" t="str">
        <f>IF((G141-J141-L141)&lt;=Datos!$G$7,"0",IF((G141-J141-L141)&lt;=Datos!$G$8,((G141-J141-L141)-Datos!$F$8)*Datos!$I$6,IF((G141-J141-L141)&lt;=Datos!$G$9,Datos!$I$8+((G141-J141-L141)-Datos!$F$9)*Datos!$J$6,IF((G141-J141-L141)&gt;=Datos!$F$10,(Datos!$I$8+Datos!$J$8)+((G141-J141-L141)-Datos!$F$10)*Datos!$K$6))))</f>
        <v>0</v>
      </c>
      <c r="L141" s="155">
        <f>IF(G141&gt;=Datos!$D$15,(Datos!$D$15*Datos!$C$15),IF(G141&lt;=Datos!$D$15,(G141*Datos!$C$15)))</f>
        <v>653.6</v>
      </c>
      <c r="M141" s="154">
        <v>6334.35</v>
      </c>
      <c r="N141" s="154">
        <f t="shared" si="115"/>
        <v>7605</v>
      </c>
      <c r="O141" s="177">
        <f t="shared" si="116"/>
        <v>13895</v>
      </c>
    </row>
    <row r="142" spans="1:15" ht="29.25" customHeight="1" x14ac:dyDescent="0.2">
      <c r="A142" s="207">
        <v>112</v>
      </c>
      <c r="B142" s="209" t="s">
        <v>92</v>
      </c>
      <c r="C142" s="209" t="s">
        <v>274</v>
      </c>
      <c r="D142" s="92" t="s">
        <v>242</v>
      </c>
      <c r="E142" s="210" t="s">
        <v>269</v>
      </c>
      <c r="F142" s="210" t="s">
        <v>270</v>
      </c>
      <c r="G142" s="154">
        <v>18000</v>
      </c>
      <c r="H142" s="154">
        <v>0</v>
      </c>
      <c r="I142" s="154">
        <f t="shared" ref="I142" si="117">SUM(G142:H142)</f>
        <v>18000</v>
      </c>
      <c r="J142" s="155">
        <f>IF(G142&gt;=Datos!$D$14,(Datos!$D$14*Datos!$C$14),IF(G142&lt;=Datos!$D$14,(G142*Datos!$C$14)))</f>
        <v>516.6</v>
      </c>
      <c r="K142" s="156" t="str">
        <f>IF((G142-J142-L142)&lt;=Datos!$G$7,"0",IF((G142-J142-L142)&lt;=Datos!$G$8,((G142-J142-L142)-Datos!$F$8)*Datos!$I$6,IF((G142-J142-L142)&lt;=Datos!$G$9,Datos!$I$8+((G142-J142-L142)-Datos!$F$9)*Datos!$J$6,IF((G142-J142-L142)&gt;=Datos!$F$10,(Datos!$I$8+Datos!$J$8)+((G142-J142-L142)-Datos!$F$10)*Datos!$K$6))))</f>
        <v>0</v>
      </c>
      <c r="L142" s="155">
        <f>IF(G142&gt;=Datos!$D$15,(Datos!$D$15*Datos!$C$15),IF(G142&lt;=Datos!$D$15,(G142*Datos!$C$15)))</f>
        <v>547.20000000000005</v>
      </c>
      <c r="M142" s="154">
        <v>25</v>
      </c>
      <c r="N142" s="154">
        <f t="shared" si="115"/>
        <v>1088.8000000000002</v>
      </c>
      <c r="O142" s="177">
        <f t="shared" si="116"/>
        <v>16911.2</v>
      </c>
    </row>
    <row r="143" spans="1:15" ht="29.25" customHeight="1" x14ac:dyDescent="0.2">
      <c r="A143" s="207">
        <v>113</v>
      </c>
      <c r="B143" s="209" t="s">
        <v>414</v>
      </c>
      <c r="C143" s="209" t="s">
        <v>274</v>
      </c>
      <c r="D143" s="92" t="s">
        <v>4</v>
      </c>
      <c r="E143" s="210" t="s">
        <v>269</v>
      </c>
      <c r="F143" s="210" t="s">
        <v>19</v>
      </c>
      <c r="G143" s="154">
        <v>21500</v>
      </c>
      <c r="H143" s="154">
        <v>0</v>
      </c>
      <c r="I143" s="154">
        <f t="shared" ref="I143" si="118">SUM(G143:H143)</f>
        <v>21500</v>
      </c>
      <c r="J143" s="155">
        <f>IF(G143&gt;=Datos!$D$14,(Datos!$D$14*Datos!$C$14),IF(G143&lt;=Datos!$D$14,(G143*Datos!$C$14)))</f>
        <v>617.04999999999995</v>
      </c>
      <c r="K143" s="156" t="str">
        <f>IF((G143-J143-L143)&lt;=Datos!$G$7,"0",IF((G143-J143-L143)&lt;=Datos!$G$8,((G143-J143-L143)-Datos!$F$8)*Datos!$I$6,IF((G143-J143-L143)&lt;=Datos!$G$9,Datos!$I$8+((G143-J143-L143)-Datos!$F$9)*Datos!$J$6,IF((G143-J143-L143)&gt;=Datos!$F$10,(Datos!$I$8+Datos!$J$8)+((G143-J143-L143)-Datos!$F$10)*Datos!$K$6))))</f>
        <v>0</v>
      </c>
      <c r="L143" s="155">
        <f>IF(G143&gt;=Datos!$D$15,(Datos!$D$15*Datos!$C$15),IF(G143&lt;=Datos!$D$15,(G143*Datos!$C$15)))</f>
        <v>653.6</v>
      </c>
      <c r="M143" s="154">
        <v>25</v>
      </c>
      <c r="N143" s="154">
        <f t="shared" si="115"/>
        <v>1295.6500000000001</v>
      </c>
      <c r="O143" s="177">
        <f t="shared" si="116"/>
        <v>20204.349999999999</v>
      </c>
    </row>
    <row r="144" spans="1:15" ht="29.25" customHeight="1" x14ac:dyDescent="0.2">
      <c r="A144" s="207">
        <v>114</v>
      </c>
      <c r="B144" s="209" t="s">
        <v>54</v>
      </c>
      <c r="C144" s="209" t="s">
        <v>320</v>
      </c>
      <c r="D144" s="92" t="s">
        <v>4</v>
      </c>
      <c r="E144" s="210" t="s">
        <v>269</v>
      </c>
      <c r="F144" s="210" t="s">
        <v>19</v>
      </c>
      <c r="G144" s="154">
        <v>21500</v>
      </c>
      <c r="H144" s="154">
        <v>0</v>
      </c>
      <c r="I144" s="154">
        <f t="shared" ref="I144" si="119">SUM(G144:H144)</f>
        <v>21500</v>
      </c>
      <c r="J144" s="155">
        <f>IF(G144&gt;=Datos!$D$14,(Datos!$D$14*Datos!$C$14),IF(G144&lt;=Datos!$D$14,(G144*Datos!$C$14)))</f>
        <v>617.04999999999995</v>
      </c>
      <c r="K144" s="156" t="str">
        <f>IF((G144-J144-L144)&lt;=Datos!$G$7,"0",IF((G144-J144-L144)&lt;=Datos!$G$8,((G144-J144-L144)-Datos!$F$8)*Datos!$I$6,IF((G144-J144-L144)&lt;=Datos!$G$9,Datos!$I$8+((G144-J144-L144)-Datos!$F$9)*Datos!$J$6,IF((G144-J144-L144)&gt;=Datos!$F$10,(Datos!$I$8+Datos!$J$8)+((G144-J144-L144)-Datos!$F$10)*Datos!$K$6))))</f>
        <v>0</v>
      </c>
      <c r="L144" s="155">
        <f>IF(G144&gt;=Datos!$D$15,(Datos!$D$15*Datos!$C$15),IF(G144&lt;=Datos!$D$15,(G144*Datos!$C$15)))</f>
        <v>653.6</v>
      </c>
      <c r="M144" s="154">
        <v>2770.52</v>
      </c>
      <c r="N144" s="154">
        <f t="shared" si="115"/>
        <v>4041.17</v>
      </c>
      <c r="O144" s="177">
        <f t="shared" si="116"/>
        <v>17458.830000000002</v>
      </c>
    </row>
    <row r="145" spans="1:15" ht="29.25" customHeight="1" x14ac:dyDescent="0.2">
      <c r="A145" s="207">
        <v>115</v>
      </c>
      <c r="B145" s="209" t="s">
        <v>123</v>
      </c>
      <c r="C145" s="209" t="s">
        <v>273</v>
      </c>
      <c r="D145" s="92" t="s">
        <v>724</v>
      </c>
      <c r="E145" s="210" t="s">
        <v>269</v>
      </c>
      <c r="F145" s="210" t="s">
        <v>19</v>
      </c>
      <c r="G145" s="154">
        <v>26000</v>
      </c>
      <c r="H145" s="154">
        <v>0</v>
      </c>
      <c r="I145" s="154">
        <f t="shared" ref="I145" si="120">SUM(G145:H145)</f>
        <v>26000</v>
      </c>
      <c r="J145" s="155">
        <f>IF(G145&gt;=Datos!$D$14,(Datos!$D$14*Datos!$C$14),IF(G145&lt;=Datos!$D$14,(G145*Datos!$C$14)))</f>
        <v>746.2</v>
      </c>
      <c r="K145" s="156" t="str">
        <f>IF((G145-J145-L145)&lt;=Datos!$G$7,"0",IF((G145-J145-L145)&lt;=Datos!$G$8,((G145-J145-L145)-Datos!$F$8)*Datos!$I$6,IF((G145-J145-L145)&lt;=Datos!$G$9,Datos!$I$8+((G145-J145-L145)-Datos!$F$9)*Datos!$J$6,IF((G145-J145-L145)&gt;=Datos!$F$10,(Datos!$I$8+Datos!$J$8)+((G145-J145-L145)-Datos!$F$10)*Datos!$K$6))))</f>
        <v>0</v>
      </c>
      <c r="L145" s="155">
        <f>IF(G145&gt;=Datos!$D$15,(Datos!$D$15*Datos!$C$15),IF(G145&lt;=Datos!$D$15,(G145*Datos!$C$15)))</f>
        <v>790.4</v>
      </c>
      <c r="M145" s="154">
        <v>25</v>
      </c>
      <c r="N145" s="154">
        <f t="shared" si="115"/>
        <v>1561.6</v>
      </c>
      <c r="O145" s="177">
        <f t="shared" si="116"/>
        <v>24438.400000000001</v>
      </c>
    </row>
    <row r="146" spans="1:15" ht="29.25" customHeight="1" x14ac:dyDescent="0.2">
      <c r="A146" s="207">
        <v>116</v>
      </c>
      <c r="B146" s="209" t="s">
        <v>722</v>
      </c>
      <c r="C146" s="209" t="s">
        <v>275</v>
      </c>
      <c r="D146" s="92" t="s">
        <v>4</v>
      </c>
      <c r="E146" s="210" t="s">
        <v>269</v>
      </c>
      <c r="F146" s="210" t="s">
        <v>19</v>
      </c>
      <c r="G146" s="154">
        <v>21500</v>
      </c>
      <c r="H146" s="154">
        <v>0</v>
      </c>
      <c r="I146" s="154">
        <f t="shared" ref="I146:I154" si="121">SUM(G146:H146)</f>
        <v>21500</v>
      </c>
      <c r="J146" s="155">
        <f>IF(G146&gt;=Datos!$D$14,(Datos!$D$14*Datos!$C$14),IF(G146&lt;=Datos!$D$14,(G146*Datos!$C$14)))</f>
        <v>617.04999999999995</v>
      </c>
      <c r="K146" s="156" t="str">
        <f>IF((G146-J146-L146)&lt;=Datos!$G$7,"0",IF((G146-J146-L146)&lt;=Datos!$G$8,((G146-J146-L146)-Datos!$F$8)*Datos!$I$6,IF((G146-J146-L146)&lt;=Datos!$G$9,Datos!$I$8+((G146-J146-L146)-Datos!$F$9)*Datos!$J$6,IF((G146-J146-L146)&gt;=Datos!$F$10,(Datos!$I$8+Datos!$J$8)+((G146-J146-L146)-Datos!$F$10)*Datos!$K$6))))</f>
        <v>0</v>
      </c>
      <c r="L146" s="155">
        <f>IF(G146&gt;=Datos!$D$15,(Datos!$D$15*Datos!$C$15),IF(G146&lt;=Datos!$D$15,(G146*Datos!$C$15)))</f>
        <v>653.6</v>
      </c>
      <c r="M146" s="154">
        <v>7828.53</v>
      </c>
      <c r="N146" s="154">
        <f t="shared" si="108"/>
        <v>9099.18</v>
      </c>
      <c r="O146" s="177">
        <f t="shared" si="109"/>
        <v>12400.82</v>
      </c>
    </row>
    <row r="147" spans="1:15" ht="29.25" customHeight="1" x14ac:dyDescent="0.2">
      <c r="A147" s="207">
        <v>117</v>
      </c>
      <c r="B147" s="209" t="s">
        <v>393</v>
      </c>
      <c r="C147" s="209" t="s">
        <v>274</v>
      </c>
      <c r="D147" s="92" t="s">
        <v>4</v>
      </c>
      <c r="E147" s="210" t="s">
        <v>269</v>
      </c>
      <c r="F147" s="210" t="s">
        <v>19</v>
      </c>
      <c r="G147" s="154">
        <v>21500</v>
      </c>
      <c r="H147" s="154">
        <v>0</v>
      </c>
      <c r="I147" s="154">
        <f t="shared" si="121"/>
        <v>21500</v>
      </c>
      <c r="J147" s="155">
        <f>IF(G147&gt;=Datos!$D$14,(Datos!$D$14*Datos!$C$14),IF(G147&lt;=Datos!$D$14,(G147*Datos!$C$14)))</f>
        <v>617.04999999999995</v>
      </c>
      <c r="K147" s="156" t="str">
        <f>IF((G147-J147-L147)&lt;=Datos!$G$7,"0",IF((G147-J147-L147)&lt;=Datos!$G$8,((G147-J147-L147)-Datos!$F$8)*Datos!$I$6,IF((G147-J147-L147)&lt;=Datos!$G$9,Datos!$I$8+((G147-J147-L147)-Datos!$F$9)*Datos!$J$6,IF((G147-J147-L147)&gt;=Datos!$F$10,(Datos!$I$8+Datos!$J$8)+((G147-J147-L147)-Datos!$F$10)*Datos!$K$6))))</f>
        <v>0</v>
      </c>
      <c r="L147" s="155">
        <f>IF(G147&gt;=Datos!$D$15,(Datos!$D$15*Datos!$C$15),IF(G147&lt;=Datos!$D$15,(G147*Datos!$C$15)))</f>
        <v>653.6</v>
      </c>
      <c r="M147" s="154">
        <v>25</v>
      </c>
      <c r="N147" s="154">
        <f t="shared" si="108"/>
        <v>1295.6500000000001</v>
      </c>
      <c r="O147" s="177">
        <f t="shared" si="109"/>
        <v>20204.349999999999</v>
      </c>
    </row>
    <row r="148" spans="1:15" ht="29.25" customHeight="1" x14ac:dyDescent="0.2">
      <c r="A148" s="207">
        <v>118</v>
      </c>
      <c r="B148" s="209" t="s">
        <v>329</v>
      </c>
      <c r="C148" s="209" t="s">
        <v>320</v>
      </c>
      <c r="D148" s="92" t="s">
        <v>544</v>
      </c>
      <c r="E148" s="210" t="s">
        <v>269</v>
      </c>
      <c r="F148" s="210" t="s">
        <v>19</v>
      </c>
      <c r="G148" s="154">
        <v>26000</v>
      </c>
      <c r="H148" s="154">
        <v>0</v>
      </c>
      <c r="I148" s="154">
        <f t="shared" si="121"/>
        <v>26000</v>
      </c>
      <c r="J148" s="155">
        <f>IF(G148&gt;=Datos!$D$14,(Datos!$D$14*Datos!$C$14),IF(G148&lt;=Datos!$D$14,(G148*Datos!$C$14)))</f>
        <v>746.2</v>
      </c>
      <c r="K148" s="156" t="str">
        <f>IF((G148-J148-L148)&lt;=Datos!$G$7,"0",IF((G148-J148-L148)&lt;=Datos!$G$8,((G148-J148-L148)-Datos!$F$8)*Datos!$I$6,IF((G148-J148-L148)&lt;=Datos!$G$9,Datos!$I$8+((G148-J148-L148)-Datos!$F$9)*Datos!$J$6,IF((G148-J148-L148)&gt;=Datos!$F$10,(Datos!$I$8+Datos!$J$8)+((G148-J148-L148)-Datos!$F$10)*Datos!$K$6))))</f>
        <v>0</v>
      </c>
      <c r="L148" s="155">
        <f>IF(G148&gt;=Datos!$D$15,(Datos!$D$15*Datos!$C$15),IF(G148&lt;=Datos!$D$15,(G148*Datos!$C$15)))</f>
        <v>790.4</v>
      </c>
      <c r="M148" s="154">
        <v>25</v>
      </c>
      <c r="N148" s="154">
        <f t="shared" si="108"/>
        <v>1561.6</v>
      </c>
      <c r="O148" s="177">
        <f t="shared" si="109"/>
        <v>24438.400000000001</v>
      </c>
    </row>
    <row r="149" spans="1:15" ht="29.25" customHeight="1" x14ac:dyDescent="0.2">
      <c r="A149" s="207">
        <v>119</v>
      </c>
      <c r="B149" s="209" t="s">
        <v>341</v>
      </c>
      <c r="C149" s="209" t="s">
        <v>274</v>
      </c>
      <c r="D149" s="92" t="s">
        <v>242</v>
      </c>
      <c r="E149" s="210" t="s">
        <v>269</v>
      </c>
      <c r="F149" s="210" t="s">
        <v>270</v>
      </c>
      <c r="G149" s="154">
        <v>18000</v>
      </c>
      <c r="H149" s="154">
        <v>0</v>
      </c>
      <c r="I149" s="154">
        <f t="shared" si="121"/>
        <v>18000</v>
      </c>
      <c r="J149" s="155">
        <f>IF(G149&gt;=Datos!$D$14,(Datos!$D$14*Datos!$C$14),IF(G149&lt;=Datos!$D$14,(G149*Datos!$C$14)))</f>
        <v>516.6</v>
      </c>
      <c r="K149" s="156" t="str">
        <f>IF((G149-J149-L149)&lt;=Datos!$G$7,"0",IF((G149-J149-L149)&lt;=Datos!$G$8,((G149-J149-L149)-Datos!$F$8)*Datos!$I$6,IF((G149-J149-L149)&lt;=Datos!$G$9,Datos!$I$8+((G149-J149-L149)-Datos!$F$9)*Datos!$J$6,IF((G149-J149-L149)&gt;=Datos!$F$10,(Datos!$I$8+Datos!$J$8)+((G149-J149-L149)-Datos!$F$10)*Datos!$K$6))))</f>
        <v>0</v>
      </c>
      <c r="L149" s="155">
        <f>IF(G149&gt;=Datos!$D$15,(Datos!$D$15*Datos!$C$15),IF(G149&lt;=Datos!$D$15,(G149*Datos!$C$15)))</f>
        <v>547.20000000000005</v>
      </c>
      <c r="M149" s="154">
        <v>25</v>
      </c>
      <c r="N149" s="154">
        <f t="shared" si="108"/>
        <v>1088.8000000000002</v>
      </c>
      <c r="O149" s="177">
        <f t="shared" si="109"/>
        <v>16911.2</v>
      </c>
    </row>
    <row r="150" spans="1:15" ht="29.25" customHeight="1" x14ac:dyDescent="0.2">
      <c r="A150" s="207">
        <v>120</v>
      </c>
      <c r="B150" s="208" t="s">
        <v>151</v>
      </c>
      <c r="C150" s="209" t="s">
        <v>273</v>
      </c>
      <c r="D150" s="130" t="s">
        <v>724</v>
      </c>
      <c r="E150" s="210" t="s">
        <v>269</v>
      </c>
      <c r="F150" s="210" t="s">
        <v>19</v>
      </c>
      <c r="G150" s="131">
        <v>26000</v>
      </c>
      <c r="H150" s="154">
        <v>0</v>
      </c>
      <c r="I150" s="154">
        <f t="shared" si="121"/>
        <v>26000</v>
      </c>
      <c r="J150" s="155">
        <f>IF(G150&gt;=Datos!$D$14,(Datos!$D$14*Datos!$C$14),IF(G150&lt;=Datos!$D$14,(G150*Datos!$C$14)))</f>
        <v>746.2</v>
      </c>
      <c r="K150" s="156" t="str">
        <f>IF((G150-J150-L150)&lt;=Datos!$G$7,"0",IF((G150-J150-L150)&lt;=Datos!$G$8,((G150-J150-L150)-Datos!$F$8)*Datos!$I$6,IF((G150-J150-L150)&lt;=Datos!$G$9,Datos!$I$8+((G150-J150-L150)-Datos!$F$9)*Datos!$J$6,IF((G150-J150-L150)&gt;=Datos!$F$10,(Datos!$I$8+Datos!$J$8)+((G150-J150-L150)-Datos!$F$10)*Datos!$K$6))))</f>
        <v>0</v>
      </c>
      <c r="L150" s="155">
        <f>IF(G150&gt;=Datos!$D$15,(Datos!$D$15*Datos!$C$15),IF(G150&lt;=Datos!$D$15,(G150*Datos!$C$15)))</f>
        <v>790.4</v>
      </c>
      <c r="M150" s="154">
        <v>1538.05</v>
      </c>
      <c r="N150" s="154">
        <f t="shared" si="108"/>
        <v>3074.6499999999996</v>
      </c>
      <c r="O150" s="177">
        <f t="shared" si="109"/>
        <v>22925.35</v>
      </c>
    </row>
    <row r="151" spans="1:15" ht="29.25" customHeight="1" x14ac:dyDescent="0.2">
      <c r="A151" s="207">
        <v>121</v>
      </c>
      <c r="B151" s="209" t="s">
        <v>721</v>
      </c>
      <c r="C151" s="209" t="s">
        <v>274</v>
      </c>
      <c r="D151" s="92" t="s">
        <v>4</v>
      </c>
      <c r="E151" s="210" t="s">
        <v>269</v>
      </c>
      <c r="F151" s="210" t="s">
        <v>19</v>
      </c>
      <c r="G151" s="154">
        <v>21500</v>
      </c>
      <c r="H151" s="154">
        <v>0</v>
      </c>
      <c r="I151" s="154">
        <f t="shared" si="121"/>
        <v>21500</v>
      </c>
      <c r="J151" s="155">
        <f>IF(G151&gt;=Datos!$D$14,(Datos!$D$14*Datos!$C$14),IF(G151&lt;=Datos!$D$14,(G151*Datos!$C$14)))</f>
        <v>617.04999999999995</v>
      </c>
      <c r="K151" s="156" t="str">
        <f>IF((G151-J151-L151)&lt;=Datos!$G$7,"0",IF((G151-J151-L151)&lt;=Datos!$G$8,((G151-J151-L151)-Datos!$F$8)*Datos!$I$6,IF((G151-J151-L151)&lt;=Datos!$G$9,Datos!$I$8+((G151-J151-L151)-Datos!$F$9)*Datos!$J$6,IF((G151-J151-L151)&gt;=Datos!$F$10,(Datos!$I$8+Datos!$J$8)+((G151-J151-L151)-Datos!$F$10)*Datos!$K$6))))</f>
        <v>0</v>
      </c>
      <c r="L151" s="155">
        <f>IF(G151&gt;=Datos!$D$15,(Datos!$D$15*Datos!$C$15),IF(G151&lt;=Datos!$D$15,(G151*Datos!$C$15)))</f>
        <v>653.6</v>
      </c>
      <c r="M151" s="154">
        <v>25</v>
      </c>
      <c r="N151" s="154">
        <f t="shared" si="108"/>
        <v>1295.6500000000001</v>
      </c>
      <c r="O151" s="177">
        <f t="shared" si="109"/>
        <v>20204.349999999999</v>
      </c>
    </row>
    <row r="152" spans="1:15" ht="29.25" customHeight="1" x14ac:dyDescent="0.2">
      <c r="A152" s="207">
        <v>122</v>
      </c>
      <c r="B152" s="209" t="s">
        <v>261</v>
      </c>
      <c r="C152" s="209" t="s">
        <v>274</v>
      </c>
      <c r="D152" s="92" t="s">
        <v>4</v>
      </c>
      <c r="E152" s="210" t="s">
        <v>269</v>
      </c>
      <c r="F152" s="210" t="s">
        <v>19</v>
      </c>
      <c r="G152" s="154">
        <v>21500</v>
      </c>
      <c r="H152" s="154">
        <v>0</v>
      </c>
      <c r="I152" s="154">
        <f t="shared" si="121"/>
        <v>21500</v>
      </c>
      <c r="J152" s="155">
        <f>IF(G152&gt;=Datos!$D$14,(Datos!$D$14*Datos!$C$14),IF(G152&lt;=Datos!$D$14,(G152*Datos!$C$14)))</f>
        <v>617.04999999999995</v>
      </c>
      <c r="K152" s="156" t="str">
        <f>IF((G152-J152-L152)&lt;=Datos!$G$7,"0",IF((G152-J152-L152)&lt;=Datos!$G$8,((G152-J152-L152)-Datos!$F$8)*Datos!$I$6,IF((G152-J152-L152)&lt;=Datos!$G$9,Datos!$I$8+((G152-J152-L152)-Datos!$F$9)*Datos!$J$6,IF((G152-J152-L152)&gt;=Datos!$F$10,(Datos!$I$8+Datos!$J$8)+((G152-J152-L152)-Datos!$F$10)*Datos!$K$6))))</f>
        <v>0</v>
      </c>
      <c r="L152" s="155">
        <f>IF(G152&gt;=Datos!$D$15,(Datos!$D$15*Datos!$C$15),IF(G152&lt;=Datos!$D$15,(G152*Datos!$C$15)))</f>
        <v>653.6</v>
      </c>
      <c r="M152" s="154">
        <v>25</v>
      </c>
      <c r="N152" s="154">
        <f t="shared" si="108"/>
        <v>1295.6500000000001</v>
      </c>
      <c r="O152" s="177">
        <f t="shared" si="109"/>
        <v>20204.349999999999</v>
      </c>
    </row>
    <row r="153" spans="1:15" ht="29.25" customHeight="1" x14ac:dyDescent="0.2">
      <c r="A153" s="207">
        <v>123</v>
      </c>
      <c r="B153" s="209" t="s">
        <v>718</v>
      </c>
      <c r="C153" s="209" t="s">
        <v>320</v>
      </c>
      <c r="D153" s="92" t="s">
        <v>4</v>
      </c>
      <c r="E153" s="210" t="s">
        <v>269</v>
      </c>
      <c r="F153" s="210" t="s">
        <v>19</v>
      </c>
      <c r="G153" s="154">
        <v>21500</v>
      </c>
      <c r="H153" s="154">
        <v>0</v>
      </c>
      <c r="I153" s="154">
        <f t="shared" ref="I153" si="122">SUM(G153:H153)</f>
        <v>21500</v>
      </c>
      <c r="J153" s="155">
        <f>IF(G153&gt;=Datos!$D$14,(Datos!$D$14*Datos!$C$14),IF(G153&lt;=Datos!$D$14,(G153*Datos!$C$14)))</f>
        <v>617.04999999999995</v>
      </c>
      <c r="K153" s="156" t="str">
        <f>IF((G153-J153-L153)&lt;=Datos!$G$7,"0",IF((G153-J153-L153)&lt;=Datos!$G$8,((G153-J153-L153)-Datos!$F$8)*Datos!$I$6,IF((G153-J153-L153)&lt;=Datos!$G$9,Datos!$I$8+((G153-J153-L153)-Datos!$F$9)*Datos!$J$6,IF((G153-J153-L153)&gt;=Datos!$F$10,(Datos!$I$8+Datos!$J$8)+((G153-J153-L153)-Datos!$F$10)*Datos!$K$6))))</f>
        <v>0</v>
      </c>
      <c r="L153" s="155">
        <f>IF(G153&gt;=Datos!$D$15,(Datos!$D$15*Datos!$C$15),IF(G153&lt;=Datos!$D$15,(G153*Datos!$C$15)))</f>
        <v>653.6</v>
      </c>
      <c r="M153" s="154">
        <v>7554.71</v>
      </c>
      <c r="N153" s="154">
        <f t="shared" ref="N153:N154" si="123">SUM(J153:M153)</f>
        <v>8825.36</v>
      </c>
      <c r="O153" s="177">
        <f t="shared" ref="O153:O154" si="124">+G153-N153</f>
        <v>12674.64</v>
      </c>
    </row>
    <row r="154" spans="1:15" ht="29.25" customHeight="1" x14ac:dyDescent="0.2">
      <c r="A154" s="207">
        <v>124</v>
      </c>
      <c r="B154" s="209" t="s">
        <v>60</v>
      </c>
      <c r="C154" s="209" t="s">
        <v>274</v>
      </c>
      <c r="D154" s="92" t="s">
        <v>4</v>
      </c>
      <c r="E154" s="210" t="s">
        <v>269</v>
      </c>
      <c r="F154" s="210" t="s">
        <v>19</v>
      </c>
      <c r="G154" s="154">
        <v>21500</v>
      </c>
      <c r="H154" s="154">
        <v>0</v>
      </c>
      <c r="I154" s="154">
        <f t="shared" si="121"/>
        <v>21500</v>
      </c>
      <c r="J154" s="155">
        <f>IF(G154&gt;=Datos!$D$14,(Datos!$D$14*Datos!$C$14),IF(G154&lt;=Datos!$D$14,(G154*Datos!$C$14)))</f>
        <v>617.04999999999995</v>
      </c>
      <c r="K154" s="156" t="str">
        <f>IF((G154-J154-L154)&lt;=Datos!$G$7,"0",IF((G154-J154-L154)&lt;=Datos!$G$8,((G154-J154-L154)-Datos!$F$8)*Datos!$I$6,IF((G154-J154-L154)&lt;=Datos!$G$9,Datos!$I$8+((G154-J154-L154)-Datos!$F$9)*Datos!$J$6,IF((G154-J154-L154)&gt;=Datos!$F$10,(Datos!$I$8+Datos!$J$8)+((G154-J154-L154)-Datos!$F$10)*Datos!$K$6))))</f>
        <v>0</v>
      </c>
      <c r="L154" s="155">
        <f>IF(G154&gt;=Datos!$D$15,(Datos!$D$15*Datos!$C$15),IF(G154&lt;=Datos!$D$15,(G154*Datos!$C$15)))</f>
        <v>653.6</v>
      </c>
      <c r="M154" s="154">
        <v>25</v>
      </c>
      <c r="N154" s="154">
        <f t="shared" si="123"/>
        <v>1295.6500000000001</v>
      </c>
      <c r="O154" s="177">
        <f t="shared" si="124"/>
        <v>20204.349999999999</v>
      </c>
    </row>
    <row r="155" spans="1:15" ht="29.25" customHeight="1" x14ac:dyDescent="0.2">
      <c r="A155" s="207">
        <v>125</v>
      </c>
      <c r="B155" s="209" t="s">
        <v>79</v>
      </c>
      <c r="C155" s="209" t="s">
        <v>274</v>
      </c>
      <c r="D155" s="92" t="s">
        <v>4</v>
      </c>
      <c r="E155" s="210" t="s">
        <v>269</v>
      </c>
      <c r="F155" s="210" t="s">
        <v>19</v>
      </c>
      <c r="G155" s="154">
        <v>21500</v>
      </c>
      <c r="H155" s="154">
        <v>0</v>
      </c>
      <c r="I155" s="154">
        <f t="shared" ref="I155" si="125">SUM(G155:H155)</f>
        <v>21500</v>
      </c>
      <c r="J155" s="155">
        <f>IF(G155&gt;=Datos!$D$14,(Datos!$D$14*Datos!$C$14),IF(G155&lt;=Datos!$D$14,(G155*Datos!$C$14)))</f>
        <v>617.04999999999995</v>
      </c>
      <c r="K155" s="156" t="str">
        <f>IF((G155-J155-L155)&lt;=Datos!$G$7,"0",IF((G155-J155-L155)&lt;=Datos!$G$8,((G155-J155-L155)-Datos!$F$8)*Datos!$I$6,IF((G155-J155-L155)&lt;=Datos!$G$9,Datos!$I$8+((G155-J155-L155)-Datos!$F$9)*Datos!$J$6,IF((G155-J155-L155)&gt;=Datos!$F$10,(Datos!$I$8+Datos!$J$8)+((G155-J155-L155)-Datos!$F$10)*Datos!$K$6))))</f>
        <v>0</v>
      </c>
      <c r="L155" s="155">
        <f>IF(G155&gt;=Datos!$D$15,(Datos!$D$15*Datos!$C$15),IF(G155&lt;=Datos!$D$15,(G155*Datos!$C$15)))</f>
        <v>653.6</v>
      </c>
      <c r="M155" s="154">
        <v>25</v>
      </c>
      <c r="N155" s="154">
        <f t="shared" ref="N155" si="126">SUM(J155:M155)</f>
        <v>1295.6500000000001</v>
      </c>
      <c r="O155" s="177">
        <f t="shared" ref="O155" si="127">+G155-N155</f>
        <v>20204.349999999999</v>
      </c>
    </row>
    <row r="156" spans="1:15" s="216" customFormat="1" ht="29.25" customHeight="1" x14ac:dyDescent="0.2">
      <c r="A156" s="276" t="s">
        <v>435</v>
      </c>
      <c r="B156" s="277"/>
      <c r="C156" s="214">
        <v>83</v>
      </c>
      <c r="D156" s="247"/>
      <c r="E156" s="215"/>
      <c r="F156" s="158"/>
      <c r="G156" s="159">
        <f t="shared" ref="G156:O156" si="128">SUM(G74:G155)</f>
        <v>1711720</v>
      </c>
      <c r="H156" s="159">
        <f t="shared" si="128"/>
        <v>0</v>
      </c>
      <c r="I156" s="159">
        <f t="shared" si="128"/>
        <v>1711720</v>
      </c>
      <c r="J156" s="159">
        <f t="shared" si="128"/>
        <v>49126.364000000023</v>
      </c>
      <c r="K156" s="159">
        <f t="shared" si="128"/>
        <v>0</v>
      </c>
      <c r="L156" s="159">
        <f t="shared" si="128"/>
        <v>52036.287999999942</v>
      </c>
      <c r="M156" s="159">
        <f t="shared" si="128"/>
        <v>155109.96999999997</v>
      </c>
      <c r="N156" s="159">
        <f t="shared" si="128"/>
        <v>256272.62199999986</v>
      </c>
      <c r="O156" s="159">
        <f t="shared" si="128"/>
        <v>1455447.3780000007</v>
      </c>
    </row>
    <row r="157" spans="1:15" ht="29.25" customHeight="1" x14ac:dyDescent="0.2">
      <c r="A157" s="276" t="s">
        <v>867</v>
      </c>
      <c r="B157" s="277"/>
      <c r="C157" s="277"/>
      <c r="D157" s="277"/>
      <c r="E157" s="277"/>
      <c r="F157" s="277"/>
      <c r="G157" s="277"/>
      <c r="H157" s="277"/>
      <c r="I157" s="277"/>
      <c r="J157" s="277"/>
      <c r="K157" s="277"/>
      <c r="L157" s="277"/>
      <c r="M157" s="277"/>
      <c r="N157" s="277"/>
      <c r="O157" s="226"/>
    </row>
    <row r="158" spans="1:15" ht="29.25" customHeight="1" x14ac:dyDescent="0.2">
      <c r="A158" s="207">
        <v>126</v>
      </c>
      <c r="B158" s="209" t="s">
        <v>868</v>
      </c>
      <c r="C158" s="209" t="s">
        <v>275</v>
      </c>
      <c r="D158" s="92" t="s">
        <v>237</v>
      </c>
      <c r="E158" s="210" t="s">
        <v>269</v>
      </c>
      <c r="F158" s="210" t="s">
        <v>270</v>
      </c>
      <c r="G158" s="154">
        <v>25000</v>
      </c>
      <c r="H158" s="154">
        <v>0</v>
      </c>
      <c r="I158" s="154">
        <f t="shared" ref="I158:I164" si="129">SUM(G158:H158)</f>
        <v>25000</v>
      </c>
      <c r="J158" s="155">
        <f>IF(G158&gt;=Datos!$D$14,(Datos!$D$14*Datos!$C$14),IF(G158&lt;=Datos!$D$14,(G158*Datos!$C$14)))</f>
        <v>717.5</v>
      </c>
      <c r="K158" s="156" t="str">
        <f>IF((G158-J158-L158)&lt;=Datos!$G$7,"0",IF((G158-J158-L158)&lt;=Datos!$G$8,((G158-J158-L158)-Datos!$F$8)*Datos!$I$6,IF((G158-J158-L158)&lt;=Datos!$G$9,Datos!$I$8+((G158-J158-L158)-Datos!$F$9)*Datos!$J$6,IF((G158-J158-L158)&gt;=Datos!$F$10,(Datos!$I$8+Datos!$J$8)+((G158-J158-L158)-Datos!$F$10)*Datos!$K$6))))</f>
        <v>0</v>
      </c>
      <c r="L158" s="155">
        <f>IF(G158&gt;=Datos!$D$15,(Datos!$D$15*Datos!$C$15),IF(G158&lt;=Datos!$D$15,(G158*Datos!$C$15)))</f>
        <v>760</v>
      </c>
      <c r="M158" s="154">
        <v>12049.98</v>
      </c>
      <c r="N158" s="154">
        <f t="shared" ref="N158:N164" si="130">SUM(J158:M158)</f>
        <v>13527.48</v>
      </c>
      <c r="O158" s="177">
        <f t="shared" ref="O158:O164" si="131">+G158-N158</f>
        <v>11472.52</v>
      </c>
    </row>
    <row r="159" spans="1:15" ht="29.25" customHeight="1" x14ac:dyDescent="0.2">
      <c r="A159" s="207">
        <v>127</v>
      </c>
      <c r="B159" s="209" t="s">
        <v>121</v>
      </c>
      <c r="C159" s="209" t="s">
        <v>275</v>
      </c>
      <c r="D159" s="92" t="s">
        <v>237</v>
      </c>
      <c r="E159" s="210" t="s">
        <v>269</v>
      </c>
      <c r="F159" s="210" t="s">
        <v>270</v>
      </c>
      <c r="G159" s="154">
        <v>25000</v>
      </c>
      <c r="H159" s="154">
        <v>0</v>
      </c>
      <c r="I159" s="154">
        <f t="shared" si="129"/>
        <v>25000</v>
      </c>
      <c r="J159" s="155">
        <f>IF(G159&gt;=Datos!$D$14,(Datos!$D$14*Datos!$C$14),IF(G159&lt;=Datos!$D$14,(G159*Datos!$C$14)))</f>
        <v>717.5</v>
      </c>
      <c r="K159" s="156" t="str">
        <f>IF((G159-J159-L159)&lt;=Datos!$G$7,"0",IF((G159-J159-L159)&lt;=Datos!$G$8,((G159-J159-L159)-Datos!$F$8)*Datos!$I$6,IF((G159-J159-L159)&lt;=Datos!$G$9,Datos!$I$8+((G159-J159-L159)-Datos!$F$9)*Datos!$J$6,IF((G159-J159-L159)&gt;=Datos!$F$10,(Datos!$I$8+Datos!$J$8)+((G159-J159-L159)-Datos!$F$10)*Datos!$K$6))))</f>
        <v>0</v>
      </c>
      <c r="L159" s="155">
        <f>IF(G159&gt;=Datos!$D$15,(Datos!$D$15*Datos!$C$15),IF(G159&lt;=Datos!$D$15,(G159*Datos!$C$15)))</f>
        <v>760</v>
      </c>
      <c r="M159" s="154">
        <v>525</v>
      </c>
      <c r="N159" s="154">
        <f t="shared" si="130"/>
        <v>2002.5</v>
      </c>
      <c r="O159" s="177">
        <f t="shared" si="131"/>
        <v>22997.5</v>
      </c>
    </row>
    <row r="160" spans="1:15" ht="29.25" customHeight="1" x14ac:dyDescent="0.2">
      <c r="A160" s="207">
        <v>128</v>
      </c>
      <c r="B160" s="209" t="s">
        <v>177</v>
      </c>
      <c r="C160" s="209" t="s">
        <v>274</v>
      </c>
      <c r="D160" s="92" t="s">
        <v>237</v>
      </c>
      <c r="E160" s="210" t="s">
        <v>269</v>
      </c>
      <c r="F160" s="210" t="s">
        <v>270</v>
      </c>
      <c r="G160" s="154">
        <v>25000</v>
      </c>
      <c r="H160" s="154">
        <v>0</v>
      </c>
      <c r="I160" s="154">
        <f t="shared" si="129"/>
        <v>25000</v>
      </c>
      <c r="J160" s="155">
        <f>IF(G160&gt;=Datos!$D$14,(Datos!$D$14*Datos!$C$14),IF(G160&lt;=Datos!$D$14,(G160*Datos!$C$14)))</f>
        <v>717.5</v>
      </c>
      <c r="K160" s="156" t="str">
        <f>IF((G160-J160-L160)&lt;=Datos!$G$7,"0",IF((G160-J160-L160)&lt;=Datos!$G$8,((G160-J160-L160)-Datos!$F$8)*Datos!$I$6,IF((G160-J160-L160)&lt;=Datos!$G$9,Datos!$I$8+((G160-J160-L160)-Datos!$F$9)*Datos!$J$6,IF((G160-J160-L160)&gt;=Datos!$F$10,(Datos!$I$8+Datos!$J$8)+((G160-J160-L160)-Datos!$F$10)*Datos!$K$6))))</f>
        <v>0</v>
      </c>
      <c r="L160" s="155">
        <f>IF(G160&gt;=Datos!$D$15,(Datos!$D$15*Datos!$C$15),IF(G160&lt;=Datos!$D$15,(G160*Datos!$C$15)))</f>
        <v>760</v>
      </c>
      <c r="M160" s="154">
        <v>25</v>
      </c>
      <c r="N160" s="154">
        <f t="shared" si="130"/>
        <v>1502.5</v>
      </c>
      <c r="O160" s="177">
        <f t="shared" si="131"/>
        <v>23497.5</v>
      </c>
    </row>
    <row r="161" spans="1:15" ht="29.25" customHeight="1" x14ac:dyDescent="0.2">
      <c r="A161" s="207">
        <v>129</v>
      </c>
      <c r="B161" s="209" t="s">
        <v>510</v>
      </c>
      <c r="C161" s="209" t="s">
        <v>273</v>
      </c>
      <c r="D161" s="92" t="s">
        <v>237</v>
      </c>
      <c r="E161" s="210" t="s">
        <v>269</v>
      </c>
      <c r="F161" s="210" t="s">
        <v>270</v>
      </c>
      <c r="G161" s="154">
        <v>25000</v>
      </c>
      <c r="H161" s="154">
        <v>0</v>
      </c>
      <c r="I161" s="154">
        <f t="shared" ref="I161" si="132">SUM(G161:H161)</f>
        <v>25000</v>
      </c>
      <c r="J161" s="155">
        <f>IF(G161&gt;=Datos!$D$14,(Datos!$D$14*Datos!$C$14),IF(G161&lt;=Datos!$D$14,(G161*Datos!$C$14)))</f>
        <v>717.5</v>
      </c>
      <c r="K161" s="156" t="str">
        <f>IF((G161-J161-L161)&lt;=Datos!$G$7,"0",IF((G161-J161-L161)&lt;=Datos!$G$8,((G161-J161-L161)-Datos!$F$8)*Datos!$I$6,IF((G161-J161-L161)&lt;=Datos!$G$9,Datos!$I$8+((G161-J161-L161)-Datos!$F$9)*Datos!$J$6,IF((G161-J161-L161)&gt;=Datos!$F$10,(Datos!$I$8+Datos!$J$8)+((G161-J161-L161)-Datos!$F$10)*Datos!$K$6))))</f>
        <v>0</v>
      </c>
      <c r="L161" s="155">
        <f>IF(G161&gt;=Datos!$D$15,(Datos!$D$15*Datos!$C$15),IF(G161&lt;=Datos!$D$15,(G161*Datos!$C$15)))</f>
        <v>760</v>
      </c>
      <c r="M161" s="154">
        <v>2546.88</v>
      </c>
      <c r="N161" s="154">
        <f t="shared" si="130"/>
        <v>4024.38</v>
      </c>
      <c r="O161" s="177">
        <f t="shared" si="131"/>
        <v>20975.62</v>
      </c>
    </row>
    <row r="162" spans="1:15" ht="29.25" customHeight="1" x14ac:dyDescent="0.2">
      <c r="A162" s="207">
        <v>130</v>
      </c>
      <c r="B162" s="209" t="s">
        <v>291</v>
      </c>
      <c r="C162" s="209" t="s">
        <v>396</v>
      </c>
      <c r="D162" s="92" t="s">
        <v>237</v>
      </c>
      <c r="E162" s="210" t="s">
        <v>269</v>
      </c>
      <c r="F162" s="210" t="s">
        <v>270</v>
      </c>
      <c r="G162" s="154">
        <v>25000</v>
      </c>
      <c r="H162" s="154">
        <v>0</v>
      </c>
      <c r="I162" s="154">
        <f t="shared" ref="I162:I163" si="133">SUM(G162:H162)</f>
        <v>25000</v>
      </c>
      <c r="J162" s="155">
        <f>IF(G162&gt;=Datos!$D$14,(Datos!$D$14*Datos!$C$14),IF(G162&lt;=Datos!$D$14,(G162*Datos!$C$14)))</f>
        <v>717.5</v>
      </c>
      <c r="K162" s="156" t="str">
        <f>IF((G162-J162-L162)&lt;=Datos!$G$7,"0",IF((G162-J162-L162)&lt;=Datos!$G$8,((G162-J162-L162)-Datos!$F$8)*Datos!$I$6,IF((G162-J162-L162)&lt;=Datos!$G$9,Datos!$I$8+((G162-J162-L162)-Datos!$F$9)*Datos!$J$6,IF((G162-J162-L162)&gt;=Datos!$F$10,(Datos!$I$8+Datos!$J$8)+((G162-J162-L162)-Datos!$F$10)*Datos!$K$6))))</f>
        <v>0</v>
      </c>
      <c r="L162" s="155">
        <f>IF(G162&gt;=Datos!$D$15,(Datos!$D$15*Datos!$C$15),IF(G162&lt;=Datos!$D$15,(G162*Datos!$C$15)))</f>
        <v>760</v>
      </c>
      <c r="M162" s="154">
        <v>25</v>
      </c>
      <c r="N162" s="154">
        <f t="shared" si="130"/>
        <v>1502.5</v>
      </c>
      <c r="O162" s="177">
        <f t="shared" si="131"/>
        <v>23497.5</v>
      </c>
    </row>
    <row r="163" spans="1:15" ht="29.25" customHeight="1" x14ac:dyDescent="0.2">
      <c r="A163" s="207">
        <v>131</v>
      </c>
      <c r="B163" s="209" t="s">
        <v>492</v>
      </c>
      <c r="C163" s="209" t="s">
        <v>320</v>
      </c>
      <c r="D163" s="92" t="s">
        <v>987</v>
      </c>
      <c r="E163" s="210" t="s">
        <v>269</v>
      </c>
      <c r="F163" s="210" t="s">
        <v>19</v>
      </c>
      <c r="G163" s="154">
        <v>33000</v>
      </c>
      <c r="H163" s="154">
        <v>0</v>
      </c>
      <c r="I163" s="154">
        <f t="shared" si="133"/>
        <v>33000</v>
      </c>
      <c r="J163" s="155">
        <f>IF(G163&gt;=Datos!$D$14,(Datos!$D$14*Datos!$C$14),IF(G163&lt;=Datos!$D$14,(G163*Datos!$C$14)))</f>
        <v>947.1</v>
      </c>
      <c r="K163" s="156" t="str">
        <f>IF((G163-J163-L163)&lt;=Datos!$G$7,"0",IF((G163-J163-L163)&lt;=Datos!$G$8,((G163-J163-L163)-Datos!$F$8)*Datos!$I$6,IF((G163-J163-L163)&lt;=Datos!$G$9,Datos!$I$8+((G163-J163-L163)-Datos!$F$9)*Datos!$J$6,IF((G163-J163-L163)&gt;=Datos!$F$10,(Datos!$I$8+Datos!$J$8)+((G163-J163-L163)-Datos!$F$10)*Datos!$K$6))))</f>
        <v>0</v>
      </c>
      <c r="L163" s="155">
        <f>IF(G163&gt;=Datos!$D$15,(Datos!$D$15*Datos!$C$15),IF(G163&lt;=Datos!$D$15,(G163*Datos!$C$15)))</f>
        <v>1003.2</v>
      </c>
      <c r="M163" s="154">
        <v>4025</v>
      </c>
      <c r="N163" s="154">
        <f t="shared" si="130"/>
        <v>5975.3</v>
      </c>
      <c r="O163" s="177">
        <f t="shared" si="131"/>
        <v>27024.7</v>
      </c>
    </row>
    <row r="164" spans="1:15" ht="29.25" customHeight="1" x14ac:dyDescent="0.2">
      <c r="A164" s="207">
        <v>132</v>
      </c>
      <c r="B164" s="209" t="s">
        <v>757</v>
      </c>
      <c r="C164" s="209" t="s">
        <v>396</v>
      </c>
      <c r="D164" s="92" t="s">
        <v>237</v>
      </c>
      <c r="E164" s="210" t="s">
        <v>269</v>
      </c>
      <c r="F164" s="210" t="s">
        <v>270</v>
      </c>
      <c r="G164" s="154">
        <v>25000</v>
      </c>
      <c r="H164" s="154">
        <v>0</v>
      </c>
      <c r="I164" s="154">
        <f t="shared" si="129"/>
        <v>25000</v>
      </c>
      <c r="J164" s="155">
        <f>IF(G164&gt;=Datos!$D$14,(Datos!$D$14*Datos!$C$14),IF(G164&lt;=Datos!$D$14,(G164*Datos!$C$14)))</f>
        <v>717.5</v>
      </c>
      <c r="K164" s="156" t="s">
        <v>758</v>
      </c>
      <c r="L164" s="155">
        <f>IF(G164&gt;=Datos!$D$15,(Datos!$D$15*Datos!$C$15),IF(G164&lt;=Datos!$D$15,(G164*Datos!$C$15)))</f>
        <v>760</v>
      </c>
      <c r="M164" s="154">
        <v>5259.11</v>
      </c>
      <c r="N164" s="154">
        <f t="shared" si="130"/>
        <v>6736.61</v>
      </c>
      <c r="O164" s="177">
        <f t="shared" si="131"/>
        <v>18263.39</v>
      </c>
    </row>
    <row r="165" spans="1:15" ht="29.25" customHeight="1" x14ac:dyDescent="0.2">
      <c r="A165" s="207">
        <v>133</v>
      </c>
      <c r="B165" s="209" t="s">
        <v>1001</v>
      </c>
      <c r="C165" s="209" t="s">
        <v>274</v>
      </c>
      <c r="D165" s="92" t="s">
        <v>1003</v>
      </c>
      <c r="E165" s="210" t="s">
        <v>269</v>
      </c>
      <c r="F165" s="210" t="s">
        <v>270</v>
      </c>
      <c r="G165" s="154">
        <v>25000</v>
      </c>
      <c r="H165" s="154">
        <v>0</v>
      </c>
      <c r="I165" s="154">
        <f t="shared" ref="I165:I166" si="134">SUM(G165:H165)</f>
        <v>25000</v>
      </c>
      <c r="J165" s="155">
        <f>IF(G165&gt;=Datos!$D$14,(Datos!$D$14*Datos!$C$14),IF(G165&lt;=Datos!$D$14,(G165*Datos!$C$14)))</f>
        <v>717.5</v>
      </c>
      <c r="K165" s="156" t="s">
        <v>758</v>
      </c>
      <c r="L165" s="155">
        <f>IF(G165&gt;=Datos!$D$15,(Datos!$D$15*Datos!$C$15),IF(G165&lt;=Datos!$D$15,(G165*Datos!$C$15)))</f>
        <v>760</v>
      </c>
      <c r="M165" s="154">
        <v>25</v>
      </c>
      <c r="N165" s="154">
        <f t="shared" ref="N165:N166" si="135">SUM(J165:M165)</f>
        <v>1502.5</v>
      </c>
      <c r="O165" s="177">
        <f t="shared" ref="O165:O166" si="136">+G165-N165</f>
        <v>23497.5</v>
      </c>
    </row>
    <row r="166" spans="1:15" ht="29.25" customHeight="1" x14ac:dyDescent="0.2">
      <c r="A166" s="207">
        <v>134</v>
      </c>
      <c r="B166" s="209" t="s">
        <v>1002</v>
      </c>
      <c r="C166" s="209" t="s">
        <v>274</v>
      </c>
      <c r="D166" s="92" t="s">
        <v>1003</v>
      </c>
      <c r="E166" s="210" t="s">
        <v>269</v>
      </c>
      <c r="F166" s="210" t="s">
        <v>270</v>
      </c>
      <c r="G166" s="154">
        <v>25000</v>
      </c>
      <c r="H166" s="154">
        <v>0</v>
      </c>
      <c r="I166" s="154">
        <f t="shared" si="134"/>
        <v>25000</v>
      </c>
      <c r="J166" s="155">
        <f>IF(G166&gt;=Datos!$D$14,(Datos!$D$14*Datos!$C$14),IF(G166&lt;=Datos!$D$14,(G166*Datos!$C$14)))</f>
        <v>717.5</v>
      </c>
      <c r="K166" s="156" t="s">
        <v>758</v>
      </c>
      <c r="L166" s="155">
        <f>IF(G166&gt;=Datos!$D$15,(Datos!$D$15*Datos!$C$15),IF(G166&lt;=Datos!$D$15,(G166*Datos!$C$15)))</f>
        <v>760</v>
      </c>
      <c r="M166" s="154">
        <v>25</v>
      </c>
      <c r="N166" s="154">
        <f t="shared" si="135"/>
        <v>1502.5</v>
      </c>
      <c r="O166" s="177">
        <f t="shared" si="136"/>
        <v>23497.5</v>
      </c>
    </row>
    <row r="167" spans="1:15" ht="29.25" customHeight="1" x14ac:dyDescent="0.2">
      <c r="A167" s="207">
        <v>135</v>
      </c>
      <c r="B167" s="209" t="s">
        <v>959</v>
      </c>
      <c r="C167" s="209" t="s">
        <v>320</v>
      </c>
      <c r="D167" s="92" t="s">
        <v>960</v>
      </c>
      <c r="E167" s="210" t="s">
        <v>269</v>
      </c>
      <c r="F167" s="210" t="s">
        <v>270</v>
      </c>
      <c r="G167" s="154">
        <v>25000</v>
      </c>
      <c r="H167" s="154">
        <v>0</v>
      </c>
      <c r="I167" s="154">
        <f t="shared" ref="I167" si="137">SUM(G167:H167)</f>
        <v>25000</v>
      </c>
      <c r="J167" s="155">
        <f>IF(G167&gt;=Datos!$D$14,(Datos!$D$14*Datos!$C$14),IF(G167&lt;=Datos!$D$14,(G167*Datos!$C$14)))</f>
        <v>717.5</v>
      </c>
      <c r="K167" s="156" t="str">
        <f>IF((G167-J167-L167)&lt;=Datos!$G$7,"0",IF((G167-J167-L167)&lt;=Datos!$G$8,((G167-J167-L167)-Datos!$F$8)*Datos!$I$6,IF((G167-J167-L167)&lt;=Datos!$G$9,Datos!$I$8+((G167-J167-L167)-Datos!$F$9)*Datos!$J$6,IF((G167-J167-L167)&gt;=Datos!$F$10,(Datos!$I$8+Datos!$J$8)+((G167-J167-L167)-Datos!$F$10)*Datos!$K$6))))</f>
        <v>0</v>
      </c>
      <c r="L167" s="155">
        <f>IF(G167&gt;=Datos!$D$15,(Datos!$D$15*Datos!$C$15),IF(G167&lt;=Datos!$D$15,(G167*Datos!$C$15)))</f>
        <v>760</v>
      </c>
      <c r="M167" s="154">
        <v>25</v>
      </c>
      <c r="N167" s="154">
        <f t="shared" ref="N167" si="138">SUM(J167:M167)</f>
        <v>1502.5</v>
      </c>
      <c r="O167" s="177">
        <f t="shared" ref="O167" si="139">+G167-N167</f>
        <v>23497.5</v>
      </c>
    </row>
    <row r="168" spans="1:15" s="216" customFormat="1" ht="29.25" customHeight="1" x14ac:dyDescent="0.2">
      <c r="A168" s="276" t="s">
        <v>435</v>
      </c>
      <c r="B168" s="277"/>
      <c r="C168" s="214">
        <v>10</v>
      </c>
      <c r="D168" s="247"/>
      <c r="E168" s="215"/>
      <c r="F168" s="158"/>
      <c r="G168" s="159">
        <f t="shared" ref="G168:O168" si="140">SUM(G158:G167)</f>
        <v>258000</v>
      </c>
      <c r="H168" s="159">
        <f t="shared" si="140"/>
        <v>0</v>
      </c>
      <c r="I168" s="159">
        <f t="shared" si="140"/>
        <v>258000</v>
      </c>
      <c r="J168" s="159">
        <f t="shared" si="140"/>
        <v>7404.6</v>
      </c>
      <c r="K168" s="159">
        <f t="shared" si="140"/>
        <v>0</v>
      </c>
      <c r="L168" s="159">
        <f t="shared" si="140"/>
        <v>7843.2</v>
      </c>
      <c r="M168" s="159">
        <f t="shared" si="140"/>
        <v>24530.97</v>
      </c>
      <c r="N168" s="159">
        <f t="shared" si="140"/>
        <v>39778.769999999997</v>
      </c>
      <c r="O168" s="159">
        <f t="shared" si="140"/>
        <v>218221.22999999998</v>
      </c>
    </row>
    <row r="169" spans="1:15" ht="29.25" customHeight="1" x14ac:dyDescent="0.2">
      <c r="A169" s="276" t="s">
        <v>474</v>
      </c>
      <c r="B169" s="277"/>
      <c r="C169" s="277"/>
      <c r="D169" s="277"/>
      <c r="E169" s="277"/>
      <c r="F169" s="277"/>
      <c r="G169" s="277"/>
      <c r="H169" s="277"/>
      <c r="I169" s="277"/>
      <c r="J169" s="277"/>
      <c r="K169" s="277"/>
      <c r="L169" s="277"/>
      <c r="M169" s="277"/>
      <c r="N169" s="277"/>
      <c r="O169" s="226"/>
    </row>
    <row r="170" spans="1:15" ht="29.25" customHeight="1" x14ac:dyDescent="0.2">
      <c r="A170" s="207">
        <v>136</v>
      </c>
      <c r="B170" s="209" t="s">
        <v>547</v>
      </c>
      <c r="C170" s="209" t="s">
        <v>320</v>
      </c>
      <c r="D170" s="92" t="s">
        <v>986</v>
      </c>
      <c r="E170" s="210" t="s">
        <v>269</v>
      </c>
      <c r="F170" s="210" t="s">
        <v>270</v>
      </c>
      <c r="G170" s="154">
        <v>33000</v>
      </c>
      <c r="H170" s="154">
        <v>0</v>
      </c>
      <c r="I170" s="154">
        <f t="shared" ref="I170:I176" si="141">SUM(G170:H170)</f>
        <v>33000</v>
      </c>
      <c r="J170" s="155">
        <f>IF(G170&gt;=Datos!$D$14,(Datos!$D$14*Datos!$C$14),IF(G170&lt;=Datos!$D$14,(G170*Datos!$C$14)))</f>
        <v>947.1</v>
      </c>
      <c r="K170" s="156" t="str">
        <f>IF((G170-J170-L170)&lt;=Datos!$G$7,"0",IF((G170-J170-L170)&lt;=Datos!$G$8,((G170-J170-L170)-Datos!$F$8)*Datos!$I$6,IF((G170-J170-L170)&lt;=Datos!$G$9,Datos!$I$8+((G170-J170-L170)-Datos!$F$9)*Datos!$J$6,IF((G170-J170-L170)&gt;=Datos!$F$10,(Datos!$I$8+Datos!$J$8)+((G170-J170-L170)-Datos!$F$10)*Datos!$K$6))))</f>
        <v>0</v>
      </c>
      <c r="L170" s="155">
        <f>IF(G170&gt;=Datos!$D$15,(Datos!$D$15*Datos!$C$15),IF(G170&lt;=Datos!$D$15,(G170*Datos!$C$15)))</f>
        <v>1003.2</v>
      </c>
      <c r="M170" s="154">
        <v>25</v>
      </c>
      <c r="N170" s="154">
        <f t="shared" ref="N170:N171" si="142">SUM(J170:M170)</f>
        <v>1975.3000000000002</v>
      </c>
      <c r="O170" s="177">
        <f t="shared" ref="O170:O171" si="143">+G170-N170</f>
        <v>31024.7</v>
      </c>
    </row>
    <row r="171" spans="1:15" ht="29.25" customHeight="1" x14ac:dyDescent="0.2">
      <c r="A171" s="207">
        <v>137</v>
      </c>
      <c r="B171" s="209" t="s">
        <v>548</v>
      </c>
      <c r="C171" s="209" t="s">
        <v>273</v>
      </c>
      <c r="D171" s="92" t="s">
        <v>986</v>
      </c>
      <c r="E171" s="210" t="s">
        <v>269</v>
      </c>
      <c r="F171" s="210" t="s">
        <v>270</v>
      </c>
      <c r="G171" s="154">
        <v>33000</v>
      </c>
      <c r="H171" s="154">
        <v>0</v>
      </c>
      <c r="I171" s="154">
        <f t="shared" si="141"/>
        <v>33000</v>
      </c>
      <c r="J171" s="155">
        <f>IF(G171&gt;=Datos!$D$14,(Datos!$D$14*Datos!$C$14),IF(G171&lt;=Datos!$D$14,(G171*Datos!$C$14)))</f>
        <v>947.1</v>
      </c>
      <c r="K171" s="156" t="str">
        <f>IF((G171-J171-L171)&lt;=Datos!$G$7,"0",IF((G171-J171-L171)&lt;=Datos!$G$8,((G171-J171-L171)-Datos!$F$8)*Datos!$I$6,IF((G171-J171-L171)&lt;=Datos!$G$9,Datos!$I$8+((G171-J171-L171)-Datos!$F$9)*Datos!$J$6,IF((G171-J171-L171)&gt;=Datos!$F$10,(Datos!$I$8+Datos!$J$8)+((G171-J171-L171)-Datos!$F$10)*Datos!$K$6))))</f>
        <v>0</v>
      </c>
      <c r="L171" s="155">
        <f>IF(G171&gt;=Datos!$D$15,(Datos!$D$15*Datos!$C$15),IF(G171&lt;=Datos!$D$15,(G171*Datos!$C$15)))</f>
        <v>1003.2</v>
      </c>
      <c r="M171" s="154">
        <v>1538.05</v>
      </c>
      <c r="N171" s="154">
        <f t="shared" si="142"/>
        <v>3488.3500000000004</v>
      </c>
      <c r="O171" s="177">
        <f t="shared" si="143"/>
        <v>29511.65</v>
      </c>
    </row>
    <row r="172" spans="1:15" ht="29.25" customHeight="1" x14ac:dyDescent="0.2">
      <c r="A172" s="207">
        <v>138</v>
      </c>
      <c r="B172" s="209" t="s">
        <v>100</v>
      </c>
      <c r="C172" s="209" t="s">
        <v>275</v>
      </c>
      <c r="D172" s="92" t="s">
        <v>986</v>
      </c>
      <c r="E172" s="210" t="s">
        <v>269</v>
      </c>
      <c r="F172" s="210" t="s">
        <v>270</v>
      </c>
      <c r="G172" s="154">
        <v>33000</v>
      </c>
      <c r="H172" s="154">
        <v>0</v>
      </c>
      <c r="I172" s="154">
        <f t="shared" ref="I172:I173" si="144">SUM(G172:H172)</f>
        <v>33000</v>
      </c>
      <c r="J172" s="155">
        <f>IF(G172&gt;=Datos!$D$14,(Datos!$D$14*Datos!$C$14),IF(G172&lt;=Datos!$D$14,(G172*Datos!$C$14)))</f>
        <v>947.1</v>
      </c>
      <c r="K172" s="156" t="str">
        <f>IF((G172-J172-L172)&lt;=Datos!$G$7,"0",IF((G172-J172-L172)&lt;=Datos!$G$8,((G172-J172-L172)-Datos!$F$8)*Datos!$I$6,IF((G172-J172-L172)&lt;=Datos!$G$9,Datos!$I$8+((G172-J172-L172)-Datos!$F$9)*Datos!$J$6,IF((G172-J172-L172)&gt;=Datos!$F$10,(Datos!$I$8+Datos!$J$8)+((G172-J172-L172)-Datos!$F$10)*Datos!$K$6))))</f>
        <v>0</v>
      </c>
      <c r="L172" s="155">
        <f>IF(G172&gt;=Datos!$D$15,(Datos!$D$15*Datos!$C$15),IF(G172&lt;=Datos!$D$15,(G172*Datos!$C$15)))</f>
        <v>1003.2</v>
      </c>
      <c r="M172" s="154">
        <v>25</v>
      </c>
      <c r="N172" s="154">
        <f t="shared" ref="N172:N173" si="145">SUM(J172:M172)</f>
        <v>1975.3000000000002</v>
      </c>
      <c r="O172" s="177">
        <f t="shared" ref="O172:O173" si="146">+G172-N172</f>
        <v>31024.7</v>
      </c>
    </row>
    <row r="173" spans="1:15" ht="29.25" customHeight="1" x14ac:dyDescent="0.2">
      <c r="A173" s="207">
        <v>139</v>
      </c>
      <c r="B173" s="209" t="s">
        <v>869</v>
      </c>
      <c r="C173" s="209" t="s">
        <v>275</v>
      </c>
      <c r="D173" s="92" t="s">
        <v>302</v>
      </c>
      <c r="E173" s="210" t="s">
        <v>269</v>
      </c>
      <c r="F173" s="210" t="s">
        <v>270</v>
      </c>
      <c r="G173" s="154">
        <v>26000</v>
      </c>
      <c r="H173" s="154">
        <v>0</v>
      </c>
      <c r="I173" s="154">
        <f t="shared" si="144"/>
        <v>26000</v>
      </c>
      <c r="J173" s="155">
        <f>IF(G173&gt;=Datos!$D$14,(Datos!$D$14*Datos!$C$14),IF(G173&lt;=Datos!$D$14,(G173*Datos!$C$14)))</f>
        <v>746.2</v>
      </c>
      <c r="K173" s="156" t="str">
        <f>IF((G173-J173-L173)&lt;=Datos!$G$7,"0",IF((G173-J173-L173)&lt;=Datos!$G$8,((G173-J173-L173)-Datos!$F$8)*Datos!$I$6,IF((G173-J173-L173)&lt;=Datos!$G$9,Datos!$I$8+((G173-J173-L173)-Datos!$F$9)*Datos!$J$6,IF((G173-J173-L173)&gt;=Datos!$F$10,(Datos!$I$8+Datos!$J$8)+((G173-J173-L173)-Datos!$F$10)*Datos!$K$6))))</f>
        <v>0</v>
      </c>
      <c r="L173" s="155">
        <f>IF(G173&gt;=Datos!$D$15,(Datos!$D$15*Datos!$C$15),IF(G173&lt;=Datos!$D$15,(G173*Datos!$C$15)))</f>
        <v>790.4</v>
      </c>
      <c r="M173" s="154">
        <v>25</v>
      </c>
      <c r="N173" s="154">
        <f t="shared" si="145"/>
        <v>1561.6</v>
      </c>
      <c r="O173" s="177">
        <f t="shared" si="146"/>
        <v>24438.400000000001</v>
      </c>
    </row>
    <row r="174" spans="1:15" ht="29.25" customHeight="1" x14ac:dyDescent="0.2">
      <c r="A174" s="207">
        <v>140</v>
      </c>
      <c r="B174" s="209" t="s">
        <v>961</v>
      </c>
      <c r="C174" s="209" t="s">
        <v>320</v>
      </c>
      <c r="D174" s="92" t="s">
        <v>302</v>
      </c>
      <c r="E174" s="210" t="s">
        <v>269</v>
      </c>
      <c r="F174" s="210" t="s">
        <v>270</v>
      </c>
      <c r="G174" s="154">
        <v>26000</v>
      </c>
      <c r="H174" s="154">
        <v>0</v>
      </c>
      <c r="I174" s="154">
        <f t="shared" ref="I174:I175" si="147">SUM(G174:H174)</f>
        <v>26000</v>
      </c>
      <c r="J174" s="155">
        <f>IF(G174&gt;=Datos!$D$14,(Datos!$D$14*Datos!$C$14),IF(G174&lt;=Datos!$D$14,(G174*Datos!$C$14)))</f>
        <v>746.2</v>
      </c>
      <c r="K174" s="156" t="str">
        <f>IF((G174-J174-L174)&lt;=Datos!$G$7,"0",IF((G174-J174-L174)&lt;=Datos!$G$8,((G174-J174-L174)-Datos!$F$8)*Datos!$I$6,IF((G174-J174-L174)&lt;=Datos!$G$9,Datos!$I$8+((G174-J174-L174)-Datos!$F$9)*Datos!$J$6,IF((G174-J174-L174)&gt;=Datos!$F$10,(Datos!$I$8+Datos!$J$8)+((G174-J174-L174)-Datos!$F$10)*Datos!$K$6))))</f>
        <v>0</v>
      </c>
      <c r="L174" s="155">
        <f>IF(G174&gt;=Datos!$D$15,(Datos!$D$15*Datos!$C$15),IF(G174&lt;=Datos!$D$15,(G174*Datos!$C$15)))</f>
        <v>790.4</v>
      </c>
      <c r="M174" s="154">
        <v>25</v>
      </c>
      <c r="N174" s="154">
        <f t="shared" ref="N174:N175" si="148">SUM(J174:M174)</f>
        <v>1561.6</v>
      </c>
      <c r="O174" s="177">
        <f t="shared" ref="O174:O175" si="149">+G174-N174</f>
        <v>24438.400000000001</v>
      </c>
    </row>
    <row r="175" spans="1:15" ht="29.25" customHeight="1" x14ac:dyDescent="0.2">
      <c r="A175" s="207">
        <v>141</v>
      </c>
      <c r="B175" s="209" t="s">
        <v>962</v>
      </c>
      <c r="C175" s="209" t="s">
        <v>320</v>
      </c>
      <c r="D175" s="92" t="s">
        <v>302</v>
      </c>
      <c r="E175" s="210" t="s">
        <v>269</v>
      </c>
      <c r="F175" s="210" t="s">
        <v>270</v>
      </c>
      <c r="G175" s="154">
        <v>26000</v>
      </c>
      <c r="H175" s="154">
        <v>0</v>
      </c>
      <c r="I175" s="154">
        <f t="shared" si="147"/>
        <v>26000</v>
      </c>
      <c r="J175" s="155">
        <f>IF(G175&gt;=Datos!$D$14,(Datos!$D$14*Datos!$C$14),IF(G175&lt;=Datos!$D$14,(G175*Datos!$C$14)))</f>
        <v>746.2</v>
      </c>
      <c r="K175" s="156" t="str">
        <f>IF((G175-J175-L175)&lt;=Datos!$G$7,"0",IF((G175-J175-L175)&lt;=Datos!$G$8,((G175-J175-L175)-Datos!$F$8)*Datos!$I$6,IF((G175-J175-L175)&lt;=Datos!$G$9,Datos!$I$8+((G175-J175-L175)-Datos!$F$9)*Datos!$J$6,IF((G175-J175-L175)&gt;=Datos!$F$10,(Datos!$I$8+Datos!$J$8)+((G175-J175-L175)-Datos!$F$10)*Datos!$K$6))))</f>
        <v>0</v>
      </c>
      <c r="L175" s="155">
        <f>IF(G175&gt;=Datos!$D$15,(Datos!$D$15*Datos!$C$15),IF(G175&lt;=Datos!$D$15,(G175*Datos!$C$15)))</f>
        <v>790.4</v>
      </c>
      <c r="M175" s="154">
        <v>25</v>
      </c>
      <c r="N175" s="154">
        <f t="shared" si="148"/>
        <v>1561.6</v>
      </c>
      <c r="O175" s="177">
        <f t="shared" si="149"/>
        <v>24438.400000000001</v>
      </c>
    </row>
    <row r="176" spans="1:15" ht="29.25" customHeight="1" x14ac:dyDescent="0.2">
      <c r="A176" s="207">
        <v>142</v>
      </c>
      <c r="B176" s="209" t="s">
        <v>33</v>
      </c>
      <c r="C176" s="209" t="s">
        <v>274</v>
      </c>
      <c r="D176" s="92" t="s">
        <v>302</v>
      </c>
      <c r="E176" s="210" t="s">
        <v>269</v>
      </c>
      <c r="F176" s="210" t="s">
        <v>19</v>
      </c>
      <c r="G176" s="154">
        <v>33000</v>
      </c>
      <c r="H176" s="154">
        <v>0</v>
      </c>
      <c r="I176" s="154">
        <f t="shared" si="141"/>
        <v>33000</v>
      </c>
      <c r="J176" s="155">
        <f>IF(G176&gt;=Datos!$D$14,(Datos!$D$14*Datos!$C$14),IF(G176&lt;=Datos!$D$14,(G176*Datos!$C$14)))</f>
        <v>947.1</v>
      </c>
      <c r="K176" s="156" t="str">
        <f>IF((G176-J176-L176)&lt;=Datos!$G$7,"0",IF((G176-J176-L176)&lt;=Datos!$G$8,((G176-J176-L176)-Datos!$F$8)*Datos!$I$6,IF((G176-J176-L176)&lt;=Datos!$G$9,Datos!$I$8+((G176-J176-L176)-Datos!$F$9)*Datos!$J$6,IF((G176-J176-L176)&gt;=Datos!$F$10,(Datos!$I$8+Datos!$J$8)+((G176-J176-L176)-Datos!$F$10)*Datos!$K$6))))</f>
        <v>0</v>
      </c>
      <c r="L176" s="155">
        <f>IF(G176&gt;=Datos!$D$15,(Datos!$D$15*Datos!$C$15),IF(G176&lt;=Datos!$D$15,(G176*Datos!$C$15)))</f>
        <v>1003.2</v>
      </c>
      <c r="M176" s="154">
        <v>1944.78</v>
      </c>
      <c r="N176" s="154">
        <f>SUM(J176:M176)</f>
        <v>3895.08</v>
      </c>
      <c r="O176" s="177">
        <f>+G176-N176</f>
        <v>29104.92</v>
      </c>
    </row>
    <row r="177" spans="1:15" ht="29.25" customHeight="1" x14ac:dyDescent="0.2">
      <c r="A177" s="207">
        <v>143</v>
      </c>
      <c r="B177" s="209" t="s">
        <v>126</v>
      </c>
      <c r="C177" s="209" t="s">
        <v>273</v>
      </c>
      <c r="D177" s="92" t="s">
        <v>302</v>
      </c>
      <c r="E177" s="210" t="s">
        <v>269</v>
      </c>
      <c r="F177" s="210" t="s">
        <v>270</v>
      </c>
      <c r="G177" s="154">
        <v>26000</v>
      </c>
      <c r="H177" s="154">
        <v>0</v>
      </c>
      <c r="I177" s="154">
        <f t="shared" ref="I177" si="150">SUM(G177:H177)</f>
        <v>26000</v>
      </c>
      <c r="J177" s="155">
        <f>IF(G177&gt;=Datos!$D$14,(Datos!$D$14*Datos!$C$14),IF(G177&lt;=Datos!$D$14,(G177*Datos!$C$14)))</f>
        <v>746.2</v>
      </c>
      <c r="K177" s="156" t="str">
        <f>IF((G177-J177-L177)&lt;=Datos!$G$7,"0",IF((G177-J177-L177)&lt;=Datos!$G$8,((G177-J177-L177)-Datos!$F$8)*Datos!$I$6,IF((G177-J177-L177)&lt;=Datos!$G$9,Datos!$I$8+((G177-J177-L177)-Datos!$F$9)*Datos!$J$6,IF((G177-J177-L177)&gt;=Datos!$F$10,(Datos!$I$8+Datos!$J$8)+((G177-J177-L177)-Datos!$F$10)*Datos!$K$6))))</f>
        <v>0</v>
      </c>
      <c r="L177" s="155">
        <f>IF(G177&gt;=Datos!$D$15,(Datos!$D$15*Datos!$C$15),IF(G177&lt;=Datos!$D$15,(G177*Datos!$C$15)))</f>
        <v>790.4</v>
      </c>
      <c r="M177" s="154">
        <v>25</v>
      </c>
      <c r="N177" s="154">
        <f>SUM(J177:M177)</f>
        <v>1561.6</v>
      </c>
      <c r="O177" s="177">
        <f>+G177-N177</f>
        <v>24438.400000000001</v>
      </c>
    </row>
    <row r="178" spans="1:15" s="216" customFormat="1" ht="29.25" customHeight="1" x14ac:dyDescent="0.2">
      <c r="A178" s="276" t="s">
        <v>435</v>
      </c>
      <c r="B178" s="277"/>
      <c r="C178" s="214">
        <v>8</v>
      </c>
      <c r="D178" s="247"/>
      <c r="E178" s="215"/>
      <c r="F178" s="158"/>
      <c r="G178" s="159">
        <f t="shared" ref="G178:O178" si="151">SUM(G170:G177)</f>
        <v>236000</v>
      </c>
      <c r="H178" s="159">
        <f t="shared" si="151"/>
        <v>0</v>
      </c>
      <c r="I178" s="159">
        <f t="shared" si="151"/>
        <v>236000</v>
      </c>
      <c r="J178" s="159">
        <f t="shared" si="151"/>
        <v>6773.2</v>
      </c>
      <c r="K178" s="159">
        <f t="shared" si="151"/>
        <v>0</v>
      </c>
      <c r="L178" s="159">
        <f t="shared" si="151"/>
        <v>7174.4</v>
      </c>
      <c r="M178" s="159">
        <f t="shared" si="151"/>
        <v>3632.83</v>
      </c>
      <c r="N178" s="159">
        <f t="shared" si="151"/>
        <v>17580.43</v>
      </c>
      <c r="O178" s="159">
        <f t="shared" si="151"/>
        <v>218419.56999999998</v>
      </c>
    </row>
    <row r="179" spans="1:15" ht="29.25" customHeight="1" x14ac:dyDescent="0.2">
      <c r="A179" s="276" t="s">
        <v>659</v>
      </c>
      <c r="B179" s="277"/>
      <c r="C179" s="277"/>
      <c r="D179" s="277"/>
      <c r="E179" s="277"/>
      <c r="F179" s="277"/>
      <c r="G179" s="277"/>
      <c r="H179" s="277"/>
      <c r="I179" s="277"/>
      <c r="J179" s="277"/>
      <c r="K179" s="277"/>
      <c r="L179" s="277"/>
      <c r="M179" s="277"/>
      <c r="N179" s="277"/>
      <c r="O179" s="226"/>
    </row>
    <row r="180" spans="1:15" ht="29.25" customHeight="1" x14ac:dyDescent="0.2">
      <c r="A180" s="207">
        <v>144</v>
      </c>
      <c r="B180" s="209" t="s">
        <v>658</v>
      </c>
      <c r="C180" s="209" t="s">
        <v>273</v>
      </c>
      <c r="D180" s="92" t="s">
        <v>236</v>
      </c>
      <c r="E180" s="210" t="s">
        <v>269</v>
      </c>
      <c r="F180" s="210" t="s">
        <v>19</v>
      </c>
      <c r="G180" s="154">
        <v>33000</v>
      </c>
      <c r="H180" s="154">
        <v>0</v>
      </c>
      <c r="I180" s="154">
        <f t="shared" ref="I180" si="152">SUM(G180:H180)</f>
        <v>33000</v>
      </c>
      <c r="J180" s="155">
        <f>IF(G180&gt;=Datos!$D$14,(Datos!$D$14*Datos!$C$14),IF(G180&lt;=Datos!$D$14,(G180*Datos!$C$14)))</f>
        <v>947.1</v>
      </c>
      <c r="K180" s="156" t="str">
        <f>IF((G180-J180-L180)&lt;=Datos!$G$7,"0",IF((G180-J180-L180)&lt;=Datos!$G$8,((G180-J180-L180)-Datos!$F$8)*Datos!$I$6,IF((G180-J180-L180)&lt;=Datos!$G$9,Datos!$I$8+((G180-J180-L180)-Datos!$F$9)*Datos!$J$6,IF((G180-J180-L180)&gt;=Datos!$F$10,(Datos!$I$8+Datos!$J$8)+((G180-J180-L180)-Datos!$F$10)*Datos!$K$6))))</f>
        <v>0</v>
      </c>
      <c r="L180" s="155">
        <f>IF(G180&gt;=Datos!$D$15,(Datos!$D$15*Datos!$C$15),IF(G180&lt;=Datos!$D$15,(G180*Datos!$C$15)))</f>
        <v>1003.2</v>
      </c>
      <c r="M180" s="154">
        <v>2504.29</v>
      </c>
      <c r="N180" s="154">
        <f t="shared" ref="N180" si="153">SUM(J180:M180)</f>
        <v>4454.59</v>
      </c>
      <c r="O180" s="177">
        <f t="shared" ref="O180" si="154">+G180-N180</f>
        <v>28545.41</v>
      </c>
    </row>
    <row r="181" spans="1:15" s="216" customFormat="1" ht="29.25" customHeight="1" x14ac:dyDescent="0.2">
      <c r="A181" s="276" t="s">
        <v>435</v>
      </c>
      <c r="B181" s="277"/>
      <c r="C181" s="214">
        <v>1</v>
      </c>
      <c r="D181" s="247"/>
      <c r="E181" s="215"/>
      <c r="F181" s="158"/>
      <c r="G181" s="159">
        <f t="shared" ref="G181:O181" si="155">SUM(G180)</f>
        <v>33000</v>
      </c>
      <c r="H181" s="228">
        <f t="shared" si="155"/>
        <v>0</v>
      </c>
      <c r="I181" s="228">
        <f t="shared" si="155"/>
        <v>33000</v>
      </c>
      <c r="J181" s="228">
        <f t="shared" si="155"/>
        <v>947.1</v>
      </c>
      <c r="K181" s="197">
        <f t="shared" si="155"/>
        <v>0</v>
      </c>
      <c r="L181" s="228">
        <f t="shared" si="155"/>
        <v>1003.2</v>
      </c>
      <c r="M181" s="228">
        <f t="shared" si="155"/>
        <v>2504.29</v>
      </c>
      <c r="N181" s="229">
        <f t="shared" si="155"/>
        <v>4454.59</v>
      </c>
      <c r="O181" s="230">
        <f t="shared" si="155"/>
        <v>28545.41</v>
      </c>
    </row>
    <row r="182" spans="1:15" ht="29.25" customHeight="1" x14ac:dyDescent="0.2">
      <c r="A182" s="276" t="s">
        <v>470</v>
      </c>
      <c r="B182" s="277"/>
      <c r="C182" s="277"/>
      <c r="D182" s="277"/>
      <c r="E182" s="277"/>
      <c r="F182" s="277"/>
      <c r="G182" s="277"/>
      <c r="H182" s="277"/>
      <c r="I182" s="277"/>
      <c r="J182" s="277"/>
      <c r="K182" s="277"/>
      <c r="L182" s="277"/>
      <c r="M182" s="277"/>
      <c r="N182" s="277"/>
      <c r="O182" s="226"/>
    </row>
    <row r="183" spans="1:15" ht="29.25" customHeight="1" x14ac:dyDescent="0.2">
      <c r="A183" s="207">
        <v>145</v>
      </c>
      <c r="B183" s="209" t="s">
        <v>549</v>
      </c>
      <c r="C183" s="209" t="s">
        <v>320</v>
      </c>
      <c r="D183" s="92" t="s">
        <v>728</v>
      </c>
      <c r="E183" s="210" t="s">
        <v>269</v>
      </c>
      <c r="F183" s="210" t="s">
        <v>19</v>
      </c>
      <c r="G183" s="154">
        <v>26000</v>
      </c>
      <c r="H183" s="154">
        <v>0</v>
      </c>
      <c r="I183" s="154">
        <f t="shared" ref="I183:I206" si="156">SUM(G183:H183)</f>
        <v>26000</v>
      </c>
      <c r="J183" s="155">
        <f>IF(G183&gt;=Datos!$D$14,(Datos!$D$14*Datos!$C$14),IF(G183&lt;=Datos!$D$14,(G183*Datos!$C$14)))</f>
        <v>746.2</v>
      </c>
      <c r="K183" s="156" t="str">
        <f>IF((G183-J183-L183)&lt;=Datos!$G$7,"0",IF((G183-J183-L183)&lt;=Datos!$G$8,((G183-J183-L183)-Datos!$F$8)*Datos!$I$6,IF((G183-J183-L183)&lt;=Datos!$G$9,Datos!$I$8+((G183-J183-L183)-Datos!$F$9)*Datos!$J$6,IF((G183-J183-L183)&gt;=Datos!$F$10,(Datos!$I$8+Datos!$J$8)+((G183-J183-L183)-Datos!$F$10)*Datos!$K$6))))</f>
        <v>0</v>
      </c>
      <c r="L183" s="155">
        <f>IF(G183&gt;=Datos!$D$15,(Datos!$D$15*Datos!$C$15),IF(G183&lt;=Datos!$D$15,(G183*Datos!$C$15)))</f>
        <v>790.4</v>
      </c>
      <c r="M183" s="154">
        <v>25</v>
      </c>
      <c r="N183" s="154">
        <f t="shared" ref="N183" si="157">SUM(J183:M183)</f>
        <v>1561.6</v>
      </c>
      <c r="O183" s="177">
        <f t="shared" ref="O183" si="158">+G183-N183</f>
        <v>24438.400000000001</v>
      </c>
    </row>
    <row r="184" spans="1:15" ht="29.25" customHeight="1" x14ac:dyDescent="0.2">
      <c r="A184" s="207">
        <v>146</v>
      </c>
      <c r="B184" s="209" t="s">
        <v>638</v>
      </c>
      <c r="C184" s="209" t="s">
        <v>275</v>
      </c>
      <c r="D184" s="92" t="s">
        <v>728</v>
      </c>
      <c r="E184" s="210" t="s">
        <v>269</v>
      </c>
      <c r="F184" s="210" t="s">
        <v>270</v>
      </c>
      <c r="G184" s="154">
        <v>26000</v>
      </c>
      <c r="H184" s="154">
        <v>0</v>
      </c>
      <c r="I184" s="154">
        <f t="shared" si="156"/>
        <v>26000</v>
      </c>
      <c r="J184" s="155">
        <f>IF(G184&gt;=Datos!$D$14,(Datos!$D$14*Datos!$C$14),IF(G184&lt;=Datos!$D$14,(G184*Datos!$C$14)))</f>
        <v>746.2</v>
      </c>
      <c r="K184" s="156" t="str">
        <f>IF((G184-J184-L184)&lt;=Datos!$G$7,"0",IF((G184-J184-L184)&lt;=Datos!$G$8,((G184-J184-L184)-Datos!$F$8)*Datos!$I$6,IF((G184-J184-L184)&lt;=Datos!$G$9,Datos!$I$8+((G184-J184-L184)-Datos!$F$9)*Datos!$J$6,IF((G184-J184-L184)&gt;=Datos!$F$10,(Datos!$I$8+Datos!$J$8)+((G184-J184-L184)-Datos!$F$10)*Datos!$K$6))))</f>
        <v>0</v>
      </c>
      <c r="L184" s="155">
        <f>IF(G184&gt;=Datos!$D$15,(Datos!$D$15*Datos!$C$15),IF(G184&lt;=Datos!$D$15,(G184*Datos!$C$15)))</f>
        <v>790.4</v>
      </c>
      <c r="M184" s="154">
        <v>25</v>
      </c>
      <c r="N184" s="154">
        <f t="shared" ref="N184:N195" si="159">SUM(J184:M184)</f>
        <v>1561.6</v>
      </c>
      <c r="O184" s="177">
        <f t="shared" ref="O184:O195" si="160">+G184-N184</f>
        <v>24438.400000000001</v>
      </c>
    </row>
    <row r="185" spans="1:15" ht="29.25" customHeight="1" x14ac:dyDescent="0.2">
      <c r="A185" s="207">
        <v>147</v>
      </c>
      <c r="B185" s="209" t="s">
        <v>726</v>
      </c>
      <c r="C185" s="209" t="s">
        <v>274</v>
      </c>
      <c r="D185" s="92" t="s">
        <v>728</v>
      </c>
      <c r="E185" s="210" t="s">
        <v>269</v>
      </c>
      <c r="F185" s="210" t="s">
        <v>19</v>
      </c>
      <c r="G185" s="154">
        <v>26000</v>
      </c>
      <c r="H185" s="154">
        <v>0</v>
      </c>
      <c r="I185" s="154">
        <f t="shared" si="156"/>
        <v>26000</v>
      </c>
      <c r="J185" s="155">
        <f>IF(G185&gt;=Datos!$D$14,(Datos!$D$14*Datos!$C$14),IF(G185&lt;=Datos!$D$14,(G185*Datos!$C$14)))</f>
        <v>746.2</v>
      </c>
      <c r="K185" s="156" t="str">
        <f>IF((G185-J185-L185)&lt;=Datos!$G$7,"0",IF((G185-J185-L185)&lt;=Datos!$G$8,((G185-J185-L185)-Datos!$F$8)*Datos!$I$6,IF((G185-J185-L185)&lt;=Datos!$G$9,Datos!$I$8+((G185-J185-L185)-Datos!$F$9)*Datos!$J$6,IF((G185-J185-L185)&gt;=Datos!$F$10,(Datos!$I$8+Datos!$J$8)+((G185-J185-L185)-Datos!$F$10)*Datos!$K$6))))</f>
        <v>0</v>
      </c>
      <c r="L185" s="155">
        <f>IF(G185&gt;=Datos!$D$15,(Datos!$D$15*Datos!$C$15),IF(G185&lt;=Datos!$D$15,(G185*Datos!$C$15)))</f>
        <v>790.4</v>
      </c>
      <c r="M185" s="154">
        <v>25</v>
      </c>
      <c r="N185" s="154">
        <f t="shared" ref="N185:N191" si="161">SUM(J185:M185)</f>
        <v>1561.6</v>
      </c>
      <c r="O185" s="177">
        <f t="shared" ref="O185:O191" si="162">+G185-N185</f>
        <v>24438.400000000001</v>
      </c>
    </row>
    <row r="186" spans="1:15" ht="29.25" customHeight="1" x14ac:dyDescent="0.2">
      <c r="A186" s="207">
        <v>148</v>
      </c>
      <c r="B186" s="209" t="s">
        <v>727</v>
      </c>
      <c r="C186" s="209" t="s">
        <v>624</v>
      </c>
      <c r="D186" s="92" t="s">
        <v>236</v>
      </c>
      <c r="E186" s="210" t="s">
        <v>269</v>
      </c>
      <c r="F186" s="210" t="s">
        <v>19</v>
      </c>
      <c r="G186" s="154">
        <v>33000</v>
      </c>
      <c r="H186" s="154">
        <v>0</v>
      </c>
      <c r="I186" s="154">
        <f t="shared" si="156"/>
        <v>33000</v>
      </c>
      <c r="J186" s="155">
        <f>IF(G186&gt;=Datos!$D$14,(Datos!$D$14*Datos!$C$14),IF(G186&lt;=Datos!$D$14,(G186*Datos!$C$14)))</f>
        <v>947.1</v>
      </c>
      <c r="K186" s="156" t="str">
        <f>IF((G186-J186-L186)&lt;=Datos!$G$7,"0",IF((G186-J186-L186)&lt;=Datos!$G$8,((G186-J186-L186)-Datos!$F$8)*Datos!$I$6,IF((G186-J186-L186)&lt;=Datos!$G$9,Datos!$I$8+((G186-J186-L186)-Datos!$F$9)*Datos!$J$6,IF((G186-J186-L186)&gt;=Datos!$F$10,(Datos!$I$8+Datos!$J$8)+((G186-J186-L186)-Datos!$F$10)*Datos!$K$6))))</f>
        <v>0</v>
      </c>
      <c r="L186" s="155">
        <f>IF(G186&gt;=Datos!$D$15,(Datos!$D$15*Datos!$C$15),IF(G186&lt;=Datos!$D$15,(G186*Datos!$C$15)))</f>
        <v>1003.2</v>
      </c>
      <c r="M186" s="154">
        <v>25</v>
      </c>
      <c r="N186" s="154">
        <f t="shared" ref="N186:N187" si="163">SUM(J186:M186)</f>
        <v>1975.3000000000002</v>
      </c>
      <c r="O186" s="177">
        <f t="shared" ref="O186:O187" si="164">+G186-N186</f>
        <v>31024.7</v>
      </c>
    </row>
    <row r="187" spans="1:15" ht="29.25" customHeight="1" x14ac:dyDescent="0.2">
      <c r="A187" s="207">
        <v>149</v>
      </c>
      <c r="B187" s="209" t="s">
        <v>729</v>
      </c>
      <c r="C187" s="209" t="s">
        <v>273</v>
      </c>
      <c r="D187" s="92" t="s">
        <v>234</v>
      </c>
      <c r="E187" s="210" t="s">
        <v>269</v>
      </c>
      <c r="F187" s="210" t="s">
        <v>19</v>
      </c>
      <c r="G187" s="154">
        <v>26000</v>
      </c>
      <c r="H187" s="154">
        <v>0</v>
      </c>
      <c r="I187" s="154">
        <f t="shared" si="156"/>
        <v>26000</v>
      </c>
      <c r="J187" s="155">
        <f>IF(G187&gt;=Datos!$D$14,(Datos!$D$14*Datos!$C$14),IF(G187&lt;=Datos!$D$14,(G187*Datos!$C$14)))</f>
        <v>746.2</v>
      </c>
      <c r="K187" s="156" t="str">
        <f>IF((G187-J187-L187)&lt;=Datos!$G$7,"0",IF((G187-J187-L187)&lt;=Datos!$G$8,((G187-J187-L187)-Datos!$F$8)*Datos!$I$6,IF((G187-J187-L187)&lt;=Datos!$G$9,Datos!$I$8+((G187-J187-L187)-Datos!$F$9)*Datos!$J$6,IF((G187-J187-L187)&gt;=Datos!$F$10,(Datos!$I$8+Datos!$J$8)+((G187-J187-L187)-Datos!$F$10)*Datos!$K$6))))</f>
        <v>0</v>
      </c>
      <c r="L187" s="155">
        <f>IF(G187&gt;=Datos!$D$15,(Datos!$D$15*Datos!$C$15),IF(G187&lt;=Datos!$D$15,(G187*Datos!$C$15)))</f>
        <v>790.4</v>
      </c>
      <c r="M187" s="154">
        <v>25</v>
      </c>
      <c r="N187" s="154">
        <f t="shared" si="163"/>
        <v>1561.6</v>
      </c>
      <c r="O187" s="177">
        <f t="shared" si="164"/>
        <v>24438.400000000001</v>
      </c>
    </row>
    <row r="188" spans="1:15" ht="29.25" customHeight="1" x14ac:dyDescent="0.2">
      <c r="A188" s="207">
        <v>150</v>
      </c>
      <c r="B188" s="209" t="s">
        <v>753</v>
      </c>
      <c r="C188" s="209" t="s">
        <v>624</v>
      </c>
      <c r="D188" s="92" t="s">
        <v>236</v>
      </c>
      <c r="E188" s="210" t="s">
        <v>269</v>
      </c>
      <c r="F188" s="210" t="s">
        <v>270</v>
      </c>
      <c r="G188" s="154">
        <v>33000</v>
      </c>
      <c r="H188" s="154">
        <v>0</v>
      </c>
      <c r="I188" s="154">
        <f t="shared" si="156"/>
        <v>33000</v>
      </c>
      <c r="J188" s="155">
        <f>IF(G188&gt;=Datos!$D$14,(Datos!$D$14*Datos!$C$14),IF(G188&lt;=Datos!$D$14,(G188*Datos!$C$14)))</f>
        <v>947.1</v>
      </c>
      <c r="K188" s="156" t="str">
        <f>IF((G188-J188-L188)&lt;=Datos!$G$7,"0",IF((G188-J188-L188)&lt;=Datos!$G$8,((G188-J188-L188)-Datos!$F$8)*Datos!$I$6,IF((G188-J188-L188)&lt;=Datos!$G$9,Datos!$I$8+((G188-J188-L188)-Datos!$F$9)*Datos!$J$6,IF((G188-J188-L188)&gt;=Datos!$F$10,(Datos!$I$8+Datos!$J$8)+((G188-J188-L188)-Datos!$F$10)*Datos!$K$6))))</f>
        <v>0</v>
      </c>
      <c r="L188" s="155">
        <f>IF(G188&gt;=Datos!$D$15,(Datos!$D$15*Datos!$C$15),IF(G188&lt;=Datos!$D$15,(G188*Datos!$C$15)))</f>
        <v>1003.2</v>
      </c>
      <c r="M188" s="154">
        <v>25</v>
      </c>
      <c r="N188" s="154">
        <f>SUM(J188:M188)</f>
        <v>1975.3000000000002</v>
      </c>
      <c r="O188" s="177">
        <f>+G188-N188</f>
        <v>31024.7</v>
      </c>
    </row>
    <row r="189" spans="1:15" ht="29.25" customHeight="1" x14ac:dyDescent="0.2">
      <c r="A189" s="207">
        <v>151</v>
      </c>
      <c r="B189" s="209" t="s">
        <v>754</v>
      </c>
      <c r="C189" s="209" t="s">
        <v>755</v>
      </c>
      <c r="D189" s="92" t="s">
        <v>236</v>
      </c>
      <c r="E189" s="210" t="s">
        <v>269</v>
      </c>
      <c r="F189" s="210" t="s">
        <v>19</v>
      </c>
      <c r="G189" s="154">
        <v>33000</v>
      </c>
      <c r="H189" s="154">
        <v>0</v>
      </c>
      <c r="I189" s="154">
        <f t="shared" si="156"/>
        <v>33000</v>
      </c>
      <c r="J189" s="155">
        <f>IF(G189&gt;=Datos!$D$14,(Datos!$D$14*Datos!$C$14),IF(G189&lt;=Datos!$D$14,(G189*Datos!$C$14)))</f>
        <v>947.1</v>
      </c>
      <c r="K189" s="156" t="str">
        <f>IF((G189-J189-L189)&lt;=Datos!$G$7,"0",IF((G189-J189-L189)&lt;=Datos!$G$8,((G189-J189-L189)-Datos!$F$8)*Datos!$I$6,IF((G189-J189-L189)&lt;=Datos!$G$9,Datos!$I$8+((G189-J189-L189)-Datos!$F$9)*Datos!$J$6,IF((G189-J189-L189)&gt;=Datos!$F$10,(Datos!$I$8+Datos!$J$8)+((G189-J189-L189)-Datos!$F$10)*Datos!$K$6))))</f>
        <v>0</v>
      </c>
      <c r="L189" s="155">
        <f>IF(G189&gt;=Datos!$D$15,(Datos!$D$15*Datos!$C$15),IF(G189&lt;=Datos!$D$15,(G189*Datos!$C$15)))</f>
        <v>1003.2</v>
      </c>
      <c r="M189" s="154">
        <v>25</v>
      </c>
      <c r="N189" s="154">
        <f>SUM(J189:M189)</f>
        <v>1975.3000000000002</v>
      </c>
      <c r="O189" s="177">
        <f>+G189-N189</f>
        <v>31024.7</v>
      </c>
    </row>
    <row r="190" spans="1:15" ht="29.25" customHeight="1" x14ac:dyDescent="0.2">
      <c r="A190" s="207">
        <v>152</v>
      </c>
      <c r="B190" s="209" t="s">
        <v>502</v>
      </c>
      <c r="C190" s="209" t="s">
        <v>755</v>
      </c>
      <c r="D190" s="92" t="s">
        <v>236</v>
      </c>
      <c r="E190" s="210" t="s">
        <v>269</v>
      </c>
      <c r="F190" s="210" t="s">
        <v>19</v>
      </c>
      <c r="G190" s="154">
        <v>33000</v>
      </c>
      <c r="H190" s="154">
        <v>0</v>
      </c>
      <c r="I190" s="154">
        <f t="shared" ref="I190" si="165">SUM(G190:H190)</f>
        <v>33000</v>
      </c>
      <c r="J190" s="155">
        <f>IF(G190&gt;=Datos!$D$14,(Datos!$D$14*Datos!$C$14),IF(G190&lt;=Datos!$D$14,(G190*Datos!$C$14)))</f>
        <v>947.1</v>
      </c>
      <c r="K190" s="156" t="str">
        <f>IF((G190-J190-L190)&lt;=Datos!$G$7,"0",IF((G190-J190-L190)&lt;=Datos!$G$8,((G190-J190-L190)-Datos!$F$8)*Datos!$I$6,IF((G190-J190-L190)&lt;=Datos!$G$9,Datos!$I$8+((G190-J190-L190)-Datos!$F$9)*Datos!$J$6,IF((G190-J190-L190)&gt;=Datos!$F$10,(Datos!$I$8+Datos!$J$8)+((G190-J190-L190)-Datos!$F$10)*Datos!$K$6))))</f>
        <v>0</v>
      </c>
      <c r="L190" s="155">
        <f>IF(G190&gt;=Datos!$D$15,(Datos!$D$15*Datos!$C$15),IF(G190&lt;=Datos!$D$15,(G190*Datos!$C$15)))</f>
        <v>1003.2</v>
      </c>
      <c r="M190" s="154">
        <v>25</v>
      </c>
      <c r="N190" s="154">
        <f>SUM(J190:M190)</f>
        <v>1975.3000000000002</v>
      </c>
      <c r="O190" s="177">
        <f>+G190-N190</f>
        <v>31024.7</v>
      </c>
    </row>
    <row r="191" spans="1:15" ht="29.25" customHeight="1" x14ac:dyDescent="0.2">
      <c r="A191" s="207">
        <v>153</v>
      </c>
      <c r="B191" s="209" t="s">
        <v>775</v>
      </c>
      <c r="C191" s="209" t="s">
        <v>274</v>
      </c>
      <c r="D191" s="92" t="s">
        <v>234</v>
      </c>
      <c r="E191" s="210" t="s">
        <v>269</v>
      </c>
      <c r="F191" s="210" t="s">
        <v>19</v>
      </c>
      <c r="G191" s="154">
        <v>26000</v>
      </c>
      <c r="H191" s="154">
        <v>0</v>
      </c>
      <c r="I191" s="154">
        <f t="shared" si="156"/>
        <v>26000</v>
      </c>
      <c r="J191" s="155">
        <f>IF(G191&gt;=Datos!$D$14,(Datos!$D$14*Datos!$C$14),IF(G191&lt;=Datos!$D$14,(G191*Datos!$C$14)))</f>
        <v>746.2</v>
      </c>
      <c r="K191" s="156" t="str">
        <f>IF((G191-J191-L191)&lt;=Datos!$G$7,"0",IF((G191-J191-L191)&lt;=Datos!$G$8,((G191-J191-L191)-Datos!$F$8)*Datos!$I$6,IF((G191-J191-L191)&lt;=Datos!$G$9,Datos!$I$8+((G191-J191-L191)-Datos!$F$9)*Datos!$J$6,IF((G191-J191-L191)&gt;=Datos!$F$10,(Datos!$I$8+Datos!$J$8)+((G191-J191-L191)-Datos!$F$10)*Datos!$K$6))))</f>
        <v>0</v>
      </c>
      <c r="L191" s="155">
        <f>IF(G191&gt;=Datos!$D$15,(Datos!$D$15*Datos!$C$15),IF(G191&lt;=Datos!$D$15,(G191*Datos!$C$15)))</f>
        <v>790.4</v>
      </c>
      <c r="M191" s="154">
        <v>25</v>
      </c>
      <c r="N191" s="154">
        <f t="shared" si="161"/>
        <v>1561.6</v>
      </c>
      <c r="O191" s="177">
        <f t="shared" si="162"/>
        <v>24438.400000000001</v>
      </c>
    </row>
    <row r="192" spans="1:15" ht="29.25" customHeight="1" x14ac:dyDescent="0.2">
      <c r="A192" s="207">
        <v>154</v>
      </c>
      <c r="B192" s="209" t="s">
        <v>870</v>
      </c>
      <c r="C192" s="209" t="s">
        <v>273</v>
      </c>
      <c r="D192" s="92" t="s">
        <v>728</v>
      </c>
      <c r="E192" s="210" t="s">
        <v>269</v>
      </c>
      <c r="F192" s="210" t="s">
        <v>19</v>
      </c>
      <c r="G192" s="154">
        <v>26000</v>
      </c>
      <c r="H192" s="154">
        <v>0</v>
      </c>
      <c r="I192" s="154">
        <f t="shared" si="156"/>
        <v>26000</v>
      </c>
      <c r="J192" s="155">
        <f>IF(G192&gt;=Datos!$D$14,(Datos!$D$14*Datos!$C$14),IF(G192&lt;=Datos!$D$14,(G192*Datos!$C$14)))</f>
        <v>746.2</v>
      </c>
      <c r="K192" s="156" t="str">
        <f>IF((G192-J192-L192)&lt;=Datos!$G$7,"0",IF((G192-J192-L192)&lt;=Datos!$G$8,((G192-J192-L192)-Datos!$F$8)*Datos!$I$6,IF((G192-J192-L192)&lt;=Datos!$G$9,Datos!$I$8+((G192-J192-L192)-Datos!$F$9)*Datos!$J$6,IF((G192-J192-L192)&gt;=Datos!$F$10,(Datos!$I$8+Datos!$J$8)+((G192-J192-L192)-Datos!$F$10)*Datos!$K$6))))</f>
        <v>0</v>
      </c>
      <c r="L192" s="155">
        <f>IF(G192&gt;=Datos!$D$15,(Datos!$D$15*Datos!$C$15),IF(G192&lt;=Datos!$D$15,(G192*Datos!$C$15)))</f>
        <v>790.4</v>
      </c>
      <c r="M192" s="154">
        <v>25</v>
      </c>
      <c r="N192" s="154">
        <f t="shared" ref="N192:N193" si="166">SUM(J192:M192)</f>
        <v>1561.6</v>
      </c>
      <c r="O192" s="177">
        <f t="shared" ref="O192:O193" si="167">+G192-N192</f>
        <v>24438.400000000001</v>
      </c>
    </row>
    <row r="193" spans="1:15" ht="29.25" customHeight="1" x14ac:dyDescent="0.2">
      <c r="A193" s="207">
        <v>155</v>
      </c>
      <c r="B193" s="209" t="s">
        <v>871</v>
      </c>
      <c r="C193" s="209" t="s">
        <v>755</v>
      </c>
      <c r="D193" s="92" t="s">
        <v>236</v>
      </c>
      <c r="E193" s="210" t="s">
        <v>269</v>
      </c>
      <c r="F193" s="210" t="s">
        <v>270</v>
      </c>
      <c r="G193" s="154">
        <v>35000</v>
      </c>
      <c r="H193" s="154">
        <v>0</v>
      </c>
      <c r="I193" s="154">
        <f t="shared" si="156"/>
        <v>35000</v>
      </c>
      <c r="J193" s="155">
        <f>IF(G193&gt;=Datos!$D$14,(Datos!$D$14*Datos!$C$14),IF(G193&lt;=Datos!$D$14,(G193*Datos!$C$14)))</f>
        <v>1004.5</v>
      </c>
      <c r="K193" s="156" t="str">
        <f>IF((G193-J193-L193)&lt;=Datos!$G$7,"0",IF((G193-J193-L193)&lt;=Datos!$G$8,((G193-J193-L193)-Datos!$F$8)*Datos!$I$6,IF((G193-J193-L193)&lt;=Datos!$G$9,Datos!$I$8+((G193-J193-L193)-Datos!$F$9)*Datos!$J$6,IF((G193-J193-L193)&gt;=Datos!$F$10,(Datos!$I$8+Datos!$J$8)+((G193-J193-L193)-Datos!$F$10)*Datos!$K$6))))</f>
        <v>0</v>
      </c>
      <c r="L193" s="155">
        <f>IF(G193&gt;=Datos!$D$15,(Datos!$D$15*Datos!$C$15),IF(G193&lt;=Datos!$D$15,(G193*Datos!$C$15)))</f>
        <v>1064</v>
      </c>
      <c r="M193" s="154">
        <v>25</v>
      </c>
      <c r="N193" s="154">
        <f t="shared" si="166"/>
        <v>2093.5</v>
      </c>
      <c r="O193" s="177">
        <f t="shared" si="167"/>
        <v>32906.5</v>
      </c>
    </row>
    <row r="194" spans="1:15" ht="29.25" customHeight="1" x14ac:dyDescent="0.2">
      <c r="A194" s="207">
        <v>156</v>
      </c>
      <c r="B194" s="209" t="s">
        <v>872</v>
      </c>
      <c r="C194" s="209" t="s">
        <v>320</v>
      </c>
      <c r="D194" s="92" t="s">
        <v>234</v>
      </c>
      <c r="E194" s="210" t="s">
        <v>269</v>
      </c>
      <c r="F194" s="210" t="s">
        <v>19</v>
      </c>
      <c r="G194" s="154">
        <v>26000</v>
      </c>
      <c r="H194" s="154">
        <v>0</v>
      </c>
      <c r="I194" s="154">
        <f t="shared" si="156"/>
        <v>26000</v>
      </c>
      <c r="J194" s="155">
        <f>IF(G194&gt;=Datos!$D$14,(Datos!$D$14*Datos!$C$14),IF(G194&lt;=Datos!$D$14,(G194*Datos!$C$14)))</f>
        <v>746.2</v>
      </c>
      <c r="K194" s="156" t="str">
        <f>IF((G194-J194-L194)&lt;=Datos!$G$7,"0",IF((G194-J194-L194)&lt;=Datos!$G$8,((G194-J194-L194)-Datos!$F$8)*Datos!$I$6,IF((G194-J194-L194)&lt;=Datos!$G$9,Datos!$I$8+((G194-J194-L194)-Datos!$F$9)*Datos!$J$6,IF((G194-J194-L194)&gt;=Datos!$F$10,(Datos!$I$8+Datos!$J$8)+((G194-J194-L194)-Datos!$F$10)*Datos!$K$6))))</f>
        <v>0</v>
      </c>
      <c r="L194" s="155">
        <f>IF(G194&gt;=Datos!$D$15,(Datos!$D$15*Datos!$C$15),IF(G194&lt;=Datos!$D$15,(G194*Datos!$C$15)))</f>
        <v>790.4</v>
      </c>
      <c r="M194" s="154">
        <v>25</v>
      </c>
      <c r="N194" s="154">
        <f t="shared" si="159"/>
        <v>1561.6</v>
      </c>
      <c r="O194" s="177">
        <f t="shared" si="160"/>
        <v>24438.400000000001</v>
      </c>
    </row>
    <row r="195" spans="1:15" ht="29.25" customHeight="1" x14ac:dyDescent="0.2">
      <c r="A195" s="207">
        <v>157</v>
      </c>
      <c r="B195" s="209" t="s">
        <v>550</v>
      </c>
      <c r="C195" s="209" t="s">
        <v>273</v>
      </c>
      <c r="D195" s="92" t="s">
        <v>515</v>
      </c>
      <c r="E195" s="210" t="s">
        <v>269</v>
      </c>
      <c r="F195" s="210" t="s">
        <v>19</v>
      </c>
      <c r="G195" s="154">
        <v>26000</v>
      </c>
      <c r="H195" s="154">
        <v>0</v>
      </c>
      <c r="I195" s="154">
        <f t="shared" si="156"/>
        <v>26000</v>
      </c>
      <c r="J195" s="155">
        <f>IF(G195&gt;=Datos!$D$14,(Datos!$D$14*Datos!$C$14),IF(G195&lt;=Datos!$D$14,(G195*Datos!$C$14)))</f>
        <v>746.2</v>
      </c>
      <c r="K195" s="156" t="str">
        <f>IF((G195-J195-L195)&lt;=Datos!$G$7,"0",IF((G195-J195-L195)&lt;=Datos!$G$8,((G195-J195-L195)-Datos!$F$8)*Datos!$I$6,IF((G195-J195-L195)&lt;=Datos!$G$9,Datos!$I$8+((G195-J195-L195)-Datos!$F$9)*Datos!$J$6,IF((G195-J195-L195)&gt;=Datos!$F$10,(Datos!$I$8+Datos!$J$8)+((G195-J195-L195)-Datos!$F$10)*Datos!$K$6))))</f>
        <v>0</v>
      </c>
      <c r="L195" s="155">
        <f>IF(G195&gt;=Datos!$D$15,(Datos!$D$15*Datos!$C$15),IF(G195&lt;=Datos!$D$15,(G195*Datos!$C$15)))</f>
        <v>790.4</v>
      </c>
      <c r="M195" s="154">
        <v>25</v>
      </c>
      <c r="N195" s="154">
        <f t="shared" si="159"/>
        <v>1561.6</v>
      </c>
      <c r="O195" s="177">
        <f t="shared" si="160"/>
        <v>24438.400000000001</v>
      </c>
    </row>
    <row r="196" spans="1:15" ht="29.25" customHeight="1" x14ac:dyDescent="0.2">
      <c r="A196" s="207">
        <v>158</v>
      </c>
      <c r="B196" s="209" t="s">
        <v>873</v>
      </c>
      <c r="C196" s="209" t="s">
        <v>275</v>
      </c>
      <c r="D196" s="92" t="s">
        <v>515</v>
      </c>
      <c r="E196" s="210" t="s">
        <v>269</v>
      </c>
      <c r="F196" s="210" t="s">
        <v>19</v>
      </c>
      <c r="G196" s="154">
        <v>35000</v>
      </c>
      <c r="H196" s="154">
        <v>0</v>
      </c>
      <c r="I196" s="154">
        <f t="shared" si="156"/>
        <v>35000</v>
      </c>
      <c r="J196" s="155">
        <f>IF(G196&gt;=Datos!$D$14,(Datos!$D$14*Datos!$C$14),IF(G196&lt;=Datos!$D$14,(G196*Datos!$C$14)))</f>
        <v>1004.5</v>
      </c>
      <c r="K196" s="156" t="str">
        <f>IF((G196-J196-L196)&lt;=Datos!$G$7,"0",IF((G196-J196-L196)&lt;=Datos!$G$8,((G196-J196-L196)-Datos!$F$8)*Datos!$I$6,IF((G196-J196-L196)&lt;=Datos!$G$9,Datos!$I$8+((G196-J196-L196)-Datos!$F$9)*Datos!$J$6,IF((G196-J196-L196)&gt;=Datos!$F$10,(Datos!$I$8+Datos!$J$8)+((G196-J196-L196)-Datos!$F$10)*Datos!$K$6))))</f>
        <v>0</v>
      </c>
      <c r="L196" s="155">
        <f>IF(G196&gt;=Datos!$D$15,(Datos!$D$15*Datos!$C$15),IF(G196&lt;=Datos!$D$15,(G196*Datos!$C$15)))</f>
        <v>1064</v>
      </c>
      <c r="M196" s="154">
        <v>25</v>
      </c>
      <c r="N196" s="154">
        <f t="shared" ref="N196" si="168">SUM(J196:M196)</f>
        <v>2093.5</v>
      </c>
      <c r="O196" s="177">
        <f>+G196-N196</f>
        <v>32906.5</v>
      </c>
    </row>
    <row r="197" spans="1:15" ht="29.25" customHeight="1" x14ac:dyDescent="0.2">
      <c r="A197" s="207">
        <v>159</v>
      </c>
      <c r="B197" s="209" t="s">
        <v>211</v>
      </c>
      <c r="C197" s="209" t="s">
        <v>275</v>
      </c>
      <c r="D197" s="92" t="s">
        <v>234</v>
      </c>
      <c r="E197" s="210" t="s">
        <v>269</v>
      </c>
      <c r="F197" s="210" t="s">
        <v>19</v>
      </c>
      <c r="G197" s="154">
        <v>26000</v>
      </c>
      <c r="H197" s="154">
        <v>0</v>
      </c>
      <c r="I197" s="154">
        <f t="shared" si="156"/>
        <v>26000</v>
      </c>
      <c r="J197" s="155">
        <f>IF(G197&gt;=Datos!$D$14,(Datos!$D$14*Datos!$C$14),IF(G197&lt;=Datos!$D$14,(G197*Datos!$C$14)))</f>
        <v>746.2</v>
      </c>
      <c r="K197" s="156" t="str">
        <f>IF((G197-J197-L197)&lt;=Datos!$G$7,"0",IF((G197-J197-L197)&lt;=Datos!$G$8,((G197-J197-L197)-Datos!$F$8)*Datos!$I$6,IF((G197-J197-L197)&lt;=Datos!$G$9,Datos!$I$8+((G197-J197-L197)-Datos!$F$9)*Datos!$J$6,IF((G197-J197-L197)&gt;=Datos!$F$10,(Datos!$I$8+Datos!$J$8)+((G197-J197-L197)-Datos!$F$10)*Datos!$K$6))))</f>
        <v>0</v>
      </c>
      <c r="L197" s="155">
        <f>IF(G197&gt;=Datos!$D$15,(Datos!$D$15*Datos!$C$15),IF(G197&lt;=Datos!$D$15,(G197*Datos!$C$15)))</f>
        <v>790.4</v>
      </c>
      <c r="M197" s="154">
        <v>9069.31</v>
      </c>
      <c r="N197" s="154">
        <f>SUM(J197:M197)</f>
        <v>10605.91</v>
      </c>
      <c r="O197" s="177">
        <f t="shared" ref="O197:O198" si="169">+G197-N197</f>
        <v>15394.09</v>
      </c>
    </row>
    <row r="198" spans="1:15" ht="29.25" customHeight="1" x14ac:dyDescent="0.2">
      <c r="A198" s="207">
        <v>160</v>
      </c>
      <c r="B198" s="209" t="s">
        <v>37</v>
      </c>
      <c r="C198" s="209" t="s">
        <v>274</v>
      </c>
      <c r="D198" s="92" t="s">
        <v>234</v>
      </c>
      <c r="E198" s="210" t="s">
        <v>269</v>
      </c>
      <c r="F198" s="210" t="s">
        <v>19</v>
      </c>
      <c r="G198" s="154">
        <v>26000</v>
      </c>
      <c r="H198" s="154">
        <v>0</v>
      </c>
      <c r="I198" s="154">
        <f t="shared" si="156"/>
        <v>26000</v>
      </c>
      <c r="J198" s="155">
        <f>IF(G198&gt;=Datos!$D$14,(Datos!$D$14*Datos!$C$14),IF(G198&lt;=Datos!$D$14,(G198*Datos!$C$14)))</f>
        <v>746.2</v>
      </c>
      <c r="K198" s="156" t="str">
        <f>IF((G198-J198-L198)&lt;=Datos!$G$7,"0",IF((G198-J198-L198)&lt;=Datos!$G$8,((G198-J198-L198)-Datos!$F$8)*Datos!$I$6,IF((G198-J198-L198)&lt;=Datos!$G$9,Datos!$I$8+((G198-J198-L198)-Datos!$F$9)*Datos!$J$6,IF((G198-J198-L198)&gt;=Datos!$F$10,(Datos!$I$8+Datos!$J$8)+((G198-J198-L198)-Datos!$F$10)*Datos!$K$6))))</f>
        <v>0</v>
      </c>
      <c r="L198" s="155">
        <f>IF(G198&gt;=Datos!$D$15,(Datos!$D$15*Datos!$C$15),IF(G198&lt;=Datos!$D$15,(G198*Datos!$C$15)))</f>
        <v>790.4</v>
      </c>
      <c r="M198" s="154">
        <v>25</v>
      </c>
      <c r="N198" s="154">
        <f>SUM(J198:M198)</f>
        <v>1561.6</v>
      </c>
      <c r="O198" s="177">
        <f t="shared" si="169"/>
        <v>24438.400000000001</v>
      </c>
    </row>
    <row r="199" spans="1:15" ht="29.25" customHeight="1" x14ac:dyDescent="0.2">
      <c r="A199" s="207">
        <v>161</v>
      </c>
      <c r="B199" s="209" t="s">
        <v>129</v>
      </c>
      <c r="C199" s="209" t="s">
        <v>275</v>
      </c>
      <c r="D199" s="92" t="s">
        <v>728</v>
      </c>
      <c r="E199" s="210" t="s">
        <v>269</v>
      </c>
      <c r="F199" s="210" t="s">
        <v>19</v>
      </c>
      <c r="G199" s="154">
        <v>26000</v>
      </c>
      <c r="H199" s="154">
        <v>0</v>
      </c>
      <c r="I199" s="154">
        <f t="shared" si="156"/>
        <v>26000</v>
      </c>
      <c r="J199" s="155">
        <f>IF(G199&gt;=Datos!$D$14,(Datos!$D$14*Datos!$C$14),IF(G199&lt;=Datos!$D$14,(G199*Datos!$C$14)))</f>
        <v>746.2</v>
      </c>
      <c r="K199" s="156" t="str">
        <f>IF((G199-J199-L199)&lt;=Datos!$G$7,"0",IF((G199-J199-L199)&lt;=Datos!$G$8,((G199-J199-L199)-Datos!$F$8)*Datos!$I$6,IF((G199-J199-L199)&lt;=Datos!$G$9,Datos!$I$8+((G199-J199-L199)-Datos!$F$9)*Datos!$J$6,IF((G199-J199-L199)&gt;=Datos!$F$10,(Datos!$I$8+Datos!$J$8)+((G199-J199-L199)-Datos!$F$10)*Datos!$K$6))))</f>
        <v>0</v>
      </c>
      <c r="L199" s="155">
        <f>IF(G199&gt;=Datos!$D$15,(Datos!$D$15*Datos!$C$15),IF(G199&lt;=Datos!$D$15,(G199*Datos!$C$15)))</f>
        <v>790.4</v>
      </c>
      <c r="M199" s="154">
        <v>4386.28</v>
      </c>
      <c r="N199" s="154">
        <f t="shared" ref="N199" si="170">SUM(J199:M199)</f>
        <v>5922.8799999999992</v>
      </c>
      <c r="O199" s="177">
        <f>+G199-N199</f>
        <v>20077.120000000003</v>
      </c>
    </row>
    <row r="200" spans="1:15" ht="29.25" customHeight="1" x14ac:dyDescent="0.2">
      <c r="A200" s="207">
        <v>162</v>
      </c>
      <c r="B200" s="209" t="s">
        <v>39</v>
      </c>
      <c r="C200" s="209" t="s">
        <v>320</v>
      </c>
      <c r="D200" s="92" t="s">
        <v>728</v>
      </c>
      <c r="E200" s="210" t="s">
        <v>269</v>
      </c>
      <c r="F200" s="210" t="s">
        <v>19</v>
      </c>
      <c r="G200" s="154">
        <v>38000</v>
      </c>
      <c r="H200" s="154">
        <v>0</v>
      </c>
      <c r="I200" s="154">
        <f t="shared" si="156"/>
        <v>38000</v>
      </c>
      <c r="J200" s="155">
        <f>IF(G200&gt;=Datos!$D$14,(Datos!$D$14*Datos!$C$14),IF(G200&lt;=Datos!$D$14,(G200*Datos!$C$14)))</f>
        <v>1090.5999999999999</v>
      </c>
      <c r="K200" s="156">
        <v>0</v>
      </c>
      <c r="L200" s="155">
        <f>IF(G200&gt;=Datos!$D$15,(Datos!$D$15*Datos!$C$15),IF(G200&lt;=Datos!$D$15,(G200*Datos!$C$15)))</f>
        <v>1155.2</v>
      </c>
      <c r="M200" s="154">
        <v>1944.78</v>
      </c>
      <c r="N200" s="154">
        <f t="shared" ref="N200:N205" si="171">SUM(J200:M200)</f>
        <v>4190.58</v>
      </c>
      <c r="O200" s="177">
        <f>+G200-N200</f>
        <v>33809.42</v>
      </c>
    </row>
    <row r="201" spans="1:15" ht="29.25" customHeight="1" x14ac:dyDescent="0.2">
      <c r="A201" s="207">
        <v>163</v>
      </c>
      <c r="B201" s="209" t="s">
        <v>493</v>
      </c>
      <c r="C201" s="209" t="s">
        <v>273</v>
      </c>
      <c r="D201" s="92" t="s">
        <v>234</v>
      </c>
      <c r="E201" s="210" t="s">
        <v>269</v>
      </c>
      <c r="F201" s="210" t="s">
        <v>19</v>
      </c>
      <c r="G201" s="154">
        <v>26000</v>
      </c>
      <c r="H201" s="154">
        <v>0</v>
      </c>
      <c r="I201" s="154">
        <f t="shared" si="156"/>
        <v>26000</v>
      </c>
      <c r="J201" s="155">
        <f>IF(G201&gt;=Datos!$D$14,(Datos!$D$14*Datos!$C$14),IF(G201&lt;=Datos!$D$14,(G201*Datos!$C$14)))</f>
        <v>746.2</v>
      </c>
      <c r="K201" s="156" t="str">
        <f>IF((G201-J201-L201)&lt;=Datos!$G$7,"0",IF((G201-J201-L201)&lt;=Datos!$G$8,((G201-J201-L201)-Datos!$F$8)*Datos!$I$6,IF((G201-J201-L201)&lt;=Datos!$G$9,Datos!$I$8+((G201-J201-L201)-Datos!$F$9)*Datos!$J$6,IF((G201-J201-L201)&gt;=Datos!$F$10,(Datos!$I$8+Datos!$J$8)+((G201-J201-L201)-Datos!$F$10)*Datos!$K$6))))</f>
        <v>0</v>
      </c>
      <c r="L201" s="155">
        <f>IF(G201&gt;=Datos!$D$15,(Datos!$D$15*Datos!$C$15),IF(G201&lt;=Datos!$D$15,(G201*Datos!$C$15)))</f>
        <v>790.4</v>
      </c>
      <c r="M201" s="154">
        <v>25</v>
      </c>
      <c r="N201" s="154">
        <f t="shared" ref="N201:N204" si="172">SUM(J201:M201)</f>
        <v>1561.6</v>
      </c>
      <c r="O201" s="177">
        <f t="shared" ref="O201:O203" si="173">+G201-N201</f>
        <v>24438.400000000001</v>
      </c>
    </row>
    <row r="202" spans="1:15" ht="29.25" customHeight="1" x14ac:dyDescent="0.2">
      <c r="A202" s="207">
        <v>164</v>
      </c>
      <c r="B202" s="209" t="s">
        <v>217</v>
      </c>
      <c r="C202" s="209" t="s">
        <v>273</v>
      </c>
      <c r="D202" s="92" t="s">
        <v>728</v>
      </c>
      <c r="E202" s="210" t="s">
        <v>269</v>
      </c>
      <c r="F202" s="210" t="s">
        <v>19</v>
      </c>
      <c r="G202" s="131">
        <v>35000</v>
      </c>
      <c r="H202" s="154">
        <v>0</v>
      </c>
      <c r="I202" s="154">
        <f t="shared" si="156"/>
        <v>35000</v>
      </c>
      <c r="J202" s="155">
        <f>IF(G202&gt;=Datos!$D$14,(Datos!$D$14*Datos!$C$14),IF(G202&lt;=Datos!$D$14,(G202*Datos!$C$14)))</f>
        <v>1004.5</v>
      </c>
      <c r="K202" s="156" t="str">
        <f>IF((G202-J202-L202)&lt;=Datos!$G$7,"0",IF((G202-J202-L202)&lt;=Datos!$G$8,((G202-J202-L202)-Datos!$F$8)*Datos!$I$6,IF((G202-J202-L202)&lt;=Datos!$G$9,Datos!$I$8+((G202-J202-L202)-Datos!$F$9)*Datos!$J$6,IF((G202-J202-L202)&gt;=Datos!$F$10,(Datos!$I$8+Datos!$J$8)+((G202-J202-L202)-Datos!$F$10)*Datos!$K$6))))</f>
        <v>0</v>
      </c>
      <c r="L202" s="155">
        <f>IF(G202&gt;=Datos!$D$15,(Datos!$D$15*Datos!$C$15),IF(G202&lt;=Datos!$D$15,(G202*Datos!$C$15)))</f>
        <v>1064</v>
      </c>
      <c r="M202" s="154">
        <v>1944.78</v>
      </c>
      <c r="N202" s="154">
        <f t="shared" si="172"/>
        <v>4013.2799999999997</v>
      </c>
      <c r="O202" s="177">
        <f t="shared" si="173"/>
        <v>30986.720000000001</v>
      </c>
    </row>
    <row r="203" spans="1:15" ht="29.25" customHeight="1" x14ac:dyDescent="0.2">
      <c r="A203" s="207">
        <v>165</v>
      </c>
      <c r="B203" s="209" t="s">
        <v>514</v>
      </c>
      <c r="C203" s="209" t="s">
        <v>274</v>
      </c>
      <c r="D203" s="92" t="s">
        <v>515</v>
      </c>
      <c r="E203" s="210" t="s">
        <v>269</v>
      </c>
      <c r="F203" s="210" t="s">
        <v>19</v>
      </c>
      <c r="G203" s="154">
        <v>35000</v>
      </c>
      <c r="H203" s="154">
        <v>0</v>
      </c>
      <c r="I203" s="154">
        <f t="shared" si="156"/>
        <v>35000</v>
      </c>
      <c r="J203" s="155">
        <f>IF(G203&gt;=Datos!$D$14,(Datos!$D$14*Datos!$C$14),IF(G203&lt;=Datos!$D$14,(G203*Datos!$C$14)))</f>
        <v>1004.5</v>
      </c>
      <c r="K203" s="156" t="str">
        <f>IF((G203-J203-L203)&lt;=Datos!$G$7,"0",IF((G203-J203-L203)&lt;=Datos!$G$8,((G203-J203-L203)-Datos!$F$8)*Datos!$I$6,IF((G203-J203-L203)&lt;=Datos!$G$9,Datos!$I$8+((G203-J203-L203)-Datos!$F$9)*Datos!$J$6,IF((G203-J203-L203)&gt;=Datos!$F$10,(Datos!$I$8+Datos!$J$8)+((G203-J203-L203)-Datos!$F$10)*Datos!$K$6))))</f>
        <v>0</v>
      </c>
      <c r="L203" s="155">
        <f>IF(G203&gt;=Datos!$D$15,(Datos!$D$15*Datos!$C$15),IF(G203&lt;=Datos!$D$15,(G203*Datos!$C$15)))</f>
        <v>1064</v>
      </c>
      <c r="M203" s="154">
        <v>25</v>
      </c>
      <c r="N203" s="154">
        <f t="shared" si="172"/>
        <v>2093.5</v>
      </c>
      <c r="O203" s="177">
        <f t="shared" si="173"/>
        <v>32906.5</v>
      </c>
    </row>
    <row r="204" spans="1:15" ht="29.25" customHeight="1" x14ac:dyDescent="0.2">
      <c r="A204" s="207">
        <v>166</v>
      </c>
      <c r="B204" s="209" t="s">
        <v>55</v>
      </c>
      <c r="C204" s="209" t="s">
        <v>274</v>
      </c>
      <c r="D204" s="92" t="s">
        <v>234</v>
      </c>
      <c r="E204" s="210" t="s">
        <v>269</v>
      </c>
      <c r="F204" s="210" t="s">
        <v>19</v>
      </c>
      <c r="G204" s="154">
        <v>26000</v>
      </c>
      <c r="H204" s="154">
        <v>0</v>
      </c>
      <c r="I204" s="154">
        <f t="shared" si="156"/>
        <v>26000</v>
      </c>
      <c r="J204" s="155">
        <f>IF(G204&gt;=Datos!$D$14,(Datos!$D$14*Datos!$C$14),IF(G204&lt;=Datos!$D$14,(G204*Datos!$C$14)))</f>
        <v>746.2</v>
      </c>
      <c r="K204" s="156" t="str">
        <f>IF((G204-J204-L204)&lt;=Datos!$G$7,"0",IF((G204-J204-L204)&lt;=Datos!$G$8,((G204-J204-L204)-Datos!$F$8)*Datos!$I$6,IF((G204-J204-L204)&lt;=Datos!$G$9,Datos!$I$8+((G204-J204-L204)-Datos!$F$9)*Datos!$J$6,IF((G204-J204-L204)&gt;=Datos!$F$10,(Datos!$I$8+Datos!$J$8)+((G204-J204-L204)-Datos!$F$10)*Datos!$K$6))))</f>
        <v>0</v>
      </c>
      <c r="L204" s="155">
        <f>IF(G204&gt;=Datos!$D$15,(Datos!$D$15*Datos!$C$15),IF(G204&lt;=Datos!$D$15,(G204*Datos!$C$15)))</f>
        <v>790.4</v>
      </c>
      <c r="M204" s="154">
        <v>1944.78</v>
      </c>
      <c r="N204" s="154">
        <f t="shared" si="172"/>
        <v>3481.38</v>
      </c>
      <c r="O204" s="177">
        <f>+G204-N204</f>
        <v>22518.62</v>
      </c>
    </row>
    <row r="205" spans="1:15" ht="29.25" customHeight="1" x14ac:dyDescent="0.2">
      <c r="A205" s="207">
        <v>167</v>
      </c>
      <c r="B205" s="208" t="s">
        <v>476</v>
      </c>
      <c r="C205" s="209" t="s">
        <v>275</v>
      </c>
      <c r="D205" s="92" t="s">
        <v>234</v>
      </c>
      <c r="E205" s="210" t="s">
        <v>269</v>
      </c>
      <c r="F205" s="210" t="s">
        <v>19</v>
      </c>
      <c r="G205" s="131">
        <v>26000</v>
      </c>
      <c r="H205" s="154">
        <v>0</v>
      </c>
      <c r="I205" s="154">
        <f t="shared" si="156"/>
        <v>26000</v>
      </c>
      <c r="J205" s="155">
        <f>IF(G205&gt;=Datos!$D$14,(Datos!$D$14*Datos!$C$14),IF(G205&lt;=Datos!$D$14,(G205*Datos!$C$14)))</f>
        <v>746.2</v>
      </c>
      <c r="K205" s="156" t="str">
        <f>IF((G205-J205-L205)&lt;=Datos!$G$7,"0",IF((G205-J205-L205)&lt;=Datos!$G$8,((G205-J205-L205)-Datos!$F$8)*Datos!$I$6,IF((G205-J205-L205)&lt;=Datos!$G$9,Datos!$I$8+((G205-J205-L205)-Datos!$F$9)*Datos!$J$6,IF((G205-J205-L205)&gt;=Datos!$F$10,(Datos!$I$8+Datos!$J$8)+((G205-J205-L205)-Datos!$F$10)*Datos!$K$6))))</f>
        <v>0</v>
      </c>
      <c r="L205" s="155">
        <f>IF(G205&gt;=Datos!$D$15,(Datos!$D$15*Datos!$C$15),IF(G205&lt;=Datos!$D$15,(G205*Datos!$C$15)))</f>
        <v>790.4</v>
      </c>
      <c r="M205" s="154">
        <v>1025</v>
      </c>
      <c r="N205" s="154">
        <f t="shared" si="171"/>
        <v>2561.6</v>
      </c>
      <c r="O205" s="177">
        <f>+G205-N205</f>
        <v>23438.400000000001</v>
      </c>
    </row>
    <row r="206" spans="1:15" ht="29.25" customHeight="1" x14ac:dyDescent="0.2">
      <c r="A206" s="207">
        <v>168</v>
      </c>
      <c r="B206" s="209" t="s">
        <v>513</v>
      </c>
      <c r="C206" s="209" t="s">
        <v>274</v>
      </c>
      <c r="D206" s="92" t="s">
        <v>728</v>
      </c>
      <c r="E206" s="210" t="s">
        <v>269</v>
      </c>
      <c r="F206" s="210" t="s">
        <v>19</v>
      </c>
      <c r="G206" s="154">
        <v>26000</v>
      </c>
      <c r="H206" s="154">
        <v>0</v>
      </c>
      <c r="I206" s="154">
        <f t="shared" si="156"/>
        <v>26000</v>
      </c>
      <c r="J206" s="155">
        <f>IF(G206&gt;=Datos!$D$14,(Datos!$D$14*Datos!$C$14),IF(G206&lt;=Datos!$D$14,(G206*Datos!$C$14)))</f>
        <v>746.2</v>
      </c>
      <c r="K206" s="156" t="str">
        <f>IF((G206-J206-L206)&lt;=Datos!$G$7,"0",IF((G206-J206-L206)&lt;=Datos!$G$8,((G206-J206-L206)-Datos!$F$8)*Datos!$I$6,IF((G206-J206-L206)&lt;=Datos!$G$9,Datos!$I$8+((G206-J206-L206)-Datos!$F$9)*Datos!$J$6,IF((G206-J206-L206)&gt;=Datos!$F$10,(Datos!$I$8+Datos!$J$8)+((G206-J206-L206)-Datos!$F$10)*Datos!$K$6))))</f>
        <v>0</v>
      </c>
      <c r="L206" s="155">
        <f>IF(G206&gt;=Datos!$D$15,(Datos!$D$15*Datos!$C$15),IF(G206&lt;=Datos!$D$15,(G206*Datos!$C$15)))</f>
        <v>790.4</v>
      </c>
      <c r="M206" s="154">
        <v>25</v>
      </c>
      <c r="N206" s="154">
        <f t="shared" ref="N206" si="174">SUM(J206:M206)</f>
        <v>1561.6</v>
      </c>
      <c r="O206" s="177">
        <f t="shared" ref="O206" si="175">+G206-N206</f>
        <v>24438.400000000001</v>
      </c>
    </row>
    <row r="207" spans="1:15" ht="29.25" customHeight="1" x14ac:dyDescent="0.2">
      <c r="A207" s="207">
        <v>169</v>
      </c>
      <c r="B207" s="209" t="s">
        <v>889</v>
      </c>
      <c r="C207" s="209" t="s">
        <v>274</v>
      </c>
      <c r="D207" s="92" t="s">
        <v>234</v>
      </c>
      <c r="E207" s="210" t="s">
        <v>269</v>
      </c>
      <c r="F207" s="210" t="s">
        <v>19</v>
      </c>
      <c r="G207" s="154">
        <v>26000</v>
      </c>
      <c r="H207" s="154">
        <v>0</v>
      </c>
      <c r="I207" s="154">
        <f t="shared" ref="I207:I212" si="176">SUM(G207:H207)</f>
        <v>26000</v>
      </c>
      <c r="J207" s="155">
        <f>IF(G207&gt;=Datos!$D$14,(Datos!$D$14*Datos!$C$14),IF(G207&lt;=Datos!$D$14,(G207*Datos!$C$14)))</f>
        <v>746.2</v>
      </c>
      <c r="K207" s="156" t="str">
        <f>IF((G207-J207-L207)&lt;=Datos!$G$7,"0",IF((G207-J207-L207)&lt;=Datos!$G$8,((G207-J207-L207)-Datos!$F$8)*Datos!$I$6,IF((G207-J207-L207)&lt;=Datos!$G$9,Datos!$I$8+((G207-J207-L207)-Datos!$F$9)*Datos!$J$6,IF((G207-J207-L207)&gt;=Datos!$F$10,(Datos!$I$8+Datos!$J$8)+((G207-J207-L207)-Datos!$F$10)*Datos!$K$6))))</f>
        <v>0</v>
      </c>
      <c r="L207" s="155">
        <f>IF(G207&gt;=Datos!$D$15,(Datos!$D$15*Datos!$C$15),IF(G207&lt;=Datos!$D$15,(G207*Datos!$C$15)))</f>
        <v>790.4</v>
      </c>
      <c r="M207" s="154">
        <v>25</v>
      </c>
      <c r="N207" s="154">
        <f t="shared" ref="N207:N212" si="177">SUM(J207:M207)</f>
        <v>1561.6</v>
      </c>
      <c r="O207" s="177">
        <f t="shared" ref="O207:O212" si="178">+G207-N207</f>
        <v>24438.400000000001</v>
      </c>
    </row>
    <row r="208" spans="1:15" ht="29.25" customHeight="1" x14ac:dyDescent="0.2">
      <c r="A208" s="207">
        <v>170</v>
      </c>
      <c r="B208" s="209" t="s">
        <v>890</v>
      </c>
      <c r="C208" s="209" t="s">
        <v>274</v>
      </c>
      <c r="D208" s="92" t="s">
        <v>728</v>
      </c>
      <c r="E208" s="210" t="s">
        <v>269</v>
      </c>
      <c r="F208" s="210" t="s">
        <v>270</v>
      </c>
      <c r="G208" s="154">
        <v>26000</v>
      </c>
      <c r="H208" s="154">
        <v>0</v>
      </c>
      <c r="I208" s="154">
        <f t="shared" si="176"/>
        <v>26000</v>
      </c>
      <c r="J208" s="155">
        <f>IF(G208&gt;=Datos!$D$14,(Datos!$D$14*Datos!$C$14),IF(G208&lt;=Datos!$D$14,(G208*Datos!$C$14)))</f>
        <v>746.2</v>
      </c>
      <c r="K208" s="156" t="str">
        <f>IF((G208-J208-L208)&lt;=Datos!$G$7,"0",IF((G208-J208-L208)&lt;=Datos!$G$8,((G208-J208-L208)-Datos!$F$8)*Datos!$I$6,IF((G208-J208-L208)&lt;=Datos!$G$9,Datos!$I$8+((G208-J208-L208)-Datos!$F$9)*Datos!$J$6,IF((G208-J208-L208)&gt;=Datos!$F$10,(Datos!$I$8+Datos!$J$8)+((G208-J208-L208)-Datos!$F$10)*Datos!$K$6))))</f>
        <v>0</v>
      </c>
      <c r="L208" s="155">
        <f>IF(G208&gt;=Datos!$D$15,(Datos!$D$15*Datos!$C$15),IF(G208&lt;=Datos!$D$15,(G208*Datos!$C$15)))</f>
        <v>790.4</v>
      </c>
      <c r="M208" s="154">
        <v>25</v>
      </c>
      <c r="N208" s="154">
        <f t="shared" si="177"/>
        <v>1561.6</v>
      </c>
      <c r="O208" s="177">
        <f t="shared" si="178"/>
        <v>24438.400000000001</v>
      </c>
    </row>
    <row r="209" spans="1:15" ht="29.25" customHeight="1" x14ac:dyDescent="0.2">
      <c r="A209" s="207">
        <v>171</v>
      </c>
      <c r="B209" s="209" t="s">
        <v>891</v>
      </c>
      <c r="C209" s="209" t="s">
        <v>273</v>
      </c>
      <c r="D209" s="92" t="s">
        <v>234</v>
      </c>
      <c r="E209" s="210" t="s">
        <v>269</v>
      </c>
      <c r="F209" s="210" t="s">
        <v>19</v>
      </c>
      <c r="G209" s="154">
        <v>26000</v>
      </c>
      <c r="H209" s="154">
        <v>0</v>
      </c>
      <c r="I209" s="154">
        <f t="shared" si="176"/>
        <v>26000</v>
      </c>
      <c r="J209" s="155">
        <f>IF(G209&gt;=Datos!$D$14,(Datos!$D$14*Datos!$C$14),IF(G209&lt;=Datos!$D$14,(G209*Datos!$C$14)))</f>
        <v>746.2</v>
      </c>
      <c r="K209" s="156" t="str">
        <f>IF((G209-J209-L209)&lt;=Datos!$G$7,"0",IF((G209-J209-L209)&lt;=Datos!$G$8,((G209-J209-L209)-Datos!$F$8)*Datos!$I$6,IF((G209-J209-L209)&lt;=Datos!$G$9,Datos!$I$8+((G209-J209-L209)-Datos!$F$9)*Datos!$J$6,IF((G209-J209-L209)&gt;=Datos!$F$10,(Datos!$I$8+Datos!$J$8)+((G209-J209-L209)-Datos!$F$10)*Datos!$K$6))))</f>
        <v>0</v>
      </c>
      <c r="L209" s="155">
        <f>IF(G209&gt;=Datos!$D$15,(Datos!$D$15*Datos!$C$15),IF(G209&lt;=Datos!$D$15,(G209*Datos!$C$15)))</f>
        <v>790.4</v>
      </c>
      <c r="M209" s="154">
        <v>25</v>
      </c>
      <c r="N209" s="154">
        <f t="shared" si="177"/>
        <v>1561.6</v>
      </c>
      <c r="O209" s="177">
        <f t="shared" si="178"/>
        <v>24438.400000000001</v>
      </c>
    </row>
    <row r="210" spans="1:15" ht="29.25" customHeight="1" x14ac:dyDescent="0.2">
      <c r="A210" s="207">
        <v>172</v>
      </c>
      <c r="B210" s="209" t="s">
        <v>963</v>
      </c>
      <c r="C210" s="209" t="s">
        <v>275</v>
      </c>
      <c r="D210" s="92" t="s">
        <v>728</v>
      </c>
      <c r="E210" s="210" t="s">
        <v>269</v>
      </c>
      <c r="F210" s="210" t="s">
        <v>19</v>
      </c>
      <c r="G210" s="154">
        <v>26000</v>
      </c>
      <c r="H210" s="154">
        <v>0</v>
      </c>
      <c r="I210" s="154">
        <f t="shared" ref="I210" si="179">SUM(G210:H210)</f>
        <v>26000</v>
      </c>
      <c r="J210" s="155">
        <f>IF(G210&gt;=Datos!$D$14,(Datos!$D$14*Datos!$C$14),IF(G210&lt;=Datos!$D$14,(G210*Datos!$C$14)))</f>
        <v>746.2</v>
      </c>
      <c r="K210" s="156" t="str">
        <f>IF((G210-J210-L210)&lt;=Datos!$G$7,"0",IF((G210-J210-L210)&lt;=Datos!$G$8,((G210-J210-L210)-Datos!$F$8)*Datos!$I$6,IF((G210-J210-L210)&lt;=Datos!$G$9,Datos!$I$8+((G210-J210-L210)-Datos!$F$9)*Datos!$J$6,IF((G210-J210-L210)&gt;=Datos!$F$10,(Datos!$I$8+Datos!$J$8)+((G210-J210-L210)-Datos!$F$10)*Datos!$K$6))))</f>
        <v>0</v>
      </c>
      <c r="L210" s="155">
        <f>IF(G210&gt;=Datos!$D$15,(Datos!$D$15*Datos!$C$15),IF(G210&lt;=Datos!$D$15,(G210*Datos!$C$15)))</f>
        <v>790.4</v>
      </c>
      <c r="M210" s="154">
        <v>3025</v>
      </c>
      <c r="N210" s="154">
        <f t="shared" ref="N210" si="180">SUM(J210:M210)</f>
        <v>4561.6000000000004</v>
      </c>
      <c r="O210" s="177">
        <f t="shared" ref="O210" si="181">+G210-N210</f>
        <v>21438.400000000001</v>
      </c>
    </row>
    <row r="211" spans="1:15" ht="29.25" customHeight="1" x14ac:dyDescent="0.2">
      <c r="A211" s="207">
        <v>173</v>
      </c>
      <c r="B211" s="209" t="s">
        <v>988</v>
      </c>
      <c r="C211" s="209" t="s">
        <v>273</v>
      </c>
      <c r="D211" s="92" t="s">
        <v>234</v>
      </c>
      <c r="E211" s="210" t="s">
        <v>269</v>
      </c>
      <c r="F211" s="210" t="s">
        <v>19</v>
      </c>
      <c r="G211" s="154">
        <v>26000</v>
      </c>
      <c r="H211" s="154">
        <v>0</v>
      </c>
      <c r="I211" s="154">
        <f t="shared" ref="I211" si="182">SUM(G211:H211)</f>
        <v>26000</v>
      </c>
      <c r="J211" s="155">
        <f>IF(G211&gt;=Datos!$D$14,(Datos!$D$14*Datos!$C$14),IF(G211&lt;=Datos!$D$14,(G211*Datos!$C$14)))</f>
        <v>746.2</v>
      </c>
      <c r="K211" s="156" t="str">
        <f>IF((G211-J211-L211)&lt;=Datos!$G$7,"0",IF((G211-J211-L211)&lt;=Datos!$G$8,((G211-J211-L211)-Datos!$F$8)*Datos!$I$6,IF((G211-J211-L211)&lt;=Datos!$G$9,Datos!$I$8+((G211-J211-L211)-Datos!$F$9)*Datos!$J$6,IF((G211-J211-L211)&gt;=Datos!$F$10,(Datos!$I$8+Datos!$J$8)+((G211-J211-L211)-Datos!$F$10)*Datos!$K$6))))</f>
        <v>0</v>
      </c>
      <c r="L211" s="155">
        <f>IF(G211&gt;=Datos!$D$15,(Datos!$D$15*Datos!$C$15),IF(G211&lt;=Datos!$D$15,(G211*Datos!$C$15)))</f>
        <v>790.4</v>
      </c>
      <c r="M211" s="154">
        <v>25</v>
      </c>
      <c r="N211" s="154">
        <f t="shared" ref="N211" si="183">SUM(J211:M211)</f>
        <v>1561.6</v>
      </c>
      <c r="O211" s="177">
        <f t="shared" ref="O211" si="184">+G211-N211</f>
        <v>24438.400000000001</v>
      </c>
    </row>
    <row r="212" spans="1:15" ht="29.25" customHeight="1" x14ac:dyDescent="0.2">
      <c r="A212" s="207">
        <v>174</v>
      </c>
      <c r="B212" s="209" t="s">
        <v>892</v>
      </c>
      <c r="C212" s="209" t="s">
        <v>320</v>
      </c>
      <c r="D212" s="92" t="s">
        <v>236</v>
      </c>
      <c r="E212" s="210" t="s">
        <v>269</v>
      </c>
      <c r="F212" s="210" t="s">
        <v>19</v>
      </c>
      <c r="G212" s="154">
        <v>26000</v>
      </c>
      <c r="H212" s="154">
        <v>0</v>
      </c>
      <c r="I212" s="154">
        <f t="shared" si="176"/>
        <v>26000</v>
      </c>
      <c r="J212" s="155">
        <f>IF(G212&gt;=Datos!$D$14,(Datos!$D$14*Datos!$C$14),IF(G212&lt;=Datos!$D$14,(G212*Datos!$C$14)))</f>
        <v>746.2</v>
      </c>
      <c r="K212" s="156" t="str">
        <f>IF((G212-J212-L212)&lt;=Datos!$G$7,"0",IF((G212-J212-L212)&lt;=Datos!$G$8,((G212-J212-L212)-Datos!$F$8)*Datos!$I$6,IF((G212-J212-L212)&lt;=Datos!$G$9,Datos!$I$8+((G212-J212-L212)-Datos!$F$9)*Datos!$J$6,IF((G212-J212-L212)&gt;=Datos!$F$10,(Datos!$I$8+Datos!$J$8)+((G212-J212-L212)-Datos!$F$10)*Datos!$K$6))))</f>
        <v>0</v>
      </c>
      <c r="L212" s="155">
        <f>IF(G212&gt;=Datos!$D$15,(Datos!$D$15*Datos!$C$15),IF(G212&lt;=Datos!$D$15,(G212*Datos!$C$15)))</f>
        <v>790.4</v>
      </c>
      <c r="M212" s="154">
        <v>25</v>
      </c>
      <c r="N212" s="154">
        <f t="shared" si="177"/>
        <v>1561.6</v>
      </c>
      <c r="O212" s="177">
        <f t="shared" si="178"/>
        <v>24438.400000000001</v>
      </c>
    </row>
    <row r="213" spans="1:15" ht="29.25" customHeight="1" x14ac:dyDescent="0.2">
      <c r="A213" s="207">
        <v>175</v>
      </c>
      <c r="B213" s="209" t="s">
        <v>1057</v>
      </c>
      <c r="C213" s="209" t="s">
        <v>273</v>
      </c>
      <c r="D213" s="92" t="s">
        <v>234</v>
      </c>
      <c r="E213" s="210" t="s">
        <v>269</v>
      </c>
      <c r="F213" s="210" t="s">
        <v>19</v>
      </c>
      <c r="G213" s="154">
        <v>26000</v>
      </c>
      <c r="H213" s="154">
        <v>0</v>
      </c>
      <c r="I213" s="154">
        <f t="shared" ref="I213" si="185">SUM(G213:H213)</f>
        <v>26000</v>
      </c>
      <c r="J213" s="155">
        <f>IF(G213&gt;=Datos!$D$14,(Datos!$D$14*Datos!$C$14),IF(G213&lt;=Datos!$D$14,(G213*Datos!$C$14)))</f>
        <v>746.2</v>
      </c>
      <c r="K213" s="156" t="str">
        <f>IF((G213-J213-L213)&lt;=Datos!$G$7,"0",IF((G213-J213-L213)&lt;=Datos!$G$8,((G213-J213-L213)-Datos!$F$8)*Datos!$I$6,IF((G213-J213-L213)&lt;=Datos!$G$9,Datos!$I$8+((G213-J213-L213)-Datos!$F$9)*Datos!$J$6,IF((G213-J213-L213)&gt;=Datos!$F$10,(Datos!$I$8+Datos!$J$8)+((G213-J213-L213)-Datos!$F$10)*Datos!$K$6))))</f>
        <v>0</v>
      </c>
      <c r="L213" s="155">
        <f>IF(G213&gt;=Datos!$D$15,(Datos!$D$15*Datos!$C$15),IF(G213&lt;=Datos!$D$15,(G213*Datos!$C$15)))</f>
        <v>790.4</v>
      </c>
      <c r="M213" s="154">
        <v>25</v>
      </c>
      <c r="N213" s="154">
        <f t="shared" ref="N213" si="186">SUM(J213:M213)</f>
        <v>1561.6</v>
      </c>
      <c r="O213" s="177">
        <f t="shared" ref="O213" si="187">+G213-N213</f>
        <v>24438.400000000001</v>
      </c>
    </row>
    <row r="214" spans="1:15" ht="29.25" customHeight="1" x14ac:dyDescent="0.2">
      <c r="A214" s="207">
        <v>176</v>
      </c>
      <c r="B214" s="209" t="s">
        <v>1051</v>
      </c>
      <c r="C214" s="209" t="s">
        <v>995</v>
      </c>
      <c r="D214" s="92" t="s">
        <v>236</v>
      </c>
      <c r="E214" s="210" t="s">
        <v>269</v>
      </c>
      <c r="F214" s="210" t="s">
        <v>19</v>
      </c>
      <c r="G214" s="154">
        <v>33000</v>
      </c>
      <c r="H214" s="154">
        <v>0</v>
      </c>
      <c r="I214" s="154">
        <f t="shared" ref="I214:I215" si="188">SUM(G214:H214)</f>
        <v>33000</v>
      </c>
      <c r="J214" s="155">
        <f>IF(G214&gt;=Datos!$D$14,(Datos!$D$14*Datos!$C$14),IF(G214&lt;=Datos!$D$14,(G214*Datos!$C$14)))</f>
        <v>947.1</v>
      </c>
      <c r="K214" s="156" t="str">
        <f>IF((G214-J214-L214)&lt;=Datos!$G$7,"0",IF((G214-J214-L214)&lt;=Datos!$G$8,((G214-J214-L214)-Datos!$F$8)*Datos!$I$6,IF((G214-J214-L214)&lt;=Datos!$G$9,Datos!$I$8+((G214-J214-L214)-Datos!$F$9)*Datos!$J$6,IF((G214-J214-L214)&gt;=Datos!$F$10,(Datos!$I$8+Datos!$J$8)+((G214-J214-L214)-Datos!$F$10)*Datos!$K$6))))</f>
        <v>0</v>
      </c>
      <c r="L214" s="155">
        <f>IF(G214&gt;=Datos!$D$15,(Datos!$D$15*Datos!$C$15),IF(G214&lt;=Datos!$D$15,(G214*Datos!$C$15)))</f>
        <v>1003.2</v>
      </c>
      <c r="M214" s="154">
        <v>25</v>
      </c>
      <c r="N214" s="154">
        <f t="shared" ref="N214:N215" si="189">SUM(J214:M214)</f>
        <v>1975.3000000000002</v>
      </c>
      <c r="O214" s="177">
        <f t="shared" ref="O214:O215" si="190">+G214-N214</f>
        <v>31024.7</v>
      </c>
    </row>
    <row r="215" spans="1:15" ht="29.25" customHeight="1" x14ac:dyDescent="0.2">
      <c r="A215" s="207">
        <v>177</v>
      </c>
      <c r="B215" s="209" t="s">
        <v>1052</v>
      </c>
      <c r="C215" s="209" t="s">
        <v>995</v>
      </c>
      <c r="D215" s="92" t="s">
        <v>236</v>
      </c>
      <c r="E215" s="210" t="s">
        <v>269</v>
      </c>
      <c r="F215" s="210" t="s">
        <v>19</v>
      </c>
      <c r="G215" s="154">
        <v>33000</v>
      </c>
      <c r="H215" s="154">
        <v>0</v>
      </c>
      <c r="I215" s="154">
        <f t="shared" si="188"/>
        <v>33000</v>
      </c>
      <c r="J215" s="155">
        <f>IF(G215&gt;=Datos!$D$14,(Datos!$D$14*Datos!$C$14),IF(G215&lt;=Datos!$D$14,(G215*Datos!$C$14)))</f>
        <v>947.1</v>
      </c>
      <c r="K215" s="156" t="str">
        <f>IF((G215-J215-L215)&lt;=Datos!$G$7,"0",IF((G215-J215-L215)&lt;=Datos!$G$8,((G215-J215-L215)-Datos!$F$8)*Datos!$I$6,IF((G215-J215-L215)&lt;=Datos!$G$9,Datos!$I$8+((G215-J215-L215)-Datos!$F$9)*Datos!$J$6,IF((G215-J215-L215)&gt;=Datos!$F$10,(Datos!$I$8+Datos!$J$8)+((G215-J215-L215)-Datos!$F$10)*Datos!$K$6))))</f>
        <v>0</v>
      </c>
      <c r="L215" s="155">
        <f>IF(G215&gt;=Datos!$D$15,(Datos!$D$15*Datos!$C$15),IF(G215&lt;=Datos!$D$15,(G215*Datos!$C$15)))</f>
        <v>1003.2</v>
      </c>
      <c r="M215" s="154">
        <v>25</v>
      </c>
      <c r="N215" s="154">
        <f t="shared" si="189"/>
        <v>1975.3000000000002</v>
      </c>
      <c r="O215" s="177">
        <f t="shared" si="190"/>
        <v>31024.7</v>
      </c>
    </row>
    <row r="216" spans="1:15" ht="29.25" customHeight="1" x14ac:dyDescent="0.2">
      <c r="A216" s="207">
        <v>178</v>
      </c>
      <c r="B216" s="209" t="s">
        <v>1065</v>
      </c>
      <c r="C216" s="209" t="s">
        <v>273</v>
      </c>
      <c r="D216" s="92" t="s">
        <v>728</v>
      </c>
      <c r="E216" s="210" t="s">
        <v>269</v>
      </c>
      <c r="F216" s="210" t="s">
        <v>19</v>
      </c>
      <c r="G216" s="154">
        <v>26000</v>
      </c>
      <c r="H216" s="154">
        <v>0</v>
      </c>
      <c r="I216" s="154">
        <f t="shared" ref="I216" si="191">SUM(G216:H216)</f>
        <v>26000</v>
      </c>
      <c r="J216" s="155">
        <f>IF(G216&gt;=Datos!$D$14,(Datos!$D$14*Datos!$C$14),IF(G216&lt;=Datos!$D$14,(G216*Datos!$C$14)))</f>
        <v>746.2</v>
      </c>
      <c r="K216" s="156" t="str">
        <f>IF((G216-J216-L216)&lt;=Datos!$G$7,"0",IF((G216-J216-L216)&lt;=Datos!$G$8,((G216-J216-L216)-Datos!$F$8)*Datos!$I$6,IF((G216-J216-L216)&lt;=Datos!$G$9,Datos!$I$8+((G216-J216-L216)-Datos!$F$9)*Datos!$J$6,IF((G216-J216-L216)&gt;=Datos!$F$10,(Datos!$I$8+Datos!$J$8)+((G216-J216-L216)-Datos!$F$10)*Datos!$K$6))))</f>
        <v>0</v>
      </c>
      <c r="L216" s="155">
        <f>IF(G216&gt;=Datos!$D$15,(Datos!$D$15*Datos!$C$15),IF(G216&lt;=Datos!$D$15,(G216*Datos!$C$15)))</f>
        <v>790.4</v>
      </c>
      <c r="M216" s="154">
        <v>25</v>
      </c>
      <c r="N216" s="154">
        <f t="shared" ref="N216" si="192">SUM(J216:M216)</f>
        <v>1561.6</v>
      </c>
      <c r="O216" s="177">
        <f t="shared" ref="O216" si="193">+G216-N216</f>
        <v>24438.400000000001</v>
      </c>
    </row>
    <row r="217" spans="1:15" ht="29.25" customHeight="1" x14ac:dyDescent="0.2">
      <c r="A217" s="207">
        <v>179</v>
      </c>
      <c r="B217" s="209" t="s">
        <v>1025</v>
      </c>
      <c r="C217" s="209" t="s">
        <v>320</v>
      </c>
      <c r="D217" s="92" t="s">
        <v>234</v>
      </c>
      <c r="E217" s="210" t="s">
        <v>269</v>
      </c>
      <c r="F217" s="210" t="s">
        <v>270</v>
      </c>
      <c r="G217" s="154">
        <v>35000</v>
      </c>
      <c r="H217" s="154">
        <v>0</v>
      </c>
      <c r="I217" s="154">
        <f t="shared" ref="I217" si="194">SUM(G217:H217)</f>
        <v>35000</v>
      </c>
      <c r="J217" s="155">
        <f>IF(G217&gt;=Datos!$D$14,(Datos!$D$14*Datos!$C$14),IF(G217&lt;=Datos!$D$14,(G217*Datos!$C$14)))</f>
        <v>1004.5</v>
      </c>
      <c r="K217" s="156" t="str">
        <f>IF((G217-J217-L217)&lt;=Datos!$G$7,"0",IF((G217-J217-L217)&lt;=Datos!$G$8,((G217-J217-L217)-Datos!$F$8)*Datos!$I$6,IF((G217-J217-L217)&lt;=Datos!$G$9,Datos!$I$8+((G217-J217-L217)-Datos!$F$9)*Datos!$J$6,IF((G217-J217-L217)&gt;=Datos!$F$10,(Datos!$I$8+Datos!$J$8)+((G217-J217-L217)-Datos!$F$10)*Datos!$K$6))))</f>
        <v>0</v>
      </c>
      <c r="L217" s="155">
        <f>IF(G217&gt;=Datos!$D$15,(Datos!$D$15*Datos!$C$15),IF(G217&lt;=Datos!$D$15,(G217*Datos!$C$15)))</f>
        <v>1064</v>
      </c>
      <c r="M217" s="154">
        <v>25</v>
      </c>
      <c r="N217" s="154">
        <f t="shared" ref="N217" si="195">SUM(J217:M217)</f>
        <v>2093.5</v>
      </c>
      <c r="O217" s="177">
        <f t="shared" ref="O217" si="196">+G217-N217</f>
        <v>32906.5</v>
      </c>
    </row>
    <row r="218" spans="1:15" s="216" customFormat="1" ht="29.25" customHeight="1" x14ac:dyDescent="0.2">
      <c r="A218" s="276" t="s">
        <v>435</v>
      </c>
      <c r="B218" s="277"/>
      <c r="C218" s="214">
        <v>35</v>
      </c>
      <c r="D218" s="247"/>
      <c r="E218" s="215"/>
      <c r="F218" s="158"/>
      <c r="G218" s="159">
        <f t="shared" ref="G218:O218" si="197">SUM(G183:G217)</f>
        <v>1009000</v>
      </c>
      <c r="H218" s="159">
        <f t="shared" si="197"/>
        <v>0</v>
      </c>
      <c r="I218" s="159">
        <f t="shared" si="197"/>
        <v>1009000</v>
      </c>
      <c r="J218" s="159">
        <f t="shared" si="197"/>
        <v>28958.300000000014</v>
      </c>
      <c r="K218" s="159">
        <f t="shared" si="197"/>
        <v>0</v>
      </c>
      <c r="L218" s="159">
        <f t="shared" si="197"/>
        <v>30673.600000000017</v>
      </c>
      <c r="M218" s="159">
        <f t="shared" si="197"/>
        <v>24039.93</v>
      </c>
      <c r="N218" s="159">
        <f t="shared" si="197"/>
        <v>83671.830000000016</v>
      </c>
      <c r="O218" s="159">
        <f t="shared" si="197"/>
        <v>925328.17000000027</v>
      </c>
    </row>
    <row r="219" spans="1:15" ht="29.25" customHeight="1" x14ac:dyDescent="0.2">
      <c r="A219" s="276" t="s">
        <v>776</v>
      </c>
      <c r="B219" s="277"/>
      <c r="C219" s="277"/>
      <c r="D219" s="277"/>
      <c r="E219" s="277"/>
      <c r="F219" s="277"/>
      <c r="G219" s="277"/>
      <c r="H219" s="277"/>
      <c r="I219" s="277"/>
      <c r="J219" s="277"/>
      <c r="K219" s="277"/>
      <c r="L219" s="277"/>
      <c r="M219" s="277"/>
      <c r="N219" s="277"/>
      <c r="O219" s="226"/>
    </row>
    <row r="220" spans="1:15" ht="29.25" customHeight="1" x14ac:dyDescent="0.2">
      <c r="A220" s="207">
        <v>180</v>
      </c>
      <c r="B220" s="209" t="s">
        <v>130</v>
      </c>
      <c r="C220" s="209" t="s">
        <v>396</v>
      </c>
      <c r="D220" s="92" t="s">
        <v>985</v>
      </c>
      <c r="E220" s="210" t="s">
        <v>269</v>
      </c>
      <c r="F220" s="210" t="s">
        <v>19</v>
      </c>
      <c r="G220" s="154">
        <v>75000</v>
      </c>
      <c r="H220" s="154">
        <v>0</v>
      </c>
      <c r="I220" s="154">
        <f t="shared" ref="I220" si="198">SUM(G220:H220)</f>
        <v>75000</v>
      </c>
      <c r="J220" s="155">
        <f>IF(G220&gt;=Datos!$D$14,(Datos!$D$14*Datos!$C$14),IF(G220&lt;=Datos!$D$14,(G220*Datos!$C$14)))</f>
        <v>2152.5</v>
      </c>
      <c r="K220" s="156">
        <f>IF((G220-J220-L220)&lt;=Datos!$G$7,"0",IF((G220-J220-L220)&lt;=Datos!$G$8,((G220-J220-L220)-Datos!$F$8)*Datos!$I$6,IF((G220-J220-L220)&lt;=Datos!$G$9,Datos!$I$8+((G220-J220-L220)-Datos!$F$9)*Datos!$J$6,IF((G220-J220-L220)&gt;=Datos!$F$10,(Datos!$I$8+Datos!$J$8)+((G220-J220-L220)-Datos!$F$10)*Datos!$K$6))))</f>
        <v>6309.3756666666668</v>
      </c>
      <c r="L220" s="155">
        <f>IF(G220&gt;=Datos!$D$15,(Datos!$D$15*Datos!$C$15),IF(G220&lt;=Datos!$D$15,(G220*Datos!$C$15)))</f>
        <v>2280</v>
      </c>
      <c r="M220" s="154">
        <v>25038.05</v>
      </c>
      <c r="N220" s="154">
        <f t="shared" ref="N220" si="199">SUM(J220:M220)</f>
        <v>35779.925666666662</v>
      </c>
      <c r="O220" s="177">
        <f t="shared" ref="O220" si="200">+G220-N220</f>
        <v>39220.074333333338</v>
      </c>
    </row>
    <row r="221" spans="1:15" s="216" customFormat="1" ht="29.25" customHeight="1" x14ac:dyDescent="0.2">
      <c r="A221" s="276" t="s">
        <v>435</v>
      </c>
      <c r="B221" s="277"/>
      <c r="C221" s="214">
        <v>2</v>
      </c>
      <c r="D221" s="247"/>
      <c r="E221" s="215"/>
      <c r="F221" s="158"/>
      <c r="G221" s="159">
        <f t="shared" ref="G221:O221" si="201">SUM(G220:G220)</f>
        <v>75000</v>
      </c>
      <c r="H221" s="159">
        <f t="shared" si="201"/>
        <v>0</v>
      </c>
      <c r="I221" s="159">
        <f t="shared" si="201"/>
        <v>75000</v>
      </c>
      <c r="J221" s="159">
        <f t="shared" si="201"/>
        <v>2152.5</v>
      </c>
      <c r="K221" s="159">
        <f t="shared" si="201"/>
        <v>6309.3756666666668</v>
      </c>
      <c r="L221" s="159">
        <f t="shared" si="201"/>
        <v>2280</v>
      </c>
      <c r="M221" s="159">
        <f t="shared" si="201"/>
        <v>25038.05</v>
      </c>
      <c r="N221" s="159">
        <f t="shared" si="201"/>
        <v>35779.925666666662</v>
      </c>
      <c r="O221" s="159">
        <f t="shared" si="201"/>
        <v>39220.074333333338</v>
      </c>
    </row>
    <row r="222" spans="1:15" ht="29.25" customHeight="1" x14ac:dyDescent="0.2">
      <c r="A222" s="276" t="s">
        <v>551</v>
      </c>
      <c r="B222" s="277"/>
      <c r="C222" s="277"/>
      <c r="D222" s="277"/>
      <c r="E222" s="277"/>
      <c r="F222" s="277"/>
      <c r="G222" s="277"/>
      <c r="H222" s="277"/>
      <c r="I222" s="277"/>
      <c r="J222" s="277"/>
      <c r="K222" s="277"/>
      <c r="L222" s="277"/>
      <c r="M222" s="277"/>
      <c r="N222" s="277"/>
      <c r="O222" s="226"/>
    </row>
    <row r="223" spans="1:15" ht="29.25" customHeight="1" x14ac:dyDescent="0.2">
      <c r="A223" s="207">
        <v>181</v>
      </c>
      <c r="B223" s="208" t="s">
        <v>639</v>
      </c>
      <c r="C223" s="209" t="s">
        <v>273</v>
      </c>
      <c r="D223" s="130" t="s">
        <v>297</v>
      </c>
      <c r="E223" s="210" t="s">
        <v>269</v>
      </c>
      <c r="F223" s="210" t="s">
        <v>19</v>
      </c>
      <c r="G223" s="131">
        <v>26000</v>
      </c>
      <c r="H223" s="154">
        <v>0</v>
      </c>
      <c r="I223" s="131">
        <f>SUM(G223:H223)</f>
        <v>26000</v>
      </c>
      <c r="J223" s="155">
        <f>IF(G223&gt;=Datos!$D$14,(Datos!$D$14*Datos!$C$14),IF(G223&lt;=Datos!$D$14,(G223*Datos!$C$14)))</f>
        <v>746.2</v>
      </c>
      <c r="K223" s="156" t="str">
        <f>IF((G223-J223-L223)&lt;=Datos!$G$7,"0",IF((G223-J223-L223)&lt;=Datos!$G$8,((G223-J223-L223)-Datos!$F$8)*Datos!$I$6,IF((G223-J223-L223)&lt;=Datos!$G$9,Datos!$I$8+((G223-J223-L223)-Datos!$F$9)*Datos!$J$6,IF((G223-J223-L223)&gt;=Datos!$F$10,(Datos!$I$8+Datos!$J$8)+((G223-J223-L223)-Datos!$F$10)*Datos!$K$6))))</f>
        <v>0</v>
      </c>
      <c r="L223" s="155">
        <f>IF(G223&gt;=Datos!$D$15,(Datos!$D$15*Datos!$C$15),IF(G223&lt;=Datos!$D$15,(G223*Datos!$C$15)))</f>
        <v>790.4</v>
      </c>
      <c r="M223" s="154">
        <v>25</v>
      </c>
      <c r="N223" s="154">
        <f t="shared" ref="N223:N227" si="202">SUM(J223:M223)</f>
        <v>1561.6</v>
      </c>
      <c r="O223" s="177">
        <f t="shared" ref="O223:O231" si="203">+G223-N223</f>
        <v>24438.400000000001</v>
      </c>
    </row>
    <row r="224" spans="1:15" ht="29.25" customHeight="1" x14ac:dyDescent="0.2">
      <c r="A224" s="207">
        <v>182</v>
      </c>
      <c r="B224" s="208" t="s">
        <v>1058</v>
      </c>
      <c r="C224" s="209" t="s">
        <v>275</v>
      </c>
      <c r="D224" s="130" t="s">
        <v>300</v>
      </c>
      <c r="E224" s="210" t="s">
        <v>269</v>
      </c>
      <c r="F224" s="210" t="s">
        <v>19</v>
      </c>
      <c r="G224" s="131">
        <v>26000</v>
      </c>
      <c r="H224" s="154">
        <v>0</v>
      </c>
      <c r="I224" s="131">
        <f>SUM(G224:H224)</f>
        <v>26000</v>
      </c>
      <c r="J224" s="155">
        <f>IF(G224&gt;=Datos!$D$14,(Datos!$D$14*Datos!$C$14),IF(G224&lt;=Datos!$D$14,(G224*Datos!$C$14)))</f>
        <v>746.2</v>
      </c>
      <c r="K224" s="156" t="str">
        <f>IF((G224-J224-L224)&lt;=Datos!$G$7,"0",IF((G224-J224-L224)&lt;=Datos!$G$8,((G224-J224-L224)-Datos!$F$8)*Datos!$I$6,IF((G224-J224-L224)&lt;=Datos!$G$9,Datos!$I$8+((G224-J224-L224)-Datos!$F$9)*Datos!$J$6,IF((G224-J224-L224)&gt;=Datos!$F$10,(Datos!$I$8+Datos!$J$8)+((G224-J224-L224)-Datos!$F$10)*Datos!$K$6))))</f>
        <v>0</v>
      </c>
      <c r="L224" s="155">
        <f>IF(G224&gt;=Datos!$D$15,(Datos!$D$15*Datos!$C$15),IF(G224&lt;=Datos!$D$15,(G224*Datos!$C$15)))</f>
        <v>790.4</v>
      </c>
      <c r="M224" s="154">
        <v>25</v>
      </c>
      <c r="N224" s="154">
        <f t="shared" ref="N224" si="204">SUM(J224:M224)</f>
        <v>1561.6</v>
      </c>
      <c r="O224" s="177">
        <f t="shared" ref="O224" si="205">+G224-N224</f>
        <v>24438.400000000001</v>
      </c>
    </row>
    <row r="225" spans="1:16" ht="29.25" customHeight="1" x14ac:dyDescent="0.2">
      <c r="A225" s="207">
        <v>183</v>
      </c>
      <c r="B225" s="208" t="s">
        <v>760</v>
      </c>
      <c r="C225" s="209" t="s">
        <v>274</v>
      </c>
      <c r="D225" s="130" t="s">
        <v>297</v>
      </c>
      <c r="E225" s="210" t="s">
        <v>269</v>
      </c>
      <c r="F225" s="210" t="s">
        <v>19</v>
      </c>
      <c r="G225" s="131">
        <v>26000</v>
      </c>
      <c r="H225" s="154">
        <v>0</v>
      </c>
      <c r="I225" s="131">
        <f t="shared" ref="I225:I232" si="206">SUM(G225:H225)</f>
        <v>26000</v>
      </c>
      <c r="J225" s="155">
        <f>IF(G225&gt;=Datos!$D$14,(Datos!$D$14*Datos!$C$14),IF(G225&lt;=Datos!$D$14,(G225*Datos!$C$14)))</f>
        <v>746.2</v>
      </c>
      <c r="K225" s="156" t="str">
        <f>IF((G225-J225-L225)&lt;=Datos!$G$7,"0",IF((G225-J225-L225)&lt;=Datos!$G$8,((G225-J225-L225)-Datos!$F$8)*Datos!$I$6,IF((G225-J225-L225)&lt;=Datos!$G$9,Datos!$I$8+((G225-J225-L225)-Datos!$F$9)*Datos!$J$6,IF((G225-J225-L225)&gt;=Datos!$F$10,(Datos!$I$8+Datos!$J$8)+((G225-J225-L225)-Datos!$F$10)*Datos!$K$6))))</f>
        <v>0</v>
      </c>
      <c r="L225" s="155">
        <f>IF(G225&gt;=Datos!$D$15,(Datos!$D$15*Datos!$C$15),IF(G225&lt;=Datos!$D$15,(G225*Datos!$C$15)))</f>
        <v>790.4</v>
      </c>
      <c r="M225" s="154">
        <v>25</v>
      </c>
      <c r="N225" s="154">
        <f t="shared" ref="N225" si="207">SUM(J225:M225)</f>
        <v>1561.6</v>
      </c>
      <c r="O225" s="177">
        <f t="shared" ref="O225" si="208">+G225-N225</f>
        <v>24438.400000000001</v>
      </c>
    </row>
    <row r="226" spans="1:16" ht="29.25" customHeight="1" x14ac:dyDescent="0.2">
      <c r="A226" s="207">
        <v>184</v>
      </c>
      <c r="B226" s="208" t="s">
        <v>874</v>
      </c>
      <c r="C226" s="209" t="s">
        <v>320</v>
      </c>
      <c r="D226" s="130" t="s">
        <v>297</v>
      </c>
      <c r="E226" s="210" t="s">
        <v>269</v>
      </c>
      <c r="F226" s="210" t="s">
        <v>19</v>
      </c>
      <c r="G226" s="131">
        <v>26000</v>
      </c>
      <c r="H226" s="154">
        <v>0</v>
      </c>
      <c r="I226" s="131">
        <f t="shared" ref="I226" si="209">SUM(G226:H226)</f>
        <v>26000</v>
      </c>
      <c r="J226" s="155">
        <f>IF(G226&gt;=Datos!$D$14,(Datos!$D$14*Datos!$C$14),IF(G226&lt;=Datos!$D$14,(G226*Datos!$C$14)))</f>
        <v>746.2</v>
      </c>
      <c r="K226" s="156" t="str">
        <f>IF((G226-J226-L226)&lt;=Datos!$G$7,"0",IF((G226-J226-L226)&lt;=Datos!$G$8,((G226-J226-L226)-Datos!$F$8)*Datos!$I$6,IF((G226-J226-L226)&lt;=Datos!$G$9,Datos!$I$8+((G226-J226-L226)-Datos!$F$9)*Datos!$J$6,IF((G226-J226-L226)&gt;=Datos!$F$10,(Datos!$I$8+Datos!$J$8)+((G226-J226-L226)-Datos!$F$10)*Datos!$K$6))))</f>
        <v>0</v>
      </c>
      <c r="L226" s="155">
        <f>IF(G226&gt;=Datos!$D$15,(Datos!$D$15*Datos!$C$15),IF(G226&lt;=Datos!$D$15,(G226*Datos!$C$15)))</f>
        <v>790.4</v>
      </c>
      <c r="M226" s="154">
        <v>25</v>
      </c>
      <c r="N226" s="154">
        <f t="shared" ref="N226" si="210">SUM(J226:M226)</f>
        <v>1561.6</v>
      </c>
      <c r="O226" s="177">
        <f t="shared" ref="O226" si="211">+G226-N226</f>
        <v>24438.400000000001</v>
      </c>
    </row>
    <row r="227" spans="1:16" ht="29.25" customHeight="1" x14ac:dyDescent="0.2">
      <c r="A227" s="207">
        <v>185</v>
      </c>
      <c r="B227" s="209" t="s">
        <v>26</v>
      </c>
      <c r="C227" s="209" t="s">
        <v>273</v>
      </c>
      <c r="D227" s="92" t="s">
        <v>991</v>
      </c>
      <c r="E227" s="210" t="s">
        <v>269</v>
      </c>
      <c r="F227" s="210" t="s">
        <v>19</v>
      </c>
      <c r="G227" s="154">
        <v>50000</v>
      </c>
      <c r="H227" s="154">
        <v>0</v>
      </c>
      <c r="I227" s="131">
        <f t="shared" si="206"/>
        <v>50000</v>
      </c>
      <c r="J227" s="155">
        <f>IF(G227&gt;=Datos!$D$14,(Datos!$D$14*Datos!$C$14),IF(G227&lt;=Datos!$D$14,(G227*Datos!$C$14)))</f>
        <v>1435</v>
      </c>
      <c r="K227" s="156">
        <f>IF((G227-J227-L227)&lt;=Datos!$G$7,"0",IF((G227-J227-L227)&lt;=Datos!$G$8,((G227-J227-L227)-Datos!$F$8)*Datos!$I$6,IF((G227-J227-L227)&lt;=Datos!$G$9,Datos!$I$8+((G227-J227-L227)-Datos!$F$9)*Datos!$J$6,IF((G227-J227-L227)&gt;=Datos!$F$10,(Datos!$I$8+Datos!$J$8)+((G227-J227-L227)-Datos!$F$10)*Datos!$K$6))))</f>
        <v>1853.9984999999997</v>
      </c>
      <c r="L227" s="155">
        <f>IF(G227&gt;=Datos!$D$15,(Datos!$D$15*Datos!$C$15),IF(G227&lt;=Datos!$D$15,(G227*Datos!$C$15)))</f>
        <v>1520</v>
      </c>
      <c r="M227" s="154">
        <v>25</v>
      </c>
      <c r="N227" s="154">
        <f t="shared" si="202"/>
        <v>4833.9984999999997</v>
      </c>
      <c r="O227" s="177">
        <f t="shared" ref="O227" si="212">+G227-N227</f>
        <v>45166.001499999998</v>
      </c>
    </row>
    <row r="228" spans="1:16" ht="29.25" customHeight="1" x14ac:dyDescent="0.2">
      <c r="A228" s="207">
        <v>186</v>
      </c>
      <c r="B228" s="209" t="s">
        <v>422</v>
      </c>
      <c r="C228" s="209" t="s">
        <v>273</v>
      </c>
      <c r="D228" s="92" t="s">
        <v>300</v>
      </c>
      <c r="E228" s="210" t="s">
        <v>269</v>
      </c>
      <c r="F228" s="210" t="s">
        <v>19</v>
      </c>
      <c r="G228" s="154">
        <v>26000</v>
      </c>
      <c r="H228" s="154">
        <v>0</v>
      </c>
      <c r="I228" s="131">
        <f t="shared" si="206"/>
        <v>26000</v>
      </c>
      <c r="J228" s="155">
        <v>746.2</v>
      </c>
      <c r="K228" s="156" t="str">
        <f>IF((G228-J228-L228)&lt;=Datos!$G$7,"0",IF((G228-J228-L228)&lt;=Datos!$G$8,((G228-J228-L228)-Datos!$F$8)*Datos!$I$6,IF((G228-J228-L228)&lt;=Datos!$G$9,Datos!$I$8+((G228-J228-L228)-Datos!$F$9)*Datos!$J$6,IF((G228-J228-L228)&gt;=Datos!$F$10,(Datos!$I$8+Datos!$J$8)+((G228-J228-L228)-Datos!$F$10)*Datos!$K$6))))</f>
        <v>0</v>
      </c>
      <c r="L228" s="155">
        <v>790.4</v>
      </c>
      <c r="M228" s="154">
        <v>1944.78</v>
      </c>
      <c r="N228" s="154">
        <f t="shared" ref="N228" si="213">SUM(J228:M228)</f>
        <v>3481.38</v>
      </c>
      <c r="O228" s="177">
        <f t="shared" si="203"/>
        <v>22518.62</v>
      </c>
    </row>
    <row r="229" spans="1:16" ht="29.25" customHeight="1" x14ac:dyDescent="0.2">
      <c r="A229" s="207">
        <v>187</v>
      </c>
      <c r="B229" s="209" t="s">
        <v>169</v>
      </c>
      <c r="C229" s="209" t="s">
        <v>275</v>
      </c>
      <c r="D229" s="92" t="s">
        <v>300</v>
      </c>
      <c r="E229" s="210" t="s">
        <v>269</v>
      </c>
      <c r="F229" s="210" t="s">
        <v>19</v>
      </c>
      <c r="G229" s="154">
        <v>26000</v>
      </c>
      <c r="H229" s="154">
        <v>0</v>
      </c>
      <c r="I229" s="131">
        <f t="shared" si="206"/>
        <v>26000</v>
      </c>
      <c r="J229" s="155">
        <f>IF(G229&gt;=Datos!$D$14,(Datos!$D$14*Datos!$C$14),IF(G229&lt;=Datos!$D$14,(G229*Datos!$C$14)))</f>
        <v>746.2</v>
      </c>
      <c r="K229" s="156" t="str">
        <f>IF((G229-J229-L229)&lt;=Datos!$G$7,"0",IF((G229-J229-L229)&lt;=Datos!$G$8,((G229-J229-L229)-Datos!$F$8)*Datos!$I$6,IF((G229-J229-L229)&lt;=Datos!$G$9,Datos!$I$8+((G229-J229-L229)-Datos!$F$9)*Datos!$J$6,IF((G229-J229-L229)&gt;=Datos!$F$10,(Datos!$I$8+Datos!$J$8)+((G229-J229-L229)-Datos!$F$10)*Datos!$K$6))))</f>
        <v>0</v>
      </c>
      <c r="L229" s="155">
        <f>IF(G229&gt;=Datos!$D$15,(Datos!$D$15*Datos!$C$15),IF(G229&lt;=Datos!$D$15,(G229*Datos!$C$15)))</f>
        <v>790.4</v>
      </c>
      <c r="M229" s="154">
        <v>4025</v>
      </c>
      <c r="N229" s="154">
        <f>SUM(J229:M229)</f>
        <v>5561.6</v>
      </c>
      <c r="O229" s="177">
        <f>+G229-N229</f>
        <v>20438.400000000001</v>
      </c>
    </row>
    <row r="230" spans="1:16" ht="29.25" customHeight="1" x14ac:dyDescent="0.2">
      <c r="A230" s="207">
        <v>188</v>
      </c>
      <c r="B230" s="208" t="s">
        <v>390</v>
      </c>
      <c r="C230" s="209" t="s">
        <v>274</v>
      </c>
      <c r="D230" s="130" t="s">
        <v>297</v>
      </c>
      <c r="E230" s="210" t="s">
        <v>269</v>
      </c>
      <c r="F230" s="210" t="s">
        <v>19</v>
      </c>
      <c r="G230" s="131">
        <v>26000</v>
      </c>
      <c r="H230" s="154">
        <v>0</v>
      </c>
      <c r="I230" s="131">
        <f t="shared" si="206"/>
        <v>26000</v>
      </c>
      <c r="J230" s="155">
        <f>IF(G230&gt;=Datos!$D$14,(Datos!$D$14*Datos!$C$14),IF(G230&lt;=Datos!$D$14,(G230*Datos!$C$14)))</f>
        <v>746.2</v>
      </c>
      <c r="K230" s="156" t="str">
        <f>IF((G230-J230-L230)&lt;=Datos!$G$7,"0",IF((G230-J230-L230)&lt;=Datos!$G$8,((G230-J230-L230)-Datos!$F$8)*Datos!$I$6,IF((G230-J230-L230)&lt;=Datos!$G$9,Datos!$I$8+((G230-J230-L230)-Datos!$F$9)*Datos!$J$6,IF((G230-J230-L230)&gt;=Datos!$F$10,(Datos!$I$8+Datos!$J$8)+((G230-J230-L230)-Datos!$F$10)*Datos!$K$6))))</f>
        <v>0</v>
      </c>
      <c r="L230" s="155">
        <f>IF(G230&gt;=Datos!$D$15,(Datos!$D$15*Datos!$C$15),IF(G230&lt;=Datos!$D$15,(G230*Datos!$C$15)))</f>
        <v>790.4</v>
      </c>
      <c r="M230" s="154">
        <v>25</v>
      </c>
      <c r="N230" s="154">
        <f t="shared" ref="N230:N231" si="214">SUM(J230:M230)</f>
        <v>1561.6</v>
      </c>
      <c r="O230" s="177">
        <f t="shared" si="203"/>
        <v>24438.400000000001</v>
      </c>
    </row>
    <row r="231" spans="1:16" ht="29.25" customHeight="1" x14ac:dyDescent="0.2">
      <c r="A231" s="207">
        <v>189</v>
      </c>
      <c r="B231" s="208" t="s">
        <v>529</v>
      </c>
      <c r="C231" s="209" t="s">
        <v>320</v>
      </c>
      <c r="D231" s="92" t="s">
        <v>300</v>
      </c>
      <c r="E231" s="210" t="s">
        <v>269</v>
      </c>
      <c r="F231" s="210" t="s">
        <v>19</v>
      </c>
      <c r="G231" s="131">
        <v>26000</v>
      </c>
      <c r="H231" s="154">
        <v>0</v>
      </c>
      <c r="I231" s="131">
        <f t="shared" si="206"/>
        <v>26000</v>
      </c>
      <c r="J231" s="155">
        <f>IF(G231&gt;=Datos!$D$14,(Datos!$D$14*Datos!$C$14),IF(G231&lt;=Datos!$D$14,(G231*Datos!$C$14)))</f>
        <v>746.2</v>
      </c>
      <c r="K231" s="156" t="str">
        <f>IF((G231-J231-L231)&lt;=Datos!$G$7,"0",IF((G231-J231-L231)&lt;=Datos!$G$8,((G231-J231-L231)-Datos!$F$8)*Datos!$I$6,IF((G231-J231-L231)&lt;=Datos!$G$9,Datos!$I$8+((G231-J231-L231)-Datos!$F$9)*Datos!$J$6,IF((G231-J231-L231)&gt;=Datos!$F$10,(Datos!$I$8+Datos!$J$8)+((G231-J231-L231)-Datos!$F$10)*Datos!$K$6))))</f>
        <v>0</v>
      </c>
      <c r="L231" s="155">
        <f>IF(G231&gt;=Datos!$D$15,(Datos!$D$15*Datos!$C$15),IF(G231&lt;=Datos!$D$15,(G231*Datos!$C$15)))</f>
        <v>790.4</v>
      </c>
      <c r="M231" s="154">
        <v>2538.0500000000002</v>
      </c>
      <c r="N231" s="154">
        <f t="shared" si="214"/>
        <v>4074.65</v>
      </c>
      <c r="O231" s="177">
        <f t="shared" si="203"/>
        <v>21925.35</v>
      </c>
      <c r="P231" s="13"/>
    </row>
    <row r="232" spans="1:16" ht="29.25" customHeight="1" x14ac:dyDescent="0.2">
      <c r="A232" s="207">
        <v>190</v>
      </c>
      <c r="B232" s="208" t="s">
        <v>342</v>
      </c>
      <c r="C232" s="209" t="s">
        <v>274</v>
      </c>
      <c r="D232" s="130" t="s">
        <v>297</v>
      </c>
      <c r="E232" s="210" t="s">
        <v>269</v>
      </c>
      <c r="F232" s="210" t="s">
        <v>19</v>
      </c>
      <c r="G232" s="131">
        <v>26000</v>
      </c>
      <c r="H232" s="154">
        <v>0</v>
      </c>
      <c r="I232" s="131">
        <f t="shared" si="206"/>
        <v>26000</v>
      </c>
      <c r="J232" s="155">
        <f>IF(G232&gt;=Datos!$D$14,(Datos!$D$14*Datos!$C$14),IF(G232&lt;=Datos!$D$14,(G232*Datos!$C$14)))</f>
        <v>746.2</v>
      </c>
      <c r="K232" s="156" t="str">
        <f>IF((G232-J232-L232)&lt;=Datos!$G$7,"0",IF((G232-J232-L232)&lt;=Datos!$G$8,((G232-J232-L232)-Datos!$F$8)*Datos!$I$6,IF((G232-J232-L232)&lt;=Datos!$G$9,Datos!$I$8+((G232-J232-L232)-Datos!$F$9)*Datos!$J$6,IF((G232-J232-L232)&gt;=Datos!$F$10,(Datos!$I$8+Datos!$J$8)+((G232-J232-L232)-Datos!$F$10)*Datos!$K$6))))</f>
        <v>0</v>
      </c>
      <c r="L232" s="155">
        <f>IF(G232&gt;=Datos!$D$15,(Datos!$D$15*Datos!$C$15),IF(G232&lt;=Datos!$D$15,(G232*Datos!$C$15)))</f>
        <v>790.4</v>
      </c>
      <c r="M232" s="154">
        <v>25</v>
      </c>
      <c r="N232" s="154">
        <f t="shared" ref="N232" si="215">SUM(J232:M232)</f>
        <v>1561.6</v>
      </c>
      <c r="O232" s="177">
        <f t="shared" ref="O232" si="216">+G232-N232</f>
        <v>24438.400000000001</v>
      </c>
    </row>
    <row r="233" spans="1:16" s="216" customFormat="1" ht="29.25" customHeight="1" x14ac:dyDescent="0.2">
      <c r="A233" s="276" t="s">
        <v>435</v>
      </c>
      <c r="B233" s="277"/>
      <c r="C233" s="214">
        <v>10</v>
      </c>
      <c r="D233" s="247"/>
      <c r="E233" s="215"/>
      <c r="F233" s="158"/>
      <c r="G233" s="159">
        <f t="shared" ref="G233:O233" si="217">SUM(G223:G232)</f>
        <v>284000</v>
      </c>
      <c r="H233" s="159">
        <f t="shared" si="217"/>
        <v>0</v>
      </c>
      <c r="I233" s="159">
        <f t="shared" si="217"/>
        <v>284000</v>
      </c>
      <c r="J233" s="159">
        <f t="shared" si="217"/>
        <v>8150.7999999999993</v>
      </c>
      <c r="K233" s="159">
        <f t="shared" si="217"/>
        <v>1853.9984999999997</v>
      </c>
      <c r="L233" s="159">
        <f t="shared" si="217"/>
        <v>8633.5999999999985</v>
      </c>
      <c r="M233" s="159">
        <f t="shared" si="217"/>
        <v>8682.83</v>
      </c>
      <c r="N233" s="159">
        <f t="shared" si="217"/>
        <v>27321.228499999997</v>
      </c>
      <c r="O233" s="159">
        <f t="shared" si="217"/>
        <v>256678.77149999997</v>
      </c>
    </row>
    <row r="234" spans="1:16" ht="29.25" customHeight="1" x14ac:dyDescent="0.2">
      <c r="A234" s="276" t="s">
        <v>893</v>
      </c>
      <c r="B234" s="277"/>
      <c r="C234" s="277"/>
      <c r="D234" s="277"/>
      <c r="E234" s="277"/>
      <c r="F234" s="277"/>
      <c r="G234" s="277"/>
      <c r="H234" s="277"/>
      <c r="I234" s="277"/>
      <c r="J234" s="277"/>
      <c r="K234" s="277"/>
      <c r="L234" s="277"/>
      <c r="M234" s="277"/>
      <c r="N234" s="277"/>
      <c r="O234" s="226"/>
    </row>
    <row r="235" spans="1:16" ht="29.25" customHeight="1" x14ac:dyDescent="0.2">
      <c r="A235" s="207">
        <v>191</v>
      </c>
      <c r="B235" s="209" t="s">
        <v>894</v>
      </c>
      <c r="C235" s="209" t="s">
        <v>273</v>
      </c>
      <c r="D235" s="92" t="s">
        <v>895</v>
      </c>
      <c r="E235" s="210" t="s">
        <v>269</v>
      </c>
      <c r="F235" s="210" t="s">
        <v>19</v>
      </c>
      <c r="G235" s="154">
        <v>26000</v>
      </c>
      <c r="H235" s="154">
        <v>0</v>
      </c>
      <c r="I235" s="154">
        <f t="shared" ref="I235" si="218">SUM(G235:H235)</f>
        <v>26000</v>
      </c>
      <c r="J235" s="155">
        <f>IF(G235&gt;=Datos!$D$14,(Datos!$D$14*Datos!$C$14),IF(G235&lt;=Datos!$D$14,(G235*Datos!$C$14)))</f>
        <v>746.2</v>
      </c>
      <c r="K235" s="156" t="str">
        <f>IF((G235-J235-L235)&lt;=Datos!$G$7,"0",IF((G235-J235-L235)&lt;=Datos!$G$8,((G235-J235-L235)-Datos!$F$8)*Datos!$I$6,IF((G235-J235-L235)&lt;=Datos!$G$9,Datos!$I$8+((G235-J235-L235)-Datos!$F$9)*Datos!$J$6,IF((G235-J235-L235)&gt;=Datos!$F$10,(Datos!$I$8+Datos!$J$8)+((G235-J235-L235)-Datos!$F$10)*Datos!$K$6))))</f>
        <v>0</v>
      </c>
      <c r="L235" s="155">
        <f>IF(G235&gt;=Datos!$D$15,(Datos!$D$15*Datos!$C$15),IF(G235&lt;=Datos!$D$15,(G235*Datos!$C$15)))</f>
        <v>790.4</v>
      </c>
      <c r="M235" s="154">
        <v>25</v>
      </c>
      <c r="N235" s="154">
        <f t="shared" ref="N235" si="219">SUM(J235:M235)</f>
        <v>1561.6</v>
      </c>
      <c r="O235" s="177">
        <f t="shared" ref="O235" si="220">+G235-N235</f>
        <v>24438.400000000001</v>
      </c>
    </row>
    <row r="236" spans="1:16" s="216" customFormat="1" ht="29.25" customHeight="1" x14ac:dyDescent="0.2">
      <c r="A236" s="276" t="s">
        <v>435</v>
      </c>
      <c r="B236" s="277"/>
      <c r="C236" s="214">
        <v>1</v>
      </c>
      <c r="D236" s="247"/>
      <c r="E236" s="215"/>
      <c r="F236" s="158"/>
      <c r="G236" s="159">
        <f t="shared" ref="G236:O236" si="221">SUM(G235)</f>
        <v>26000</v>
      </c>
      <c r="H236" s="228">
        <f t="shared" si="221"/>
        <v>0</v>
      </c>
      <c r="I236" s="228">
        <f t="shared" si="221"/>
        <v>26000</v>
      </c>
      <c r="J236" s="228">
        <f t="shared" si="221"/>
        <v>746.2</v>
      </c>
      <c r="K236" s="197">
        <f t="shared" si="221"/>
        <v>0</v>
      </c>
      <c r="L236" s="228">
        <f t="shared" si="221"/>
        <v>790.4</v>
      </c>
      <c r="M236" s="228">
        <f t="shared" si="221"/>
        <v>25</v>
      </c>
      <c r="N236" s="229">
        <f t="shared" si="221"/>
        <v>1561.6</v>
      </c>
      <c r="O236" s="230">
        <f t="shared" si="221"/>
        <v>24438.400000000001</v>
      </c>
    </row>
    <row r="237" spans="1:16" ht="29.25" customHeight="1" x14ac:dyDescent="0.2">
      <c r="A237" s="276" t="s">
        <v>1026</v>
      </c>
      <c r="B237" s="277"/>
      <c r="C237" s="277"/>
      <c r="D237" s="277"/>
      <c r="E237" s="277"/>
      <c r="F237" s="277"/>
      <c r="G237" s="277"/>
      <c r="H237" s="277"/>
      <c r="I237" s="277"/>
      <c r="J237" s="277"/>
      <c r="K237" s="277"/>
      <c r="L237" s="277"/>
      <c r="M237" s="277"/>
      <c r="N237" s="277"/>
      <c r="O237" s="226"/>
    </row>
    <row r="238" spans="1:16" ht="29.25" customHeight="1" x14ac:dyDescent="0.2">
      <c r="A238" s="207">
        <v>192</v>
      </c>
      <c r="B238" s="209" t="s">
        <v>730</v>
      </c>
      <c r="C238" s="209" t="s">
        <v>396</v>
      </c>
      <c r="D238" s="92" t="s">
        <v>731</v>
      </c>
      <c r="E238" s="210" t="s">
        <v>269</v>
      </c>
      <c r="F238" s="210" t="s">
        <v>19</v>
      </c>
      <c r="G238" s="154">
        <v>35000</v>
      </c>
      <c r="H238" s="154">
        <v>0</v>
      </c>
      <c r="I238" s="154">
        <f t="shared" ref="I238" si="222">SUM(G238:H238)</f>
        <v>35000</v>
      </c>
      <c r="J238" s="155">
        <f>IF(G238&gt;=Datos!$D$14,(Datos!$D$14*Datos!$C$14),IF(G238&lt;=Datos!$D$14,(G238*Datos!$C$14)))</f>
        <v>1004.5</v>
      </c>
      <c r="K238" s="156" t="str">
        <f>IF((G238-J238-L238)&lt;=Datos!$G$7,"0",IF((G238-J238-L238)&lt;=Datos!$G$8,((G238-J238-L238)-Datos!$F$8)*Datos!$I$6,IF((G238-J238-L238)&lt;=Datos!$G$9,Datos!$I$8+((G238-J238-L238)-Datos!$F$9)*Datos!$J$6,IF((G238-J238-L238)&gt;=Datos!$F$10,(Datos!$I$8+Datos!$J$8)+((G238-J238-L238)-Datos!$F$10)*Datos!$K$6))))</f>
        <v>0</v>
      </c>
      <c r="L238" s="155">
        <f>IF(G238&gt;=Datos!$D$15,(Datos!$D$15*Datos!$C$15),IF(G238&lt;=Datos!$D$15,(G238*Datos!$C$15)))</f>
        <v>1064</v>
      </c>
      <c r="M238" s="154">
        <v>2025</v>
      </c>
      <c r="N238" s="154">
        <f t="shared" ref="N238" si="223">SUM(J238:M238)</f>
        <v>4093.5</v>
      </c>
      <c r="O238" s="177">
        <f t="shared" ref="O238" si="224">+G238-N238</f>
        <v>30906.5</v>
      </c>
    </row>
    <row r="239" spans="1:16" s="216" customFormat="1" ht="29.25" customHeight="1" x14ac:dyDescent="0.2">
      <c r="A239" s="276" t="s">
        <v>435</v>
      </c>
      <c r="B239" s="277"/>
      <c r="C239" s="214">
        <v>1</v>
      </c>
      <c r="D239" s="247"/>
      <c r="E239" s="215"/>
      <c r="F239" s="158"/>
      <c r="G239" s="159">
        <f>SUM(G238)</f>
        <v>35000</v>
      </c>
      <c r="H239" s="159">
        <f t="shared" ref="H239:O239" si="225">SUM(H238)</f>
        <v>0</v>
      </c>
      <c r="I239" s="159">
        <f t="shared" si="225"/>
        <v>35000</v>
      </c>
      <c r="J239" s="159">
        <f t="shared" si="225"/>
        <v>1004.5</v>
      </c>
      <c r="K239" s="159">
        <f t="shared" si="225"/>
        <v>0</v>
      </c>
      <c r="L239" s="159">
        <f t="shared" si="225"/>
        <v>1064</v>
      </c>
      <c r="M239" s="159">
        <f t="shared" si="225"/>
        <v>2025</v>
      </c>
      <c r="N239" s="159">
        <f t="shared" si="225"/>
        <v>4093.5</v>
      </c>
      <c r="O239" s="159">
        <f t="shared" si="225"/>
        <v>30906.5</v>
      </c>
    </row>
    <row r="240" spans="1:16" ht="29.25" customHeight="1" x14ac:dyDescent="0.2">
      <c r="A240" s="276" t="s">
        <v>652</v>
      </c>
      <c r="B240" s="277"/>
      <c r="C240" s="277"/>
      <c r="D240" s="277"/>
      <c r="E240" s="277"/>
      <c r="F240" s="277"/>
      <c r="G240" s="277"/>
      <c r="H240" s="277"/>
      <c r="I240" s="277"/>
      <c r="J240" s="277"/>
      <c r="K240" s="277"/>
      <c r="L240" s="277"/>
      <c r="M240" s="277"/>
      <c r="N240" s="277"/>
      <c r="O240" s="226"/>
    </row>
    <row r="241" spans="1:15" ht="29.25" customHeight="1" x14ac:dyDescent="0.2">
      <c r="A241" s="207">
        <v>193</v>
      </c>
      <c r="B241" s="209" t="s">
        <v>77</v>
      </c>
      <c r="C241" s="209" t="s">
        <v>396</v>
      </c>
      <c r="D241" s="92" t="s">
        <v>236</v>
      </c>
      <c r="E241" s="210" t="s">
        <v>269</v>
      </c>
      <c r="F241" s="210" t="s">
        <v>19</v>
      </c>
      <c r="G241" s="154">
        <v>40000</v>
      </c>
      <c r="H241" s="154">
        <v>0</v>
      </c>
      <c r="I241" s="154">
        <f t="shared" ref="I241" si="226">SUM(G241:H241)</f>
        <v>40000</v>
      </c>
      <c r="J241" s="155">
        <f>IF(G241&gt;=Datos!$D$14,(Datos!$D$14*Datos!$C$14),IF(G241&lt;=Datos!$D$14,(G241*Datos!$C$14)))</f>
        <v>1148</v>
      </c>
      <c r="K241" s="156">
        <v>154.68</v>
      </c>
      <c r="L241" s="155">
        <f>IF(G241&gt;=Datos!$D$15,(Datos!$D$15*Datos!$C$15),IF(G241&lt;=Datos!$D$15,(G241*Datos!$C$15)))</f>
        <v>1216</v>
      </c>
      <c r="M241" s="154">
        <v>5539.44</v>
      </c>
      <c r="N241" s="154">
        <f t="shared" ref="N241" si="227">SUM(J241:M241)</f>
        <v>8058.12</v>
      </c>
      <c r="O241" s="177">
        <f t="shared" ref="O241" si="228">+G241-N241</f>
        <v>31941.88</v>
      </c>
    </row>
    <row r="242" spans="1:15" s="216" customFormat="1" ht="29.25" customHeight="1" x14ac:dyDescent="0.2">
      <c r="A242" s="276" t="s">
        <v>435</v>
      </c>
      <c r="B242" s="277"/>
      <c r="C242" s="214">
        <v>1</v>
      </c>
      <c r="D242" s="247"/>
      <c r="E242" s="215"/>
      <c r="F242" s="158"/>
      <c r="G242" s="159">
        <f t="shared" ref="G242:O242" si="229">SUM(G241)</f>
        <v>40000</v>
      </c>
      <c r="H242" s="228">
        <f t="shared" si="229"/>
        <v>0</v>
      </c>
      <c r="I242" s="228">
        <f t="shared" si="229"/>
        <v>40000</v>
      </c>
      <c r="J242" s="228">
        <f t="shared" si="229"/>
        <v>1148</v>
      </c>
      <c r="K242" s="197">
        <f t="shared" si="229"/>
        <v>154.68</v>
      </c>
      <c r="L242" s="228">
        <f t="shared" si="229"/>
        <v>1216</v>
      </c>
      <c r="M242" s="228">
        <f t="shared" si="229"/>
        <v>5539.44</v>
      </c>
      <c r="N242" s="229">
        <f t="shared" si="229"/>
        <v>8058.12</v>
      </c>
      <c r="O242" s="230">
        <f t="shared" si="229"/>
        <v>31941.88</v>
      </c>
    </row>
    <row r="243" spans="1:15" ht="29.25" customHeight="1" x14ac:dyDescent="0.2">
      <c r="A243" s="276" t="s">
        <v>555</v>
      </c>
      <c r="B243" s="277"/>
      <c r="C243" s="277"/>
      <c r="D243" s="277"/>
      <c r="E243" s="277"/>
      <c r="F243" s="277"/>
      <c r="G243" s="277"/>
      <c r="H243" s="277"/>
      <c r="I243" s="277"/>
      <c r="J243" s="277"/>
      <c r="K243" s="277"/>
      <c r="L243" s="277"/>
      <c r="M243" s="277"/>
      <c r="N243" s="277"/>
      <c r="O243" s="278"/>
    </row>
    <row r="244" spans="1:15" ht="29.25" customHeight="1" x14ac:dyDescent="0.2">
      <c r="A244" s="207">
        <v>194</v>
      </c>
      <c r="B244" s="209" t="s">
        <v>556</v>
      </c>
      <c r="C244" s="209" t="s">
        <v>320</v>
      </c>
      <c r="D244" s="92" t="s">
        <v>420</v>
      </c>
      <c r="E244" s="210" t="s">
        <v>269</v>
      </c>
      <c r="F244" s="210" t="s">
        <v>270</v>
      </c>
      <c r="G244" s="154">
        <v>30000</v>
      </c>
      <c r="H244" s="154">
        <v>0</v>
      </c>
      <c r="I244" s="154">
        <f t="shared" ref="I244:I259" si="230">SUM(G244:H244)</f>
        <v>30000</v>
      </c>
      <c r="J244" s="155">
        <f>IF(G244&gt;=Datos!$D$14,(Datos!$D$14*Datos!$C$14),IF(G244&lt;=Datos!$D$14,(G244*Datos!$C$14)))</f>
        <v>861</v>
      </c>
      <c r="K244" s="156" t="str">
        <f>IF((G244-J244-L244)&lt;=Datos!$G$7,"0",IF((G244-J244-L244)&lt;=Datos!$G$8,((G244-J244-L244)-Datos!$F$8)*Datos!$I$6,IF((G244-J244-L244)&lt;=Datos!$G$9,Datos!$I$8+((G244-J244-L244)-Datos!$F$9)*Datos!$J$6,IF((G244-J244-L244)&gt;=Datos!$F$10,(Datos!$I$8+Datos!$J$8)+((G244-J244-L244)-Datos!$F$10)*Datos!$K$6))))</f>
        <v>0</v>
      </c>
      <c r="L244" s="155">
        <f>IF(G244&gt;=Datos!$D$15,(Datos!$D$15*Datos!$C$15),IF(G244&lt;=Datos!$D$15,(G244*Datos!$C$15)))</f>
        <v>912</v>
      </c>
      <c r="M244" s="154">
        <v>25</v>
      </c>
      <c r="N244" s="154">
        <f t="shared" ref="N244" si="231">SUM(J244:M244)</f>
        <v>1798</v>
      </c>
      <c r="O244" s="177">
        <f t="shared" ref="O244" si="232">+G244-N244</f>
        <v>28202</v>
      </c>
    </row>
    <row r="245" spans="1:15" ht="29.25" customHeight="1" x14ac:dyDescent="0.2">
      <c r="A245" s="207">
        <v>195</v>
      </c>
      <c r="B245" s="209" t="s">
        <v>653</v>
      </c>
      <c r="C245" s="209" t="s">
        <v>275</v>
      </c>
      <c r="D245" s="92" t="s">
        <v>420</v>
      </c>
      <c r="E245" s="210" t="s">
        <v>269</v>
      </c>
      <c r="F245" s="210" t="s">
        <v>270</v>
      </c>
      <c r="G245" s="154">
        <v>35000</v>
      </c>
      <c r="H245" s="154">
        <v>0</v>
      </c>
      <c r="I245" s="154">
        <f t="shared" si="230"/>
        <v>35000</v>
      </c>
      <c r="J245" s="155">
        <f>IF(G245&gt;=Datos!$D$14,(Datos!$D$14*Datos!$C$14),IF(G245&lt;=Datos!$D$14,(G245*Datos!$C$14)))</f>
        <v>1004.5</v>
      </c>
      <c r="K245" s="156" t="str">
        <f>IF((G245-J245-L245)&lt;=Datos!$G$7,"0",IF((G245-J245-L245)&lt;=Datos!$G$8,((G245-J245-L245)-Datos!$F$8)*Datos!$I$6,IF((G245-J245-L245)&lt;=Datos!$G$9,Datos!$I$8+((G245-J245-L245)-Datos!$F$9)*Datos!$J$6,IF((G245-J245-L245)&gt;=Datos!$F$10,(Datos!$I$8+Datos!$J$8)+((G245-J245-L245)-Datos!$F$10)*Datos!$K$6))))</f>
        <v>0</v>
      </c>
      <c r="L245" s="155">
        <f>IF(G245&gt;=Datos!$D$15,(Datos!$D$15*Datos!$C$15),IF(G245&lt;=Datos!$D$15,(G245*Datos!$C$15)))</f>
        <v>1064</v>
      </c>
      <c r="M245" s="154">
        <v>5202.6000000000004</v>
      </c>
      <c r="N245" s="154">
        <f t="shared" ref="N245:N258" si="233">SUM(J245:M245)</f>
        <v>7271.1</v>
      </c>
      <c r="O245" s="177">
        <f t="shared" ref="O245:O259" si="234">+G245-N245</f>
        <v>27728.9</v>
      </c>
    </row>
    <row r="246" spans="1:15" ht="29.25" customHeight="1" x14ac:dyDescent="0.2">
      <c r="A246" s="207">
        <v>196</v>
      </c>
      <c r="B246" s="209" t="s">
        <v>875</v>
      </c>
      <c r="C246" s="209" t="s">
        <v>275</v>
      </c>
      <c r="D246" s="92" t="s">
        <v>239</v>
      </c>
      <c r="E246" s="210" t="s">
        <v>269</v>
      </c>
      <c r="F246" s="210" t="s">
        <v>270</v>
      </c>
      <c r="G246" s="154">
        <v>20000</v>
      </c>
      <c r="H246" s="154">
        <v>0</v>
      </c>
      <c r="I246" s="154">
        <f t="shared" ref="I246" si="235">SUM(G246:H246)</f>
        <v>20000</v>
      </c>
      <c r="J246" s="155">
        <f>IF(G246&gt;=Datos!$D$14,(Datos!$D$14*Datos!$C$14),IF(G246&lt;=Datos!$D$14,(G246*Datos!$C$14)))</f>
        <v>574</v>
      </c>
      <c r="K246" s="156" t="str">
        <f>IF((G246-J246-L246)&lt;=Datos!$G$7,"0",IF((G246-J246-L246)&lt;=Datos!$G$8,((G246-J246-L246)-Datos!$F$8)*Datos!$I$6,IF((G246-J246-L246)&lt;=Datos!$G$9,Datos!$I$8+((G246-J246-L246)-Datos!$F$9)*Datos!$J$6,IF((G246-J246-L246)&gt;=Datos!$F$10,(Datos!$I$8+Datos!$J$8)+((G246-J246-L246)-Datos!$F$10)*Datos!$K$6))))</f>
        <v>0</v>
      </c>
      <c r="L246" s="155">
        <f>IF(G246&gt;=Datos!$D$15,(Datos!$D$15*Datos!$C$15),IF(G246&lt;=Datos!$D$15,(G246*Datos!$C$15)))</f>
        <v>608</v>
      </c>
      <c r="M246" s="154">
        <v>6834.79</v>
      </c>
      <c r="N246" s="154">
        <f t="shared" ref="N246:N248" si="236">SUM(J246:M246)</f>
        <v>8016.79</v>
      </c>
      <c r="O246" s="177">
        <f t="shared" ref="O246:O248" si="237">+G246-N246</f>
        <v>11983.21</v>
      </c>
    </row>
    <row r="247" spans="1:15" ht="29.25" customHeight="1" x14ac:dyDescent="0.2">
      <c r="A247" s="207">
        <v>197</v>
      </c>
      <c r="B247" s="92" t="s">
        <v>1006</v>
      </c>
      <c r="C247" s="209" t="s">
        <v>274</v>
      </c>
      <c r="D247" s="92" t="s">
        <v>239</v>
      </c>
      <c r="E247" s="210" t="s">
        <v>269</v>
      </c>
      <c r="F247" s="210" t="s">
        <v>270</v>
      </c>
      <c r="G247" s="154">
        <v>22500</v>
      </c>
      <c r="H247" s="154">
        <v>0</v>
      </c>
      <c r="I247" s="154">
        <f t="shared" ref="I247" si="238">SUM(G247:H247)</f>
        <v>22500</v>
      </c>
      <c r="J247" s="155">
        <f>IF(G247&gt;=Datos!$D$14,(Datos!$D$14*Datos!$C$14),IF(G247&lt;=Datos!$D$14,(G247*Datos!$C$14)))</f>
        <v>645.75</v>
      </c>
      <c r="K247" s="156" t="str">
        <f>IF((G247-J247-L247)&lt;=Datos!$G$7,"0",IF((G247-J247-L247)&lt;=Datos!$G$8,((G247-J247-L247)-Datos!$F$8)*Datos!$I$6,IF((G247-J247-L247)&lt;=Datos!$G$9,Datos!$I$8+((G247-J247-L247)-Datos!$F$9)*Datos!$J$6,IF((G247-J247-L247)&gt;=Datos!$F$10,(Datos!$I$8+Datos!$J$8)+((G247-J247-L247)-Datos!$F$10)*Datos!$K$6))))</f>
        <v>0</v>
      </c>
      <c r="L247" s="155">
        <f>IF(G247&gt;=Datos!$D$15,(Datos!$D$15*Datos!$C$15),IF(G247&lt;=Datos!$D$15,(G247*Datos!$C$15)))</f>
        <v>684</v>
      </c>
      <c r="M247" s="154">
        <v>25</v>
      </c>
      <c r="N247" s="154">
        <f t="shared" si="236"/>
        <v>1354.75</v>
      </c>
      <c r="O247" s="177">
        <f t="shared" si="237"/>
        <v>21145.25</v>
      </c>
    </row>
    <row r="248" spans="1:15" ht="29.25" customHeight="1" x14ac:dyDescent="0.2">
      <c r="A248" s="207">
        <v>198</v>
      </c>
      <c r="B248" s="92" t="s">
        <v>1004</v>
      </c>
      <c r="C248" s="209" t="s">
        <v>624</v>
      </c>
      <c r="D248" s="92" t="s">
        <v>1005</v>
      </c>
      <c r="E248" s="210" t="s">
        <v>269</v>
      </c>
      <c r="F248" s="210" t="s">
        <v>270</v>
      </c>
      <c r="G248" s="154">
        <v>35000</v>
      </c>
      <c r="H248" s="154">
        <v>0</v>
      </c>
      <c r="I248" s="154">
        <f t="shared" ref="I248" si="239">SUM(G248:H248)</f>
        <v>35000</v>
      </c>
      <c r="J248" s="155">
        <f>IF(G248&gt;=Datos!$D$14,(Datos!$D$14*Datos!$C$14),IF(G248&lt;=Datos!$D$14,(G248*Datos!$C$14)))</f>
        <v>1004.5</v>
      </c>
      <c r="K248" s="156" t="str">
        <f>IF((G248-J248-L248)&lt;=Datos!$G$7,"0",IF((G248-J248-L248)&lt;=Datos!$G$8,((G248-J248-L248)-Datos!$F$8)*Datos!$I$6,IF((G248-J248-L248)&lt;=Datos!$G$9,Datos!$I$8+((G248-J248-L248)-Datos!$F$9)*Datos!$J$6,IF((G248-J248-L248)&gt;=Datos!$F$10,(Datos!$I$8+Datos!$J$8)+((G248-J248-L248)-Datos!$F$10)*Datos!$K$6))))</f>
        <v>0</v>
      </c>
      <c r="L248" s="155">
        <f>IF(G248&gt;=Datos!$D$15,(Datos!$D$15*Datos!$C$15),IF(G248&lt;=Datos!$D$15,(G248*Datos!$C$15)))</f>
        <v>1064</v>
      </c>
      <c r="M248" s="154">
        <v>25</v>
      </c>
      <c r="N248" s="154">
        <f t="shared" si="236"/>
        <v>2093.5</v>
      </c>
      <c r="O248" s="177">
        <f t="shared" si="237"/>
        <v>32906.5</v>
      </c>
    </row>
    <row r="249" spans="1:15" ht="29.25" customHeight="1" x14ac:dyDescent="0.2">
      <c r="A249" s="207">
        <v>199</v>
      </c>
      <c r="B249" s="92" t="s">
        <v>425</v>
      </c>
      <c r="C249" s="209" t="s">
        <v>320</v>
      </c>
      <c r="D249" s="92" t="s">
        <v>420</v>
      </c>
      <c r="E249" s="210" t="s">
        <v>269</v>
      </c>
      <c r="F249" s="210" t="s">
        <v>270</v>
      </c>
      <c r="G249" s="154">
        <v>35000</v>
      </c>
      <c r="H249" s="154">
        <v>0</v>
      </c>
      <c r="I249" s="154">
        <f t="shared" si="230"/>
        <v>35000</v>
      </c>
      <c r="J249" s="155">
        <f>IF(G249&gt;=Datos!$D$14,(Datos!$D$14*Datos!$C$14),IF(G249&lt;=Datos!$D$14,(G249*Datos!$C$14)))</f>
        <v>1004.5</v>
      </c>
      <c r="K249" s="156" t="str">
        <f>IF((G249-J249-L249)&lt;=Datos!$G$7,"0",IF((G249-J249-L249)&lt;=Datos!$G$8,((G249-J249-L249)-Datos!$F$8)*Datos!$I$6,IF((G249-J249-L249)&lt;=Datos!$G$9,Datos!$I$8+((G249-J249-L249)-Datos!$F$9)*Datos!$J$6,IF((G249-J249-L249)&gt;=Datos!$F$10,(Datos!$I$8+Datos!$J$8)+((G249-J249-L249)-Datos!$F$10)*Datos!$K$6))))</f>
        <v>0</v>
      </c>
      <c r="L249" s="155">
        <f>IF(G249&gt;=Datos!$D$15,(Datos!$D$15*Datos!$C$15),IF(G249&lt;=Datos!$D$15,(G249*Datos!$C$15)))</f>
        <v>1064</v>
      </c>
      <c r="M249" s="154">
        <v>13953.41</v>
      </c>
      <c r="N249" s="154">
        <f t="shared" ref="N249:N257" si="240">SUM(J249:M249)</f>
        <v>16021.91</v>
      </c>
      <c r="O249" s="177">
        <f t="shared" ref="O249:O257" si="241">+G249-N249</f>
        <v>18978.09</v>
      </c>
    </row>
    <row r="250" spans="1:15" ht="29.25" customHeight="1" x14ac:dyDescent="0.2">
      <c r="A250" s="207">
        <v>200</v>
      </c>
      <c r="B250" s="92" t="s">
        <v>1066</v>
      </c>
      <c r="C250" s="209" t="s">
        <v>273</v>
      </c>
      <c r="D250" s="92" t="s">
        <v>239</v>
      </c>
      <c r="E250" s="210" t="s">
        <v>269</v>
      </c>
      <c r="F250" s="210" t="s">
        <v>270</v>
      </c>
      <c r="G250" s="154">
        <v>22500</v>
      </c>
      <c r="H250" s="154">
        <v>0</v>
      </c>
      <c r="I250" s="154">
        <f t="shared" ref="I250" si="242">SUM(G250:H250)</f>
        <v>22500</v>
      </c>
      <c r="J250" s="155">
        <f>IF(G250&gt;=Datos!$D$14,(Datos!$D$14*Datos!$C$14),IF(G250&lt;=Datos!$D$14,(G250*Datos!$C$14)))</f>
        <v>645.75</v>
      </c>
      <c r="K250" s="156" t="str">
        <f>IF((G250-J250-L250)&lt;=Datos!$G$7,"0",IF((G250-J250-L250)&lt;=Datos!$G$8,((G250-J250-L250)-Datos!$F$8)*Datos!$I$6,IF((G250-J250-L250)&lt;=Datos!$G$9,Datos!$I$8+((G250-J250-L250)-Datos!$F$9)*Datos!$J$6,IF((G250-J250-L250)&gt;=Datos!$F$10,(Datos!$I$8+Datos!$J$8)+((G250-J250-L250)-Datos!$F$10)*Datos!$K$6))))</f>
        <v>0</v>
      </c>
      <c r="L250" s="155">
        <f>IF(G250&gt;=Datos!$D$15,(Datos!$D$15*Datos!$C$15),IF(G250&lt;=Datos!$D$15,(G250*Datos!$C$15)))</f>
        <v>684</v>
      </c>
      <c r="M250" s="154">
        <v>25</v>
      </c>
      <c r="N250" s="154">
        <f t="shared" ref="N250" si="243">SUM(J250:M250)</f>
        <v>1354.75</v>
      </c>
      <c r="O250" s="177">
        <f t="shared" ref="O250" si="244">+G250-N250</f>
        <v>21145.25</v>
      </c>
    </row>
    <row r="251" spans="1:15" ht="29.25" customHeight="1" x14ac:dyDescent="0.2">
      <c r="A251" s="207">
        <v>201</v>
      </c>
      <c r="B251" s="92" t="s">
        <v>1076</v>
      </c>
      <c r="C251" s="209" t="s">
        <v>995</v>
      </c>
      <c r="D251" s="92" t="s">
        <v>420</v>
      </c>
      <c r="E251" s="210" t="s">
        <v>269</v>
      </c>
      <c r="F251" s="210" t="s">
        <v>270</v>
      </c>
      <c r="G251" s="154">
        <v>35000</v>
      </c>
      <c r="H251" s="154">
        <v>0</v>
      </c>
      <c r="I251" s="154">
        <f t="shared" ref="I251" si="245">SUM(G251:H251)</f>
        <v>35000</v>
      </c>
      <c r="J251" s="155">
        <f>IF(G251&gt;=Datos!$D$14,(Datos!$D$14*Datos!$C$14),IF(G251&lt;=Datos!$D$14,(G251*Datos!$C$14)))</f>
        <v>1004.5</v>
      </c>
      <c r="K251" s="156" t="str">
        <f>IF((G251-J251-L251)&lt;=Datos!$G$7,"0",IF((G251-J251-L251)&lt;=Datos!$G$8,((G251-J251-L251)-Datos!$F$8)*Datos!$I$6,IF((G251-J251-L251)&lt;=Datos!$G$9,Datos!$I$8+((G251-J251-L251)-Datos!$F$9)*Datos!$J$6,IF((G251-J251-L251)&gt;=Datos!$F$10,(Datos!$I$8+Datos!$J$8)+((G251-J251-L251)-Datos!$F$10)*Datos!$K$6))))</f>
        <v>0</v>
      </c>
      <c r="L251" s="155">
        <f>IF(G251&gt;=Datos!$D$15,(Datos!$D$15*Datos!$C$15),IF(G251&lt;=Datos!$D$15,(G251*Datos!$C$15)))</f>
        <v>1064</v>
      </c>
      <c r="M251" s="154">
        <v>25</v>
      </c>
      <c r="N251" s="154">
        <f t="shared" ref="N251" si="246">SUM(J251:M251)</f>
        <v>2093.5</v>
      </c>
      <c r="O251" s="177">
        <f t="shared" ref="O251" si="247">+G251-N251</f>
        <v>32906.5</v>
      </c>
    </row>
    <row r="252" spans="1:15" ht="29.25" customHeight="1" x14ac:dyDescent="0.2">
      <c r="A252" s="207">
        <v>202</v>
      </c>
      <c r="B252" s="209" t="s">
        <v>52</v>
      </c>
      <c r="C252" s="209" t="s">
        <v>273</v>
      </c>
      <c r="D252" s="92" t="s">
        <v>239</v>
      </c>
      <c r="E252" s="210" t="s">
        <v>269</v>
      </c>
      <c r="F252" s="210" t="s">
        <v>270</v>
      </c>
      <c r="G252" s="154">
        <v>22821.75</v>
      </c>
      <c r="H252" s="154">
        <v>0</v>
      </c>
      <c r="I252" s="154">
        <f t="shared" si="230"/>
        <v>22821.75</v>
      </c>
      <c r="J252" s="155">
        <f>IF(G252&gt;=Datos!$D$14,(Datos!$D$14*Datos!$C$14),IF(G252&lt;=Datos!$D$14,(G252*Datos!$C$14)))</f>
        <v>654.98422500000004</v>
      </c>
      <c r="K252" s="156" t="str">
        <f>IF((G252-J252-L252)&lt;=Datos!$G$7,"0",IF((G252-J252-L252)&lt;=Datos!$G$8,((G252-J252-L252)-Datos!$F$8)*Datos!$I$6,IF((G252-J252-L252)&lt;=Datos!$G$9,Datos!$I$8+((G252-J252-L252)-Datos!$F$9)*Datos!$J$6,IF((G252-J252-L252)&gt;=Datos!$F$10,(Datos!$I$8+Datos!$J$8)+((G252-J252-L252)-Datos!$F$10)*Datos!$K$6))))</f>
        <v>0</v>
      </c>
      <c r="L252" s="155">
        <f>IF(G252&gt;=Datos!$D$15,(Datos!$D$15*Datos!$C$15),IF(G252&lt;=Datos!$D$15,(G252*Datos!$C$15)))</f>
        <v>693.78120000000001</v>
      </c>
      <c r="M252" s="154">
        <v>7256.15</v>
      </c>
      <c r="N252" s="154">
        <f t="shared" si="240"/>
        <v>8604.9154249999992</v>
      </c>
      <c r="O252" s="177">
        <f t="shared" si="241"/>
        <v>14216.834575000001</v>
      </c>
    </row>
    <row r="253" spans="1:15" ht="29.25" customHeight="1" x14ac:dyDescent="0.2">
      <c r="A253" s="207">
        <v>203</v>
      </c>
      <c r="B253" s="209" t="s">
        <v>348</v>
      </c>
      <c r="C253" s="209" t="s">
        <v>274</v>
      </c>
      <c r="D253" s="92" t="s">
        <v>420</v>
      </c>
      <c r="E253" s="210" t="s">
        <v>269</v>
      </c>
      <c r="F253" s="210" t="s">
        <v>270</v>
      </c>
      <c r="G253" s="154">
        <v>40000</v>
      </c>
      <c r="H253" s="154">
        <v>0</v>
      </c>
      <c r="I253" s="154">
        <f t="shared" si="230"/>
        <v>40000</v>
      </c>
      <c r="J253" s="155">
        <f>IF(G253&gt;=Datos!$D$14,(Datos!$D$14*Datos!$C$14),IF(G253&lt;=Datos!$D$14,(G253*Datos!$C$14)))</f>
        <v>1148</v>
      </c>
      <c r="K253" s="156">
        <f>IF((G253-J253-L253)&lt;=Datos!$G$7,"0",IF((G253-J253-L253)&lt;=Datos!$G$8,((G253-J253-L253)-Datos!$F$8)*Datos!$I$6,IF((G253-J253-L253)&lt;=Datos!$G$9,Datos!$I$8+((G253-J253-L253)-Datos!$F$9)*Datos!$J$6,IF((G253-J253-L253)&gt;=Datos!$F$10,(Datos!$I$8+Datos!$J$8)+((G253-J253-L253)-Datos!$F$10)*Datos!$K$6))))</f>
        <v>442.64849999999967</v>
      </c>
      <c r="L253" s="155">
        <f>IF(G253&gt;=Datos!$D$15,(Datos!$D$15*Datos!$C$15),IF(G253&lt;=Datos!$D$15,(G253*Datos!$C$15)))</f>
        <v>1216</v>
      </c>
      <c r="M253" s="154">
        <v>25</v>
      </c>
      <c r="N253" s="154">
        <f t="shared" si="240"/>
        <v>2831.6484999999998</v>
      </c>
      <c r="O253" s="177">
        <f t="shared" si="241"/>
        <v>37168.351499999997</v>
      </c>
    </row>
    <row r="254" spans="1:15" ht="29.25" customHeight="1" x14ac:dyDescent="0.2">
      <c r="A254" s="207">
        <v>204</v>
      </c>
      <c r="B254" s="209" t="s">
        <v>150</v>
      </c>
      <c r="C254" s="209" t="s">
        <v>274</v>
      </c>
      <c r="D254" s="92" t="s">
        <v>239</v>
      </c>
      <c r="E254" s="210" t="s">
        <v>269</v>
      </c>
      <c r="F254" s="210" t="s">
        <v>270</v>
      </c>
      <c r="G254" s="154">
        <v>22500</v>
      </c>
      <c r="H254" s="154">
        <v>0</v>
      </c>
      <c r="I254" s="154">
        <f t="shared" si="230"/>
        <v>22500</v>
      </c>
      <c r="J254" s="155">
        <f>IF(G254&gt;=Datos!$D$14,(Datos!$D$14*Datos!$C$14),IF(G254&lt;=Datos!$D$14,(G254*Datos!$C$14)))</f>
        <v>645.75</v>
      </c>
      <c r="K254" s="156" t="str">
        <f>IF((G254-J254-L254)&lt;=Datos!$G$7,"0",IF((G254-J254-L254)&lt;=Datos!$G$8,((G254-J254-L254)-Datos!$F$8)*Datos!$I$6,IF((G254-J254-L254)&lt;=Datos!$G$9,Datos!$I$8+((G254-J254-L254)-Datos!$F$9)*Datos!$J$6,IF((G254-J254-L254)&gt;=Datos!$F$10,(Datos!$I$8+Datos!$J$8)+((G254-J254-L254)-Datos!$F$10)*Datos!$K$6))))</f>
        <v>0</v>
      </c>
      <c r="L254" s="155">
        <f>IF(G254&gt;=Datos!$D$15,(Datos!$D$15*Datos!$C$15),IF(G254&lt;=Datos!$D$15,(G254*Datos!$C$15)))</f>
        <v>684</v>
      </c>
      <c r="M254" s="154">
        <v>25</v>
      </c>
      <c r="N254" s="154">
        <f t="shared" si="240"/>
        <v>1354.75</v>
      </c>
      <c r="O254" s="177">
        <f t="shared" si="241"/>
        <v>21145.25</v>
      </c>
    </row>
    <row r="255" spans="1:15" ht="29.25" customHeight="1" x14ac:dyDescent="0.2">
      <c r="A255" s="207">
        <v>205</v>
      </c>
      <c r="B255" s="209" t="s">
        <v>203</v>
      </c>
      <c r="C255" s="209" t="s">
        <v>273</v>
      </c>
      <c r="D255" s="92" t="s">
        <v>239</v>
      </c>
      <c r="E255" s="210" t="s">
        <v>269</v>
      </c>
      <c r="F255" s="210" t="s">
        <v>270</v>
      </c>
      <c r="G255" s="154">
        <v>22500</v>
      </c>
      <c r="H255" s="154">
        <v>0</v>
      </c>
      <c r="I255" s="154">
        <f t="shared" si="230"/>
        <v>22500</v>
      </c>
      <c r="J255" s="155">
        <f>IF(G255&gt;=Datos!$D$14,(Datos!$D$14*Datos!$C$14),IF(G255&lt;=Datos!$D$14,(G255*Datos!$C$14)))</f>
        <v>645.75</v>
      </c>
      <c r="K255" s="156" t="str">
        <f>IF((G255-J255-L255)&lt;=Datos!$G$7,"0",IF((G255-J255-L255)&lt;=Datos!$G$8,((G255-J255-L255)-Datos!$F$8)*Datos!$I$6,IF((G255-J255-L255)&lt;=Datos!$G$9,Datos!$I$8+((G255-J255-L255)-Datos!$F$9)*Datos!$J$6,IF((G255-J255-L255)&gt;=Datos!$F$10,(Datos!$I$8+Datos!$J$8)+((G255-J255-L255)-Datos!$F$10)*Datos!$K$6))))</f>
        <v>0</v>
      </c>
      <c r="L255" s="155">
        <f>IF(G255&gt;=Datos!$D$15,(Datos!$D$15*Datos!$C$15),IF(G255&lt;=Datos!$D$15,(G255*Datos!$C$15)))</f>
        <v>684</v>
      </c>
      <c r="M255" s="154">
        <v>25</v>
      </c>
      <c r="N255" s="154">
        <f t="shared" si="240"/>
        <v>1354.75</v>
      </c>
      <c r="O255" s="177">
        <f t="shared" si="241"/>
        <v>21145.25</v>
      </c>
    </row>
    <row r="256" spans="1:15" ht="29.25" customHeight="1" x14ac:dyDescent="0.2">
      <c r="A256" s="207">
        <v>206</v>
      </c>
      <c r="B256" s="209" t="s">
        <v>1053</v>
      </c>
      <c r="C256" s="209" t="s">
        <v>755</v>
      </c>
      <c r="D256" s="92" t="s">
        <v>420</v>
      </c>
      <c r="E256" s="210" t="s">
        <v>269</v>
      </c>
      <c r="F256" s="210" t="s">
        <v>270</v>
      </c>
      <c r="G256" s="154">
        <v>35000</v>
      </c>
      <c r="H256" s="154">
        <v>0</v>
      </c>
      <c r="I256" s="154">
        <f t="shared" ref="I256" si="248">SUM(G256:H256)</f>
        <v>35000</v>
      </c>
      <c r="J256" s="155">
        <f>IF(G256&gt;=Datos!$D$14,(Datos!$D$14*Datos!$C$14),IF(G256&lt;=Datos!$D$14,(G256*Datos!$C$14)))</f>
        <v>1004.5</v>
      </c>
      <c r="K256" s="156" t="str">
        <f>IF((G256-J256-L256)&lt;=Datos!$G$7,"0",IF((G256-J256-L256)&lt;=Datos!$G$8,((G256-J256-L256)-Datos!$F$8)*Datos!$I$6,IF((G256-J256-L256)&lt;=Datos!$G$9,Datos!$I$8+((G256-J256-L256)-Datos!$F$9)*Datos!$J$6,IF((G256-J256-L256)&gt;=Datos!$F$10,(Datos!$I$8+Datos!$J$8)+((G256-J256-L256)-Datos!$F$10)*Datos!$K$6))))</f>
        <v>0</v>
      </c>
      <c r="L256" s="155">
        <f>IF(G256&gt;=Datos!$D$15,(Datos!$D$15*Datos!$C$15),IF(G256&lt;=Datos!$D$15,(G256*Datos!$C$15)))</f>
        <v>1064</v>
      </c>
      <c r="M256" s="154">
        <v>25</v>
      </c>
      <c r="N256" s="154">
        <f t="shared" ref="N256" si="249">SUM(J256:M256)</f>
        <v>2093.5</v>
      </c>
      <c r="O256" s="177">
        <f t="shared" ref="O256" si="250">+G256-N256</f>
        <v>32906.5</v>
      </c>
    </row>
    <row r="257" spans="1:15" ht="29.25" customHeight="1" x14ac:dyDescent="0.2">
      <c r="A257" s="207">
        <v>207</v>
      </c>
      <c r="B257" s="209" t="s">
        <v>183</v>
      </c>
      <c r="C257" s="209" t="s">
        <v>273</v>
      </c>
      <c r="D257" s="92" t="s">
        <v>239</v>
      </c>
      <c r="E257" s="210" t="s">
        <v>269</v>
      </c>
      <c r="F257" s="210" t="s">
        <v>270</v>
      </c>
      <c r="G257" s="154">
        <v>25357.5</v>
      </c>
      <c r="H257" s="154">
        <v>0</v>
      </c>
      <c r="I257" s="154">
        <f t="shared" si="230"/>
        <v>25357.5</v>
      </c>
      <c r="J257" s="155">
        <f>IF(G257&gt;=Datos!$D$14,(Datos!$D$14*Datos!$C$14),IF(G257&lt;=Datos!$D$14,(G257*Datos!$C$14)))</f>
        <v>727.76025000000004</v>
      </c>
      <c r="K257" s="156" t="str">
        <f>IF((G257-J257-L257)&lt;=Datos!$G$7,"0",IF((G257-J257-L257)&lt;=Datos!$G$8,((G257-J257-L257)-Datos!$F$8)*Datos!$I$6,IF((G257-J257-L257)&lt;=Datos!$G$9,Datos!$I$8+((G257-J257-L257)-Datos!$F$9)*Datos!$J$6,IF((G257-J257-L257)&gt;=Datos!$F$10,(Datos!$I$8+Datos!$J$8)+((G257-J257-L257)-Datos!$F$10)*Datos!$K$6))))</f>
        <v>0</v>
      </c>
      <c r="L257" s="155">
        <f>IF(G257&gt;=Datos!$D$15,(Datos!$D$15*Datos!$C$15),IF(G257&lt;=Datos!$D$15,(G257*Datos!$C$15)))</f>
        <v>770.86800000000005</v>
      </c>
      <c r="M257" s="154">
        <v>25</v>
      </c>
      <c r="N257" s="154">
        <f t="shared" si="240"/>
        <v>1523.6282500000002</v>
      </c>
      <c r="O257" s="177">
        <f t="shared" si="241"/>
        <v>23833.871749999998</v>
      </c>
    </row>
    <row r="258" spans="1:15" ht="29.25" customHeight="1" x14ac:dyDescent="0.2">
      <c r="A258" s="207">
        <v>208</v>
      </c>
      <c r="B258" s="209" t="s">
        <v>45</v>
      </c>
      <c r="C258" s="209" t="s">
        <v>274</v>
      </c>
      <c r="D258" s="92" t="s">
        <v>239</v>
      </c>
      <c r="E258" s="210" t="s">
        <v>269</v>
      </c>
      <c r="F258" s="210" t="s">
        <v>270</v>
      </c>
      <c r="G258" s="154">
        <v>22500</v>
      </c>
      <c r="H258" s="154">
        <v>0</v>
      </c>
      <c r="I258" s="154">
        <f t="shared" si="230"/>
        <v>22500</v>
      </c>
      <c r="J258" s="155">
        <f>IF(G258&gt;=Datos!$D$14,(Datos!$D$14*Datos!$C$14),IF(G258&lt;=Datos!$D$14,(G258*Datos!$C$14)))</f>
        <v>645.75</v>
      </c>
      <c r="K258" s="156" t="str">
        <f>IF((G258-J258-L258)&lt;=Datos!$G$7,"0",IF((G258-J258-L258)&lt;=Datos!$G$8,((G258-J258-L258)-Datos!$F$8)*Datos!$I$6,IF((G258-J258-L258)&lt;=Datos!$G$9,Datos!$I$8+((G258-J258-L258)-Datos!$F$9)*Datos!$J$6,IF((G258-J258-L258)&gt;=Datos!$F$10,(Datos!$I$8+Datos!$J$8)+((G258-J258-L258)-Datos!$F$10)*Datos!$K$6))))</f>
        <v>0</v>
      </c>
      <c r="L258" s="155">
        <f>IF(G258&gt;=Datos!$D$15,(Datos!$D$15*Datos!$C$15),IF(G258&lt;=Datos!$D$15,(G258*Datos!$C$15)))</f>
        <v>684</v>
      </c>
      <c r="M258" s="154">
        <v>25</v>
      </c>
      <c r="N258" s="154">
        <f t="shared" si="233"/>
        <v>1354.75</v>
      </c>
      <c r="O258" s="177">
        <f t="shared" si="234"/>
        <v>21145.25</v>
      </c>
    </row>
    <row r="259" spans="1:15" ht="29.25" customHeight="1" x14ac:dyDescent="0.2">
      <c r="A259" s="207">
        <v>209</v>
      </c>
      <c r="B259" s="209" t="s">
        <v>423</v>
      </c>
      <c r="C259" s="209" t="s">
        <v>275</v>
      </c>
      <c r="D259" s="92" t="s">
        <v>239</v>
      </c>
      <c r="E259" s="210" t="s">
        <v>269</v>
      </c>
      <c r="F259" s="210" t="s">
        <v>270</v>
      </c>
      <c r="G259" s="154">
        <v>20000</v>
      </c>
      <c r="H259" s="154">
        <v>0</v>
      </c>
      <c r="I259" s="154">
        <f t="shared" si="230"/>
        <v>20000</v>
      </c>
      <c r="J259" s="155">
        <f>IF(G259&gt;=Datos!$D$14,(Datos!$D$14*Datos!$C$14),IF(G259&lt;=Datos!$D$14,(G259*Datos!$C$14)))</f>
        <v>574</v>
      </c>
      <c r="K259" s="156" t="str">
        <f>IF((G259-J259-L259)&lt;=Datos!$G$7,"0",IF((G259-J259-L259)&lt;=Datos!$G$8,((G259-J259-L259)-Datos!$F$8)*Datos!$I$6,IF((G259-J259-L259)&lt;=Datos!$G$9,Datos!$I$8+((G259-J259-L259)-Datos!$F$9)*Datos!$J$6,IF((G259-J259-L259)&gt;=Datos!$F$10,(Datos!$I$8+Datos!$J$8)+((G259-J259-L259)-Datos!$F$10)*Datos!$K$6))))</f>
        <v>0</v>
      </c>
      <c r="L259" s="155">
        <f>IF(G259&gt;=Datos!$D$15,(Datos!$D$15*Datos!$C$15),IF(G259&lt;=Datos!$D$15,(G259*Datos!$C$15)))</f>
        <v>608</v>
      </c>
      <c r="M259" s="154">
        <v>4619.66</v>
      </c>
      <c r="N259" s="154">
        <f t="shared" ref="N259" si="251">SUM(J259:M259)</f>
        <v>5801.66</v>
      </c>
      <c r="O259" s="177">
        <f t="shared" si="234"/>
        <v>14198.34</v>
      </c>
    </row>
    <row r="260" spans="1:15" s="216" customFormat="1" ht="29.25" customHeight="1" x14ac:dyDescent="0.2">
      <c r="A260" s="276" t="s">
        <v>435</v>
      </c>
      <c r="B260" s="277"/>
      <c r="C260" s="214">
        <v>16</v>
      </c>
      <c r="D260" s="247"/>
      <c r="E260" s="215"/>
      <c r="F260" s="158"/>
      <c r="G260" s="159">
        <f t="shared" ref="G260:O260" si="252">SUM(G244:G259)</f>
        <v>445679.25</v>
      </c>
      <c r="H260" s="159">
        <f t="shared" si="252"/>
        <v>0</v>
      </c>
      <c r="I260" s="159">
        <f t="shared" si="252"/>
        <v>445679.25</v>
      </c>
      <c r="J260" s="159">
        <f t="shared" si="252"/>
        <v>12790.994475</v>
      </c>
      <c r="K260" s="159">
        <f t="shared" si="252"/>
        <v>442.64849999999967</v>
      </c>
      <c r="L260" s="159">
        <f t="shared" si="252"/>
        <v>13548.649200000002</v>
      </c>
      <c r="M260" s="159">
        <f t="shared" si="252"/>
        <v>38141.61</v>
      </c>
      <c r="N260" s="159">
        <f t="shared" si="252"/>
        <v>64923.90217500001</v>
      </c>
      <c r="O260" s="159">
        <f t="shared" si="252"/>
        <v>380755.347825</v>
      </c>
    </row>
    <row r="261" spans="1:15" ht="29.25" customHeight="1" x14ac:dyDescent="0.2">
      <c r="A261" s="276" t="s">
        <v>560</v>
      </c>
      <c r="B261" s="277"/>
      <c r="C261" s="277"/>
      <c r="D261" s="277"/>
      <c r="E261" s="277"/>
      <c r="F261" s="277"/>
      <c r="G261" s="277"/>
      <c r="H261" s="277"/>
      <c r="I261" s="277"/>
      <c r="J261" s="277"/>
      <c r="K261" s="277"/>
      <c r="L261" s="277"/>
      <c r="M261" s="277"/>
      <c r="N261" s="277"/>
      <c r="O261" s="226"/>
    </row>
    <row r="262" spans="1:15" ht="29.25" customHeight="1" x14ac:dyDescent="0.2">
      <c r="A262" s="207">
        <v>210</v>
      </c>
      <c r="B262" s="92" t="s">
        <v>395</v>
      </c>
      <c r="C262" s="209" t="s">
        <v>273</v>
      </c>
      <c r="D262" s="92" t="s">
        <v>557</v>
      </c>
      <c r="E262" s="210" t="s">
        <v>269</v>
      </c>
      <c r="F262" s="210" t="s">
        <v>270</v>
      </c>
      <c r="G262" s="154">
        <v>170000</v>
      </c>
      <c r="H262" s="154">
        <v>0</v>
      </c>
      <c r="I262" s="154">
        <f t="shared" ref="I262:I264" si="253">SUM(G262:H262)</f>
        <v>170000</v>
      </c>
      <c r="J262" s="155">
        <f>IF(G262&gt;=Datos!$D$14,(Datos!$D$14*Datos!$C$14),IF(G262&lt;=Datos!$D$14,(G262*Datos!$C$14)))</f>
        <v>4879</v>
      </c>
      <c r="K262" s="156">
        <f>IF((G262-J262-L262)&lt;=Datos!$G$7,"0",IF((G262-J262-L262)&lt;=Datos!$G$8,((G262-J262-L262)-Datos!$F$8)*Datos!$I$6,IF((G262-J262-L262)&lt;=Datos!$G$9,Datos!$I$8+((G262-J262-L262)-Datos!$F$9)*Datos!$J$6,IF((G262-J262-L262)&gt;=Datos!$F$10,(Datos!$I$8+Datos!$J$8)+((G262-J262-L262)-Datos!$F$10)*Datos!$K$6))))</f>
        <v>28571.110666666667</v>
      </c>
      <c r="L262" s="155">
        <v>5168</v>
      </c>
      <c r="M262" s="154">
        <v>25</v>
      </c>
      <c r="N262" s="154">
        <f t="shared" ref="N262" si="254">SUM(J262:M262)</f>
        <v>38643.110666666667</v>
      </c>
      <c r="O262" s="177">
        <f t="shared" ref="O262" si="255">+G262-N262</f>
        <v>131356.88933333333</v>
      </c>
    </row>
    <row r="263" spans="1:15" ht="29.25" customHeight="1" x14ac:dyDescent="0.2">
      <c r="A263" s="207">
        <v>211</v>
      </c>
      <c r="B263" s="209" t="s">
        <v>947</v>
      </c>
      <c r="C263" s="209" t="s">
        <v>273</v>
      </c>
      <c r="D263" s="92" t="s">
        <v>479</v>
      </c>
      <c r="E263" s="210" t="s">
        <v>269</v>
      </c>
      <c r="F263" s="210" t="s">
        <v>19</v>
      </c>
      <c r="G263" s="154">
        <v>50000</v>
      </c>
      <c r="H263" s="154">
        <v>0</v>
      </c>
      <c r="I263" s="154">
        <f>SUM(G263:H263)</f>
        <v>50000</v>
      </c>
      <c r="J263" s="155">
        <f>IF(G263&gt;=Datos!$D$14,(Datos!$D$14*Datos!$C$14),IF(G263&lt;=Datos!$D$14,(G263*Datos!$C$14)))</f>
        <v>1435</v>
      </c>
      <c r="K263" s="156">
        <f>IF((G263-J263-L263)&lt;=Datos!$G$7,"0",IF((G263-J263-L263)&lt;=Datos!$G$8,((G263-J263-L263)-Datos!$F$8)*Datos!$I$6,IF((G263-J263-L263)&lt;=Datos!$G$9,Datos!$I$8+((G263-J263-L263)-Datos!$F$9)*Datos!$J$6,IF((G263-J263-L263)&gt;=Datos!$F$10,(Datos!$I$8+Datos!$J$8)+((G263-J263-L263)-Datos!$F$10)*Datos!$K$6))))</f>
        <v>1853.9984999999997</v>
      </c>
      <c r="L263" s="155">
        <f>IF(G263&gt;=Datos!$D$15,(Datos!$D$15*Datos!$C$15),IF(G263&lt;=Datos!$D$15,(G263*Datos!$C$15)))</f>
        <v>1520</v>
      </c>
      <c r="M263" s="154">
        <v>25</v>
      </c>
      <c r="N263" s="154">
        <f>SUM(J263:M263)</f>
        <v>4833.9984999999997</v>
      </c>
      <c r="O263" s="177">
        <f>+G263-N263</f>
        <v>45166.001499999998</v>
      </c>
    </row>
    <row r="264" spans="1:15" ht="29.25" customHeight="1" x14ac:dyDescent="0.2">
      <c r="A264" s="207">
        <v>212</v>
      </c>
      <c r="B264" s="209" t="s">
        <v>36</v>
      </c>
      <c r="C264" s="209" t="s">
        <v>273</v>
      </c>
      <c r="D264" s="92" t="s">
        <v>233</v>
      </c>
      <c r="E264" s="210" t="s">
        <v>269</v>
      </c>
      <c r="F264" s="210" t="s">
        <v>19</v>
      </c>
      <c r="G264" s="154">
        <v>65000</v>
      </c>
      <c r="H264" s="154">
        <v>0</v>
      </c>
      <c r="I264" s="154">
        <f t="shared" si="253"/>
        <v>65000</v>
      </c>
      <c r="J264" s="155">
        <f>IF(G264&gt;=Datos!$D$14,(Datos!$D$14*Datos!$C$14),IF(G264&lt;=Datos!$D$14,(G264*Datos!$C$14)))</f>
        <v>1865.5</v>
      </c>
      <c r="K264" s="156">
        <v>4043.62</v>
      </c>
      <c r="L264" s="155">
        <f>IF(G264&gt;=Datos!$D$15,(Datos!$D$15*Datos!$C$15),IF(G264&lt;=Datos!$D$15,(G264*Datos!$C$15)))</f>
        <v>1976</v>
      </c>
      <c r="M264" s="154">
        <v>1944.78</v>
      </c>
      <c r="N264" s="154">
        <f t="shared" ref="N264" si="256">SUM(J264:M264)</f>
        <v>9829.9</v>
      </c>
      <c r="O264" s="177">
        <f t="shared" ref="O264" si="257">+G264-N264</f>
        <v>55170.1</v>
      </c>
    </row>
    <row r="265" spans="1:15" s="216" customFormat="1" ht="29.25" customHeight="1" x14ac:dyDescent="0.2">
      <c r="A265" s="276" t="s">
        <v>435</v>
      </c>
      <c r="B265" s="277"/>
      <c r="C265" s="214">
        <v>3</v>
      </c>
      <c r="D265" s="247"/>
      <c r="E265" s="215"/>
      <c r="F265" s="158"/>
      <c r="G265" s="159">
        <f>SUM(G262:G264)</f>
        <v>285000</v>
      </c>
      <c r="H265" s="159">
        <f t="shared" ref="H265:O265" si="258">SUM(H262:H264)</f>
        <v>0</v>
      </c>
      <c r="I265" s="159">
        <f t="shared" si="258"/>
        <v>285000</v>
      </c>
      <c r="J265" s="159">
        <f t="shared" si="258"/>
        <v>8179.5</v>
      </c>
      <c r="K265" s="159">
        <f t="shared" si="258"/>
        <v>34468.729166666672</v>
      </c>
      <c r="L265" s="159">
        <f t="shared" si="258"/>
        <v>8664</v>
      </c>
      <c r="M265" s="159">
        <f t="shared" si="258"/>
        <v>1994.78</v>
      </c>
      <c r="N265" s="159">
        <f t="shared" si="258"/>
        <v>53307.00916666667</v>
      </c>
      <c r="O265" s="159">
        <f t="shared" si="258"/>
        <v>231692.99083333332</v>
      </c>
    </row>
    <row r="266" spans="1:15" ht="29.25" customHeight="1" x14ac:dyDescent="0.2">
      <c r="A266" s="276" t="s">
        <v>441</v>
      </c>
      <c r="B266" s="277"/>
      <c r="C266" s="277"/>
      <c r="D266" s="277"/>
      <c r="E266" s="277"/>
      <c r="F266" s="277"/>
      <c r="G266" s="277"/>
      <c r="H266" s="277"/>
      <c r="I266" s="277"/>
      <c r="J266" s="277"/>
      <c r="K266" s="277"/>
      <c r="L266" s="277"/>
      <c r="M266" s="277"/>
      <c r="N266" s="277"/>
      <c r="O266" s="226"/>
    </row>
    <row r="267" spans="1:15" ht="29.25" customHeight="1" x14ac:dyDescent="0.2">
      <c r="A267" s="207">
        <v>213</v>
      </c>
      <c r="B267" s="209" t="s">
        <v>186</v>
      </c>
      <c r="C267" s="209" t="s">
        <v>273</v>
      </c>
      <c r="D267" s="92" t="s">
        <v>305</v>
      </c>
      <c r="E267" s="210" t="s">
        <v>269</v>
      </c>
      <c r="F267" s="210" t="s">
        <v>19</v>
      </c>
      <c r="G267" s="154">
        <v>35000</v>
      </c>
      <c r="H267" s="154">
        <v>0</v>
      </c>
      <c r="I267" s="154">
        <f t="shared" ref="I267:I273" si="259">SUM(G267:H267)</f>
        <v>35000</v>
      </c>
      <c r="J267" s="155">
        <f>IF(G267&gt;=Datos!$D$14,(Datos!$D$14*Datos!$C$14),IF(G267&lt;=Datos!$D$14,(G267*Datos!$C$14)))</f>
        <v>1004.5</v>
      </c>
      <c r="K267" s="156" t="str">
        <f>IF((G267-J267-L267)&lt;=Datos!$G$7,"0",IF((G267-J267-L267)&lt;=Datos!$G$8,((G267-J267-L267)-Datos!$F$8)*Datos!$I$6,IF((G267-J267-L267)&lt;=Datos!$G$9,Datos!$I$8+((G267-J267-L267)-Datos!$F$9)*Datos!$J$6,IF((G267-J267-L267)&gt;=Datos!$F$10,(Datos!$I$8+Datos!$J$8)+((G267-J267-L267)-Datos!$F$10)*Datos!$K$6))))</f>
        <v>0</v>
      </c>
      <c r="L267" s="155">
        <f>IF(G267&gt;=Datos!$D$15,(Datos!$D$15*Datos!$C$15),IF(G267&lt;=Datos!$D$15,(G267*Datos!$C$15)))</f>
        <v>1064</v>
      </c>
      <c r="M267" s="154">
        <v>1025</v>
      </c>
      <c r="N267" s="131">
        <f t="shared" ref="N267" si="260">SUM(J267:M267)</f>
        <v>3093.5</v>
      </c>
      <c r="O267" s="177">
        <f t="shared" ref="O267" si="261">+G267-N267</f>
        <v>31906.5</v>
      </c>
    </row>
    <row r="268" spans="1:15" ht="29.25" customHeight="1" x14ac:dyDescent="0.2">
      <c r="A268" s="207">
        <v>214</v>
      </c>
      <c r="B268" s="209" t="s">
        <v>185</v>
      </c>
      <c r="C268" s="209" t="s">
        <v>273</v>
      </c>
      <c r="D268" s="92" t="s">
        <v>558</v>
      </c>
      <c r="E268" s="210" t="s">
        <v>269</v>
      </c>
      <c r="F268" s="210" t="s">
        <v>19</v>
      </c>
      <c r="G268" s="154">
        <v>50000</v>
      </c>
      <c r="H268" s="154">
        <v>0</v>
      </c>
      <c r="I268" s="154">
        <f t="shared" si="259"/>
        <v>50000</v>
      </c>
      <c r="J268" s="155">
        <f>IF(G268&gt;=Datos!$D$14,(Datos!$D$14*Datos!$C$14),IF(G268&lt;=Datos!$D$14,(G268*Datos!$C$14)))</f>
        <v>1435</v>
      </c>
      <c r="K268" s="156">
        <v>1278.07</v>
      </c>
      <c r="L268" s="155">
        <f>IF(G268&gt;=Datos!$D$15,(Datos!$D$15*Datos!$C$15),IF(G268&lt;=Datos!$D$15,(G268*Datos!$C$15)))</f>
        <v>1520</v>
      </c>
      <c r="M268" s="154">
        <v>3864.56</v>
      </c>
      <c r="N268" s="131">
        <f t="shared" ref="N268:N272" si="262">SUM(J268:M268)</f>
        <v>8097.6299999999992</v>
      </c>
      <c r="O268" s="177">
        <f t="shared" ref="O268:O272" si="263">+G268-N268</f>
        <v>41902.370000000003</v>
      </c>
    </row>
    <row r="269" spans="1:15" ht="29.25" customHeight="1" x14ac:dyDescent="0.2">
      <c r="A269" s="207">
        <v>215</v>
      </c>
      <c r="B269" s="209" t="s">
        <v>146</v>
      </c>
      <c r="C269" s="209" t="s">
        <v>273</v>
      </c>
      <c r="D269" s="92" t="s">
        <v>559</v>
      </c>
      <c r="E269" s="210" t="s">
        <v>269</v>
      </c>
      <c r="F269" s="210" t="s">
        <v>19</v>
      </c>
      <c r="G269" s="154">
        <v>65000</v>
      </c>
      <c r="H269" s="154">
        <v>0</v>
      </c>
      <c r="I269" s="154">
        <f t="shared" si="259"/>
        <v>65000</v>
      </c>
      <c r="J269" s="155">
        <f>IF(G269&gt;=Datos!$D$14,(Datos!$D$14*Datos!$C$14),IF(G269&lt;=Datos!$D$14,(G269*Datos!$C$14)))</f>
        <v>1865.5</v>
      </c>
      <c r="K269" s="156">
        <f>IF((G269-J269-L269)&lt;=Datos!$G$7,"0",IF((G269-J269-L269)&lt;=Datos!$G$8,((G269-J269-L269)-Datos!$F$8)*Datos!$I$6,IF((G269-J269-L269)&lt;=Datos!$G$9,Datos!$I$8+((G269-J269-L269)-Datos!$F$9)*Datos!$J$6,IF((G269-J269-L269)&gt;=Datos!$F$10,(Datos!$I$8+Datos!$J$8)+((G269-J269-L269)-Datos!$F$10)*Datos!$K$6))))</f>
        <v>4427.5756666666657</v>
      </c>
      <c r="L269" s="155">
        <f>IF(G269&gt;=Datos!$D$15,(Datos!$D$15*Datos!$C$15),IF(G269&lt;=Datos!$D$15,(G269*Datos!$C$15)))</f>
        <v>1976</v>
      </c>
      <c r="M269" s="154">
        <v>25</v>
      </c>
      <c r="N269" s="131">
        <f t="shared" si="262"/>
        <v>8294.0756666666657</v>
      </c>
      <c r="O269" s="177">
        <f t="shared" si="263"/>
        <v>56705.924333333336</v>
      </c>
    </row>
    <row r="270" spans="1:15" ht="29.25" customHeight="1" x14ac:dyDescent="0.2">
      <c r="A270" s="207">
        <v>216</v>
      </c>
      <c r="B270" s="208" t="s">
        <v>394</v>
      </c>
      <c r="C270" s="209" t="s">
        <v>273</v>
      </c>
      <c r="D270" s="92" t="s">
        <v>558</v>
      </c>
      <c r="E270" s="210" t="s">
        <v>269</v>
      </c>
      <c r="F270" s="210" t="s">
        <v>19</v>
      </c>
      <c r="G270" s="154">
        <v>60000</v>
      </c>
      <c r="H270" s="154">
        <v>0</v>
      </c>
      <c r="I270" s="154">
        <f t="shared" si="259"/>
        <v>60000</v>
      </c>
      <c r="J270" s="155">
        <f>IF(G270&gt;=Datos!$D$14,(Datos!$D$14*Datos!$C$14),IF(G270&lt;=Datos!$D$14,(G270*Datos!$C$14)))</f>
        <v>1722</v>
      </c>
      <c r="K270" s="156">
        <f>IF((G270-J270-L270)&lt;=Datos!$G$7,"0",IF((G270-J270-L270)&lt;=Datos!$G$8,((G270-J270-L270)-Datos!$F$8)*Datos!$I$6,IF((G270-J270-L270)&lt;=Datos!$G$9,Datos!$I$8+((G270-J270-L270)-Datos!$F$9)*Datos!$J$6,IF((G270-J270-L270)&gt;=Datos!$F$10,(Datos!$I$8+Datos!$J$8)+((G270-J270-L270)-Datos!$F$10)*Datos!$K$6))))</f>
        <v>3486.6756666666661</v>
      </c>
      <c r="L270" s="155">
        <f>IF(G270&gt;=Datos!$D$15,(Datos!$D$15*Datos!$C$15),IF(G270&lt;=Datos!$D$15,(G270*Datos!$C$15)))</f>
        <v>1824</v>
      </c>
      <c r="M270" s="154">
        <v>25</v>
      </c>
      <c r="N270" s="131">
        <f t="shared" si="262"/>
        <v>7057.6756666666661</v>
      </c>
      <c r="O270" s="177">
        <f t="shared" si="263"/>
        <v>52942.324333333338</v>
      </c>
    </row>
    <row r="271" spans="1:15" ht="29.25" customHeight="1" x14ac:dyDescent="0.2">
      <c r="A271" s="207">
        <v>217</v>
      </c>
      <c r="B271" s="208" t="s">
        <v>1062</v>
      </c>
      <c r="C271" s="209" t="s">
        <v>273</v>
      </c>
      <c r="D271" s="92" t="s">
        <v>558</v>
      </c>
      <c r="E271" s="210" t="s">
        <v>269</v>
      </c>
      <c r="F271" s="210" t="s">
        <v>19</v>
      </c>
      <c r="G271" s="154">
        <v>50000</v>
      </c>
      <c r="H271" s="154">
        <v>0</v>
      </c>
      <c r="I271" s="154">
        <f t="shared" ref="I271" si="264">SUM(G271:H271)</f>
        <v>50000</v>
      </c>
      <c r="J271" s="155">
        <f>IF(G271&gt;=Datos!$D$14,(Datos!$D$14*Datos!$C$14),IF(G271&lt;=Datos!$D$14,(G271*Datos!$C$14)))</f>
        <v>1435</v>
      </c>
      <c r="K271" s="156">
        <f>IF((G271-J271-L271)&lt;=Datos!$G$7,"0",IF((G271-J271-L271)&lt;=Datos!$G$8,((G271-J271-L271)-Datos!$F$8)*Datos!$I$6,IF((G271-J271-L271)&lt;=Datos!$G$9,Datos!$I$8+((G271-J271-L271)-Datos!$F$9)*Datos!$J$6,IF((G271-J271-L271)&gt;=Datos!$F$10,(Datos!$I$8+Datos!$J$8)+((G271-J271-L271)-Datos!$F$10)*Datos!$K$6))))</f>
        <v>1853.9984999999997</v>
      </c>
      <c r="L271" s="155">
        <f>IF(G271&gt;=Datos!$D$15,(Datos!$D$15*Datos!$C$15),IF(G271&lt;=Datos!$D$15,(G271*Datos!$C$15)))</f>
        <v>1520</v>
      </c>
      <c r="M271" s="154">
        <v>25</v>
      </c>
      <c r="N271" s="131">
        <f t="shared" ref="N271" si="265">SUM(J271:M271)</f>
        <v>4833.9984999999997</v>
      </c>
      <c r="O271" s="177">
        <f t="shared" ref="O271" si="266">+G271-N271</f>
        <v>45166.001499999998</v>
      </c>
    </row>
    <row r="272" spans="1:15" ht="29.25" customHeight="1" x14ac:dyDescent="0.2">
      <c r="A272" s="207">
        <v>218</v>
      </c>
      <c r="B272" s="208" t="s">
        <v>392</v>
      </c>
      <c r="C272" s="209" t="s">
        <v>273</v>
      </c>
      <c r="D272" s="130" t="s">
        <v>558</v>
      </c>
      <c r="E272" s="210" t="s">
        <v>269</v>
      </c>
      <c r="F272" s="210" t="s">
        <v>19</v>
      </c>
      <c r="G272" s="131">
        <v>48510</v>
      </c>
      <c r="H272" s="154">
        <v>0</v>
      </c>
      <c r="I272" s="154">
        <f t="shared" si="259"/>
        <v>48510</v>
      </c>
      <c r="J272" s="155">
        <f>IF(G272&gt;=Datos!$D$14,(Datos!$D$14*Datos!$C$14),IF(G272&lt;=Datos!$D$14,(G272*Datos!$C$14)))</f>
        <v>1392.2370000000001</v>
      </c>
      <c r="K272" s="156">
        <f>IF((G272-J272-L272)&lt;=Datos!$G$7,"0",IF((G272-J272-L272)&lt;=Datos!$G$8,((G272-J272-L272)-Datos!$F$8)*Datos!$I$6,IF((G272-J272-L272)&lt;=Datos!$G$9,Datos!$I$8+((G272-J272-L272)-Datos!$F$9)*Datos!$J$6,IF((G272-J272-L272)&gt;=Datos!$F$10,(Datos!$I$8+Datos!$J$8)+((G272-J272-L272)-Datos!$F$10)*Datos!$K$6))))</f>
        <v>1643.7073499999999</v>
      </c>
      <c r="L272" s="155">
        <f>IF(G272&gt;=Datos!$D$15,(Datos!$D$15*Datos!$C$15),IF(G272&lt;=Datos!$D$15,(G272*Datos!$C$15)))</f>
        <v>1474.704</v>
      </c>
      <c r="M272" s="154">
        <v>25</v>
      </c>
      <c r="N272" s="131">
        <f t="shared" si="262"/>
        <v>4535.6483499999995</v>
      </c>
      <c r="O272" s="177">
        <f t="shared" si="263"/>
        <v>43974.351649999997</v>
      </c>
    </row>
    <row r="273" spans="1:16" ht="29.25" customHeight="1" x14ac:dyDescent="0.2">
      <c r="A273" s="207">
        <v>219</v>
      </c>
      <c r="B273" s="208" t="s">
        <v>173</v>
      </c>
      <c r="C273" s="209" t="s">
        <v>273</v>
      </c>
      <c r="D273" s="130" t="s">
        <v>558</v>
      </c>
      <c r="E273" s="210" t="s">
        <v>269</v>
      </c>
      <c r="F273" s="210" t="s">
        <v>19</v>
      </c>
      <c r="G273" s="131">
        <v>42446</v>
      </c>
      <c r="H273" s="154">
        <v>0</v>
      </c>
      <c r="I273" s="154">
        <f t="shared" si="259"/>
        <v>42446</v>
      </c>
      <c r="J273" s="155">
        <f>IF(G273&gt;=Datos!$D$14,(Datos!$D$14*Datos!$C$14),IF(G273&lt;=Datos!$D$14,(G273*Datos!$C$14)))</f>
        <v>1218.2002</v>
      </c>
      <c r="K273" s="156">
        <v>499.9</v>
      </c>
      <c r="L273" s="155">
        <f>IF(G273&gt;=Datos!$D$15,(Datos!$D$15*Datos!$C$15),IF(G273&lt;=Datos!$D$15,(G273*Datos!$C$15)))</f>
        <v>1290.3584000000001</v>
      </c>
      <c r="M273" s="154">
        <v>1944.78</v>
      </c>
      <c r="N273" s="131">
        <f t="shared" ref="N273" si="267">SUM(J273:M273)</f>
        <v>4953.2385999999997</v>
      </c>
      <c r="O273" s="177">
        <f t="shared" ref="O273" si="268">+G273-N273</f>
        <v>37492.761400000003</v>
      </c>
    </row>
    <row r="274" spans="1:16" s="216" customFormat="1" ht="29.25" customHeight="1" x14ac:dyDescent="0.2">
      <c r="A274" s="276" t="s">
        <v>435</v>
      </c>
      <c r="B274" s="277"/>
      <c r="C274" s="214">
        <v>7</v>
      </c>
      <c r="D274" s="247"/>
      <c r="E274" s="215"/>
      <c r="F274" s="158"/>
      <c r="G274" s="159">
        <f t="shared" ref="G274:O274" si="269">SUM(G267:G273)</f>
        <v>350956</v>
      </c>
      <c r="H274" s="159">
        <f t="shared" si="269"/>
        <v>0</v>
      </c>
      <c r="I274" s="159">
        <f t="shared" si="269"/>
        <v>350956</v>
      </c>
      <c r="J274" s="159">
        <f t="shared" si="269"/>
        <v>10072.4372</v>
      </c>
      <c r="K274" s="159">
        <f t="shared" si="269"/>
        <v>13189.927183333331</v>
      </c>
      <c r="L274" s="159">
        <f t="shared" si="269"/>
        <v>10669.062399999999</v>
      </c>
      <c r="M274" s="159">
        <f t="shared" si="269"/>
        <v>6934.3399999999992</v>
      </c>
      <c r="N274" s="159">
        <f t="shared" si="269"/>
        <v>40865.766783333325</v>
      </c>
      <c r="O274" s="159">
        <f t="shared" si="269"/>
        <v>310090.23321666667</v>
      </c>
    </row>
    <row r="275" spans="1:16" ht="29.25" customHeight="1" x14ac:dyDescent="0.2">
      <c r="A275" s="276" t="s">
        <v>561</v>
      </c>
      <c r="B275" s="277"/>
      <c r="C275" s="277"/>
      <c r="D275" s="277"/>
      <c r="E275" s="277"/>
      <c r="F275" s="277"/>
      <c r="G275" s="277"/>
      <c r="H275" s="277"/>
      <c r="I275" s="277"/>
      <c r="J275" s="277"/>
      <c r="K275" s="277"/>
      <c r="L275" s="277"/>
      <c r="M275" s="277"/>
      <c r="N275" s="277"/>
      <c r="O275" s="226"/>
    </row>
    <row r="276" spans="1:16" ht="29.25" customHeight="1" x14ac:dyDescent="0.2">
      <c r="A276" s="207">
        <v>220</v>
      </c>
      <c r="B276" s="209" t="s">
        <v>333</v>
      </c>
      <c r="C276" s="209" t="s">
        <v>275</v>
      </c>
      <c r="D276" s="92" t="s">
        <v>557</v>
      </c>
      <c r="E276" s="210" t="s">
        <v>269</v>
      </c>
      <c r="F276" s="210" t="s">
        <v>270</v>
      </c>
      <c r="G276" s="154">
        <v>170000</v>
      </c>
      <c r="H276" s="154">
        <v>0</v>
      </c>
      <c r="I276" s="154">
        <f t="shared" ref="I276:I277" si="270">SUM(G276:H276)</f>
        <v>170000</v>
      </c>
      <c r="J276" s="155">
        <f>IF(G276&gt;=Datos!$D$14,(Datos!$D$14*Datos!$C$14),IF(G276&lt;=Datos!$D$14,(G276*Datos!$C$14)))</f>
        <v>4879</v>
      </c>
      <c r="K276" s="156">
        <v>28571.119999999999</v>
      </c>
      <c r="L276" s="155">
        <v>5168</v>
      </c>
      <c r="M276" s="154">
        <v>5025</v>
      </c>
      <c r="N276" s="154">
        <f t="shared" ref="N276" si="271">SUM(J276:M276)</f>
        <v>43643.119999999995</v>
      </c>
      <c r="O276" s="177">
        <f t="shared" ref="O276:O297" si="272">+G276-N276</f>
        <v>126356.88</v>
      </c>
    </row>
    <row r="277" spans="1:16" ht="29.25" customHeight="1" x14ac:dyDescent="0.2">
      <c r="A277" s="207">
        <v>221</v>
      </c>
      <c r="B277" s="209" t="s">
        <v>562</v>
      </c>
      <c r="C277" s="209" t="s">
        <v>275</v>
      </c>
      <c r="D277" s="92" t="s">
        <v>236</v>
      </c>
      <c r="E277" s="210" t="s">
        <v>269</v>
      </c>
      <c r="F277" s="210" t="s">
        <v>19</v>
      </c>
      <c r="G277" s="154">
        <v>20000</v>
      </c>
      <c r="H277" s="154">
        <v>0</v>
      </c>
      <c r="I277" s="154">
        <f t="shared" si="270"/>
        <v>20000</v>
      </c>
      <c r="J277" s="155">
        <f>IF(G277&gt;=Datos!$D$14,(Datos!$D$14*Datos!$C$14),IF(G277&lt;=Datos!$D$14,(G277*Datos!$C$14)))</f>
        <v>574</v>
      </c>
      <c r="K277" s="156" t="str">
        <f>IF((G277-J277-L277)&lt;=Datos!$G$7,"0",IF((G277-J277-L277)&lt;=Datos!$G$8,((G277-J277-L277)-Datos!$F$8)*Datos!$I$6,IF((G277-J277-L277)&lt;=Datos!$G$9,Datos!$I$8+((G277-J277-L277)-Datos!$F$9)*Datos!$J$6,IF((G277-J277-L277)&gt;=Datos!$F$10,(Datos!$I$8+Datos!$J$8)+((G277-J277-L277)-Datos!$F$10)*Datos!$K$6))))</f>
        <v>0</v>
      </c>
      <c r="L277" s="155">
        <f>IF(G277&gt;=Datos!$D$15,(Datos!$D$15*Datos!$C$15),IF(G277&lt;=Datos!$D$15,(G277*Datos!$C$15)))</f>
        <v>608</v>
      </c>
      <c r="M277" s="154">
        <v>25</v>
      </c>
      <c r="N277" s="154">
        <f t="shared" ref="N277" si="273">SUM(J277:M277)</f>
        <v>1207</v>
      </c>
      <c r="O277" s="177">
        <f t="shared" ref="O277" si="274">+G277-N277</f>
        <v>18793</v>
      </c>
    </row>
    <row r="278" spans="1:16" s="216" customFormat="1" ht="29.25" customHeight="1" x14ac:dyDescent="0.2">
      <c r="A278" s="276" t="s">
        <v>435</v>
      </c>
      <c r="B278" s="277"/>
      <c r="C278" s="214">
        <v>2</v>
      </c>
      <c r="D278" s="247"/>
      <c r="E278" s="215"/>
      <c r="F278" s="158"/>
      <c r="G278" s="159">
        <f>SUM(G276:G277)</f>
        <v>190000</v>
      </c>
      <c r="H278" s="159">
        <f t="shared" ref="H278:O278" si="275">SUM(H276:H277)</f>
        <v>0</v>
      </c>
      <c r="I278" s="159">
        <f t="shared" si="275"/>
        <v>190000</v>
      </c>
      <c r="J278" s="159">
        <f t="shared" si="275"/>
        <v>5453</v>
      </c>
      <c r="K278" s="159">
        <f t="shared" si="275"/>
        <v>28571.119999999999</v>
      </c>
      <c r="L278" s="159">
        <f t="shared" si="275"/>
        <v>5776</v>
      </c>
      <c r="M278" s="159">
        <f t="shared" si="275"/>
        <v>5050</v>
      </c>
      <c r="N278" s="159">
        <f t="shared" si="275"/>
        <v>44850.119999999995</v>
      </c>
      <c r="O278" s="159">
        <f t="shared" si="275"/>
        <v>145149.88</v>
      </c>
    </row>
    <row r="279" spans="1:16" ht="29.25" customHeight="1" x14ac:dyDescent="0.2">
      <c r="A279" s="276" t="s">
        <v>442</v>
      </c>
      <c r="B279" s="277"/>
      <c r="C279" s="277"/>
      <c r="D279" s="277"/>
      <c r="E279" s="277"/>
      <c r="F279" s="277"/>
      <c r="G279" s="277"/>
      <c r="H279" s="277"/>
      <c r="I279" s="277"/>
      <c r="J279" s="277"/>
      <c r="K279" s="277"/>
      <c r="L279" s="277"/>
      <c r="M279" s="277"/>
      <c r="N279" s="277"/>
      <c r="O279" s="278"/>
    </row>
    <row r="280" spans="1:16" ht="29.25" customHeight="1" x14ac:dyDescent="0.2">
      <c r="A280" s="207">
        <v>222</v>
      </c>
      <c r="B280" s="227" t="s">
        <v>101</v>
      </c>
      <c r="C280" s="209" t="s">
        <v>275</v>
      </c>
      <c r="D280" s="130" t="s">
        <v>588</v>
      </c>
      <c r="E280" s="210" t="s">
        <v>269</v>
      </c>
      <c r="F280" s="210" t="s">
        <v>19</v>
      </c>
      <c r="G280" s="131">
        <v>70000</v>
      </c>
      <c r="H280" s="154">
        <v>0</v>
      </c>
      <c r="I280" s="131">
        <f t="shared" ref="I280:I283" si="276">SUM(G280:H280)</f>
        <v>70000</v>
      </c>
      <c r="J280" s="155">
        <f>IF(G280&gt;=Datos!$D$14,(Datos!$D$14*Datos!$C$14),IF(G280&lt;=Datos!$D$14,(G280*Datos!$C$14)))</f>
        <v>2009</v>
      </c>
      <c r="K280" s="156">
        <v>5368.48</v>
      </c>
      <c r="L280" s="155">
        <f>IF(G280&gt;=Datos!$D$15,(Datos!$D$15*Datos!$C$15),IF(G280&lt;=Datos!$D$15,(G280*Datos!$C$15)))</f>
        <v>2128</v>
      </c>
      <c r="M280" s="154">
        <v>6738.98</v>
      </c>
      <c r="N280" s="154">
        <f t="shared" ref="N280:N281" si="277">+J280+K280+L280+M280</f>
        <v>16244.46</v>
      </c>
      <c r="O280" s="177">
        <f t="shared" si="272"/>
        <v>53755.54</v>
      </c>
    </row>
    <row r="281" spans="1:16" ht="29.25" customHeight="1" x14ac:dyDescent="0.2">
      <c r="A281" s="207">
        <v>223</v>
      </c>
      <c r="B281" s="209" t="s">
        <v>206</v>
      </c>
      <c r="C281" s="209" t="s">
        <v>275</v>
      </c>
      <c r="D281" s="92" t="s">
        <v>816</v>
      </c>
      <c r="E281" s="210" t="s">
        <v>269</v>
      </c>
      <c r="F281" s="210" t="s">
        <v>19</v>
      </c>
      <c r="G281" s="154">
        <v>37400</v>
      </c>
      <c r="H281" s="154">
        <v>0</v>
      </c>
      <c r="I281" s="131">
        <f t="shared" si="276"/>
        <v>37400</v>
      </c>
      <c r="J281" s="155">
        <f>IF(G281&gt;=Datos!$D$14,(Datos!$D$14*Datos!$C$14),IF(G281&lt;=Datos!$D$14,(G281*Datos!$C$14)))</f>
        <v>1073.3799999999999</v>
      </c>
      <c r="K281" s="156">
        <f>IF((G281-J281-L281)&lt;=Datos!$G$7,"0",IF((G281-J281-L281)&lt;=Datos!$G$8,((G281-J281-L281)-Datos!$F$8)*Datos!$I$6,IF((G281-J281-L281)&lt;=Datos!$G$9,Datos!$I$8+((G281-J281-L281)-Datos!$F$9)*Datos!$J$6,IF((G281-J281-L281)&gt;=Datos!$F$10,(Datos!$I$8+Datos!$J$8)+((G281-J281-L281)-Datos!$F$10)*Datos!$K$6))))</f>
        <v>75.697500000000218</v>
      </c>
      <c r="L281" s="155">
        <f>IF(G281&gt;=Datos!$D$15,(Datos!$D$15*Datos!$C$15),IF(G281&lt;=Datos!$D$15,(G281*Datos!$C$15)))</f>
        <v>1136.96</v>
      </c>
      <c r="M281" s="154">
        <v>3025</v>
      </c>
      <c r="N281" s="154">
        <f t="shared" si="277"/>
        <v>5311.0375000000004</v>
      </c>
      <c r="O281" s="177">
        <f t="shared" si="272"/>
        <v>32088.962500000001</v>
      </c>
    </row>
    <row r="282" spans="1:16" ht="29.25" customHeight="1" x14ac:dyDescent="0.2">
      <c r="A282" s="207">
        <v>224</v>
      </c>
      <c r="B282" s="209" t="s">
        <v>1089</v>
      </c>
      <c r="C282" s="209" t="s">
        <v>275</v>
      </c>
      <c r="D282" s="92" t="s">
        <v>1090</v>
      </c>
      <c r="E282" s="210" t="s">
        <v>269</v>
      </c>
      <c r="F282" s="210" t="s">
        <v>19</v>
      </c>
      <c r="G282" s="154">
        <v>38000</v>
      </c>
      <c r="H282" s="154">
        <v>0</v>
      </c>
      <c r="I282" s="131">
        <f t="shared" si="276"/>
        <v>38000</v>
      </c>
      <c r="J282" s="155">
        <f>IF(G282&gt;=Datos!$D$14,(Datos!$D$14*Datos!$C$14),IF(G282&lt;=Datos!$D$14,(G282*Datos!$C$14)))</f>
        <v>1090.5999999999999</v>
      </c>
      <c r="K282" s="156">
        <f>IF((G282-J282-L282)&lt;=Datos!$G$7,"0",IF((G282-J282-L282)&lt;=Datos!$G$8,((G282-J282-L282)-Datos!$F$8)*Datos!$I$6,IF((G282-J282-L282)&lt;=Datos!$G$9,Datos!$I$8+((G282-J282-L282)-Datos!$F$9)*Datos!$J$6,IF((G282-J282-L282)&gt;=Datos!$F$10,(Datos!$I$8+Datos!$J$8)+((G282-J282-L282)-Datos!$F$10)*Datos!$K$6))))</f>
        <v>160.37850000000034</v>
      </c>
      <c r="L282" s="155">
        <f>IF(G282&gt;=Datos!$D$15,(Datos!$D$15*Datos!$C$15),IF(G282&lt;=Datos!$D$15,(G282*Datos!$C$15)))</f>
        <v>1155.2</v>
      </c>
      <c r="M282" s="154">
        <v>25</v>
      </c>
      <c r="N282" s="154">
        <f t="shared" ref="N282" si="278">+J282+K282+L282+M282</f>
        <v>2431.1785</v>
      </c>
      <c r="O282" s="177">
        <f t="shared" ref="O282" si="279">+G282-N282</f>
        <v>35568.821499999998</v>
      </c>
    </row>
    <row r="283" spans="1:16" ht="29.25" customHeight="1" x14ac:dyDescent="0.2">
      <c r="A283" s="207">
        <v>225</v>
      </c>
      <c r="B283" s="227" t="s">
        <v>416</v>
      </c>
      <c r="C283" s="209" t="s">
        <v>275</v>
      </c>
      <c r="D283" s="130" t="s">
        <v>1090</v>
      </c>
      <c r="E283" s="210" t="s">
        <v>269</v>
      </c>
      <c r="F283" s="210" t="s">
        <v>19</v>
      </c>
      <c r="G283" s="154">
        <v>38000</v>
      </c>
      <c r="H283" s="154">
        <v>0</v>
      </c>
      <c r="I283" s="131">
        <f t="shared" si="276"/>
        <v>38000</v>
      </c>
      <c r="J283" s="155">
        <v>1090.5999999999999</v>
      </c>
      <c r="K283" s="156">
        <f>IF((G283-J283-L283)&lt;=Datos!$G$7,"0",IF((G283-J283-L283)&lt;=Datos!$G$8,((G283-J283-L283)-Datos!$F$8)*Datos!$I$6,IF((G283-J283-L283)&lt;=Datos!$G$9,Datos!$I$8+((G283-J283-L283)-Datos!$F$9)*Datos!$J$6,IF((G283-J283-L283)&gt;=Datos!$F$10,(Datos!$I$8+Datos!$J$8)+((G283-J283-L283)-Datos!$F$10)*Datos!$K$6))))</f>
        <v>160.37850000000034</v>
      </c>
      <c r="L283" s="155">
        <v>1155.2</v>
      </c>
      <c r="M283" s="154">
        <v>25</v>
      </c>
      <c r="N283" s="154">
        <f>+J283+K283+L283+M283</f>
        <v>2431.1785</v>
      </c>
      <c r="O283" s="177">
        <f t="shared" ref="O283" si="280">+G283-N283</f>
        <v>35568.821499999998</v>
      </c>
    </row>
    <row r="284" spans="1:16" s="216" customFormat="1" ht="29.25" customHeight="1" x14ac:dyDescent="0.2">
      <c r="A284" s="276" t="s">
        <v>435</v>
      </c>
      <c r="B284" s="277"/>
      <c r="C284" s="214">
        <v>4</v>
      </c>
      <c r="D284" s="247"/>
      <c r="E284" s="215"/>
      <c r="F284" s="158"/>
      <c r="G284" s="159">
        <f t="shared" ref="G284:O284" si="281">SUM(G280:G283)</f>
        <v>183400</v>
      </c>
      <c r="H284" s="159">
        <f t="shared" si="281"/>
        <v>0</v>
      </c>
      <c r="I284" s="159">
        <f t="shared" si="281"/>
        <v>183400</v>
      </c>
      <c r="J284" s="159">
        <f t="shared" si="281"/>
        <v>5263.58</v>
      </c>
      <c r="K284" s="159">
        <f t="shared" si="281"/>
        <v>5764.9345000000012</v>
      </c>
      <c r="L284" s="159">
        <f t="shared" si="281"/>
        <v>5575.36</v>
      </c>
      <c r="M284" s="159">
        <f t="shared" si="281"/>
        <v>9813.98</v>
      </c>
      <c r="N284" s="159">
        <f t="shared" si="281"/>
        <v>26417.854500000001</v>
      </c>
      <c r="O284" s="159">
        <f t="shared" si="281"/>
        <v>156982.14549999998</v>
      </c>
    </row>
    <row r="285" spans="1:16" ht="29.25" customHeight="1" x14ac:dyDescent="0.2">
      <c r="A285" s="276" t="s">
        <v>563</v>
      </c>
      <c r="B285" s="277"/>
      <c r="C285" s="277"/>
      <c r="D285" s="277"/>
      <c r="E285" s="277"/>
      <c r="F285" s="277"/>
      <c r="G285" s="277"/>
      <c r="H285" s="277"/>
      <c r="I285" s="277"/>
      <c r="J285" s="277"/>
      <c r="K285" s="277"/>
      <c r="L285" s="277"/>
      <c r="M285" s="277"/>
      <c r="N285" s="277"/>
      <c r="O285" s="278"/>
    </row>
    <row r="286" spans="1:16" ht="29.25" customHeight="1" x14ac:dyDescent="0.2">
      <c r="A286" s="207">
        <v>226</v>
      </c>
      <c r="B286" s="208" t="s">
        <v>65</v>
      </c>
      <c r="C286" s="209" t="s">
        <v>274</v>
      </c>
      <c r="D286" s="130" t="s">
        <v>1067</v>
      </c>
      <c r="E286" s="210" t="s">
        <v>269</v>
      </c>
      <c r="F286" s="210" t="s">
        <v>19</v>
      </c>
      <c r="G286" s="131">
        <v>170000</v>
      </c>
      <c r="H286" s="154">
        <v>0</v>
      </c>
      <c r="I286" s="131">
        <f t="shared" ref="I286" si="282">SUM(G286:H286)</f>
        <v>170000</v>
      </c>
      <c r="J286" s="155">
        <f>IF(G286&gt;=Datos!$D$14,(Datos!$D$14*Datos!$C$14),IF(G286&lt;=Datos!$D$14,(G286*Datos!$C$14)))</f>
        <v>4879</v>
      </c>
      <c r="K286" s="156">
        <f>IF((G286-J286-L286)&lt;=Datos!$G$7,"0",IF((G286-J286-L286)&lt;=Datos!$G$8,((G286-J286-L286)-Datos!$F$8)*Datos!$I$6,IF((G286-J286-L286)&lt;=Datos!$G$9,Datos!$I$8+((G286-J286-L286)-Datos!$F$9)*Datos!$J$6,IF((G286-J286-L286)&gt;=Datos!$F$10,(Datos!$I$8+Datos!$J$8)+((G286-J286-L286)-Datos!$F$10)*Datos!$K$6))))</f>
        <v>28571.110666666667</v>
      </c>
      <c r="L286" s="155">
        <v>5168</v>
      </c>
      <c r="M286" s="154">
        <v>25</v>
      </c>
      <c r="N286" s="154">
        <f t="shared" ref="N286" si="283">SUM(J286:M286)</f>
        <v>38643.110666666667</v>
      </c>
      <c r="O286" s="177">
        <f t="shared" ref="O286" si="284">+G286-N286</f>
        <v>131356.88933333333</v>
      </c>
      <c r="P286" s="13"/>
    </row>
    <row r="287" spans="1:16" ht="29.25" customHeight="1" x14ac:dyDescent="0.2">
      <c r="A287" s="207">
        <v>227</v>
      </c>
      <c r="B287" s="208" t="s">
        <v>225</v>
      </c>
      <c r="C287" s="209" t="s">
        <v>274</v>
      </c>
      <c r="D287" s="130" t="s">
        <v>241</v>
      </c>
      <c r="E287" s="210" t="s">
        <v>269</v>
      </c>
      <c r="F287" s="210" t="s">
        <v>19</v>
      </c>
      <c r="G287" s="131">
        <v>35000</v>
      </c>
      <c r="H287" s="154">
        <v>0</v>
      </c>
      <c r="I287" s="131">
        <f t="shared" ref="I287" si="285">SUM(G287:H287)</f>
        <v>35000</v>
      </c>
      <c r="J287" s="155">
        <f>IF(G287&gt;=Datos!$D$14,(Datos!$D$14*Datos!$C$14),IF(G287&lt;=Datos!$D$14,(G287*Datos!$C$14)))</f>
        <v>1004.5</v>
      </c>
      <c r="K287" s="156" t="str">
        <f>IF((G287-J287-L287)&lt;=Datos!$G$7,"0",IF((G287-J287-L287)&lt;=Datos!$G$8,((G287-J287-L287)-Datos!$F$8)*Datos!$I$6,IF((G287-J287-L287)&lt;=Datos!$G$9,Datos!$I$8+((G287-J287-L287)-Datos!$F$9)*Datos!$J$6,IF((G287-J287-L287)&gt;=Datos!$F$10,(Datos!$I$8+Datos!$J$8)+((G287-J287-L287)-Datos!$F$10)*Datos!$K$6))))</f>
        <v>0</v>
      </c>
      <c r="L287" s="155">
        <f>IF(G287&gt;=Datos!$D$15,(Datos!$D$15*Datos!$C$15),IF(G287&lt;=Datos!$D$15,(G287*Datos!$C$15)))</f>
        <v>1064</v>
      </c>
      <c r="M287" s="154">
        <v>25</v>
      </c>
      <c r="N287" s="154">
        <f t="shared" ref="N287" si="286">SUM(J287:M287)</f>
        <v>2093.5</v>
      </c>
      <c r="O287" s="177">
        <f t="shared" si="272"/>
        <v>32906.5</v>
      </c>
      <c r="P287" s="13"/>
    </row>
    <row r="288" spans="1:16" s="216" customFormat="1" ht="29.25" customHeight="1" x14ac:dyDescent="0.2">
      <c r="A288" s="276" t="s">
        <v>435</v>
      </c>
      <c r="B288" s="277"/>
      <c r="C288" s="214">
        <v>2</v>
      </c>
      <c r="D288" s="247"/>
      <c r="E288" s="215"/>
      <c r="F288" s="158"/>
      <c r="G288" s="159">
        <f>SUM(G286:G287)</f>
        <v>205000</v>
      </c>
      <c r="H288" s="159">
        <f t="shared" ref="H288:O288" si="287">SUM(H286:H287)</f>
        <v>0</v>
      </c>
      <c r="I288" s="159">
        <f t="shared" si="287"/>
        <v>205000</v>
      </c>
      <c r="J288" s="159">
        <f t="shared" si="287"/>
        <v>5883.5</v>
      </c>
      <c r="K288" s="159">
        <f t="shared" si="287"/>
        <v>28571.110666666667</v>
      </c>
      <c r="L288" s="159">
        <f t="shared" si="287"/>
        <v>6232</v>
      </c>
      <c r="M288" s="159">
        <f t="shared" si="287"/>
        <v>50</v>
      </c>
      <c r="N288" s="159">
        <f t="shared" si="287"/>
        <v>40736.610666666667</v>
      </c>
      <c r="O288" s="159">
        <f t="shared" si="287"/>
        <v>164263.38933333333</v>
      </c>
    </row>
    <row r="289" spans="1:15" ht="29.25" customHeight="1" x14ac:dyDescent="0.2">
      <c r="A289" s="276" t="s">
        <v>444</v>
      </c>
      <c r="B289" s="277"/>
      <c r="C289" s="277"/>
      <c r="D289" s="277"/>
      <c r="E289" s="277"/>
      <c r="F289" s="277"/>
      <c r="G289" s="277"/>
      <c r="H289" s="277"/>
      <c r="I289" s="277"/>
      <c r="J289" s="277"/>
      <c r="K289" s="277"/>
      <c r="L289" s="277"/>
      <c r="M289" s="277"/>
      <c r="N289" s="277"/>
      <c r="O289" s="278"/>
    </row>
    <row r="290" spans="1:15" ht="29.25" customHeight="1" x14ac:dyDescent="0.2">
      <c r="A290" s="207">
        <v>228</v>
      </c>
      <c r="B290" s="209" t="s">
        <v>1068</v>
      </c>
      <c r="C290" s="209" t="s">
        <v>274</v>
      </c>
      <c r="D290" s="92" t="s">
        <v>816</v>
      </c>
      <c r="E290" s="210" t="s">
        <v>269</v>
      </c>
      <c r="F290" s="210" t="s">
        <v>19</v>
      </c>
      <c r="G290" s="154">
        <v>60000</v>
      </c>
      <c r="H290" s="154">
        <v>0</v>
      </c>
      <c r="I290" s="154">
        <f t="shared" ref="I290" si="288">SUM(G290:H290)</f>
        <v>60000</v>
      </c>
      <c r="J290" s="155">
        <f>IF(G290&gt;=Datos!$D$14,(Datos!$D$14*Datos!$C$14),IF(G290&lt;=Datos!$D$14,(G290*Datos!$C$14)))</f>
        <v>1722</v>
      </c>
      <c r="K290" s="156">
        <f>IF((G290-J290-L290)&lt;=Datos!$G$7,"0",IF((G290-J290-L290)&lt;=Datos!$G$8,((G290-J290-L290)-Datos!$F$8)*Datos!$I$6,IF((G290-J290-L290)&lt;=Datos!$G$9,Datos!$I$8+((G290-J290-L290)-Datos!$F$9)*Datos!$J$6,IF((G290-J290-L290)&gt;=Datos!$F$10,(Datos!$I$8+Datos!$J$8)+((G290-J290-L290)-Datos!$F$10)*Datos!$K$6))))</f>
        <v>3486.6756666666661</v>
      </c>
      <c r="L290" s="155">
        <f>IF(G290&gt;=Datos!$D$15,(Datos!$D$15*Datos!$C$15),IF(G290&lt;=Datos!$D$15,(G290*Datos!$C$15)))</f>
        <v>1824</v>
      </c>
      <c r="M290" s="154">
        <v>25</v>
      </c>
      <c r="N290" s="154">
        <f t="shared" ref="N290" si="289">SUM(J290:M290)</f>
        <v>7057.6756666666661</v>
      </c>
      <c r="O290" s="177">
        <f t="shared" ref="O290" si="290">+G290-N290</f>
        <v>52942.324333333338</v>
      </c>
    </row>
    <row r="291" spans="1:15" ht="29.25" customHeight="1" x14ac:dyDescent="0.2">
      <c r="A291" s="207">
        <v>229</v>
      </c>
      <c r="B291" s="209" t="s">
        <v>477</v>
      </c>
      <c r="C291" s="209" t="s">
        <v>274</v>
      </c>
      <c r="D291" s="92" t="s">
        <v>298</v>
      </c>
      <c r="E291" s="210" t="s">
        <v>269</v>
      </c>
      <c r="F291" s="210" t="s">
        <v>19</v>
      </c>
      <c r="G291" s="154">
        <v>26000</v>
      </c>
      <c r="H291" s="154">
        <v>0</v>
      </c>
      <c r="I291" s="154">
        <f t="shared" ref="I291:I293" si="291">SUM(G291:H291)</f>
        <v>26000</v>
      </c>
      <c r="J291" s="155">
        <f>IF(G291&gt;=Datos!$D$14,(Datos!$D$14*Datos!$C$14),IF(G291&lt;=Datos!$D$14,(G291*Datos!$C$14)))</f>
        <v>746.2</v>
      </c>
      <c r="K291" s="156" t="str">
        <f>IF((G291-J291-L291)&lt;=Datos!$G$7,"0",IF((G291-J291-L291)&lt;=Datos!$G$8,((G291-J291-L291)-Datos!$F$8)*Datos!$I$6,IF((G291-J291-L291)&lt;=Datos!$G$9,Datos!$I$8+((G291-J291-L291)-Datos!$F$9)*Datos!$J$6,IF((G291-J291-L291)&gt;=Datos!$F$10,(Datos!$I$8+Datos!$J$8)+((G291-J291-L291)-Datos!$F$10)*Datos!$K$6))))</f>
        <v>0</v>
      </c>
      <c r="L291" s="155">
        <f>IF(G291&gt;=Datos!$D$15,(Datos!$D$15*Datos!$C$15),IF(G291&lt;=Datos!$D$15,(G291*Datos!$C$15)))</f>
        <v>790.4</v>
      </c>
      <c r="M291" s="154">
        <v>25</v>
      </c>
      <c r="N291" s="154">
        <f t="shared" ref="N291:N292" si="292">SUM(J291:M291)</f>
        <v>1561.6</v>
      </c>
      <c r="O291" s="177">
        <f t="shared" ref="O291:O292" si="293">+G291-N291</f>
        <v>24438.400000000001</v>
      </c>
    </row>
    <row r="292" spans="1:15" ht="29.25" customHeight="1" x14ac:dyDescent="0.2">
      <c r="A292" s="207">
        <v>230</v>
      </c>
      <c r="B292" s="209" t="s">
        <v>115</v>
      </c>
      <c r="C292" s="209" t="s">
        <v>274</v>
      </c>
      <c r="D292" s="92" t="s">
        <v>558</v>
      </c>
      <c r="E292" s="210" t="s">
        <v>269</v>
      </c>
      <c r="F292" s="210" t="s">
        <v>270</v>
      </c>
      <c r="G292" s="154">
        <v>50000</v>
      </c>
      <c r="H292" s="154">
        <v>0</v>
      </c>
      <c r="I292" s="154">
        <f t="shared" si="291"/>
        <v>50000</v>
      </c>
      <c r="J292" s="155">
        <f>IF(G292&gt;=Datos!$D$14,(Datos!$D$14*Datos!$C$14),IF(G292&lt;=Datos!$D$14,(G292*Datos!$C$14)))</f>
        <v>1435</v>
      </c>
      <c r="K292" s="156">
        <v>1566.03</v>
      </c>
      <c r="L292" s="155">
        <f>IF(G292&gt;=Datos!$D$15,(Datos!$D$15*Datos!$C$15),IF(G292&lt;=Datos!$D$15,(G292*Datos!$C$15)))</f>
        <v>1520</v>
      </c>
      <c r="M292" s="154">
        <v>1944.78</v>
      </c>
      <c r="N292" s="154">
        <f t="shared" si="292"/>
        <v>6465.8099999999995</v>
      </c>
      <c r="O292" s="177">
        <f t="shared" si="293"/>
        <v>43534.19</v>
      </c>
    </row>
    <row r="293" spans="1:15" ht="29.25" customHeight="1" x14ac:dyDescent="0.2">
      <c r="A293" s="207">
        <v>231</v>
      </c>
      <c r="B293" s="209" t="s">
        <v>293</v>
      </c>
      <c r="C293" s="209" t="s">
        <v>274</v>
      </c>
      <c r="D293" s="92" t="s">
        <v>725</v>
      </c>
      <c r="E293" s="210" t="s">
        <v>269</v>
      </c>
      <c r="F293" s="210" t="s">
        <v>19</v>
      </c>
      <c r="G293" s="154">
        <v>35000</v>
      </c>
      <c r="H293" s="154">
        <v>0</v>
      </c>
      <c r="I293" s="154">
        <f t="shared" si="291"/>
        <v>35000</v>
      </c>
      <c r="J293" s="155">
        <f>IF(G293&gt;=Datos!$D$14,(Datos!$D$14*Datos!$C$14),IF(G293&lt;=Datos!$D$14,(G293*Datos!$C$14)))</f>
        <v>1004.5</v>
      </c>
      <c r="K293" s="156" t="str">
        <f>IF((G293-J293-L293)&lt;=Datos!$G$7,"0",IF((G293-J293-L293)&lt;=Datos!$G$8,((G293-J293-L293)-Datos!$F$8)*Datos!$I$6,IF((G293-J293-L293)&lt;=Datos!$G$9,Datos!$I$8+((G293-J293-L293)-Datos!$F$9)*Datos!$J$6,IF((G293-J293-L293)&gt;=Datos!$F$10,(Datos!$I$8+Datos!$J$8)+((G293-J293-L293)-Datos!$F$10)*Datos!$K$6))))</f>
        <v>0</v>
      </c>
      <c r="L293" s="155">
        <f>IF(G293&gt;=Datos!$D$15,(Datos!$D$15*Datos!$C$15),IF(G293&lt;=Datos!$D$15,(G293*Datos!$C$15)))</f>
        <v>1064</v>
      </c>
      <c r="M293" s="154">
        <v>25</v>
      </c>
      <c r="N293" s="154">
        <f t="shared" ref="N293" si="294">SUM(J293:M293)</f>
        <v>2093.5</v>
      </c>
      <c r="O293" s="177">
        <f t="shared" si="272"/>
        <v>32906.5</v>
      </c>
    </row>
    <row r="294" spans="1:15" s="216" customFormat="1" ht="29.25" customHeight="1" x14ac:dyDescent="0.2">
      <c r="A294" s="276" t="s">
        <v>435</v>
      </c>
      <c r="B294" s="277"/>
      <c r="C294" s="214">
        <v>4</v>
      </c>
      <c r="D294" s="247"/>
      <c r="E294" s="215"/>
      <c r="F294" s="158"/>
      <c r="G294" s="159">
        <f>SUM(G290:G293)</f>
        <v>171000</v>
      </c>
      <c r="H294" s="159">
        <f t="shared" ref="H294:O294" si="295">SUM(H290:H293)</f>
        <v>0</v>
      </c>
      <c r="I294" s="159">
        <f t="shared" si="295"/>
        <v>171000</v>
      </c>
      <c r="J294" s="159">
        <f t="shared" si="295"/>
        <v>4907.7</v>
      </c>
      <c r="K294" s="159">
        <f t="shared" si="295"/>
        <v>5052.7056666666658</v>
      </c>
      <c r="L294" s="159">
        <f t="shared" si="295"/>
        <v>5198.3999999999996</v>
      </c>
      <c r="M294" s="159">
        <f t="shared" si="295"/>
        <v>2019.78</v>
      </c>
      <c r="N294" s="159">
        <f t="shared" si="295"/>
        <v>17178.585666666666</v>
      </c>
      <c r="O294" s="159">
        <f t="shared" si="295"/>
        <v>153821.41433333335</v>
      </c>
    </row>
    <row r="295" spans="1:15" ht="29.25" customHeight="1" x14ac:dyDescent="0.2">
      <c r="A295" s="276" t="s">
        <v>565</v>
      </c>
      <c r="B295" s="277"/>
      <c r="C295" s="277"/>
      <c r="D295" s="277"/>
      <c r="E295" s="277"/>
      <c r="F295" s="277"/>
      <c r="G295" s="277"/>
      <c r="H295" s="277"/>
      <c r="I295" s="277"/>
      <c r="J295" s="277"/>
      <c r="K295" s="277"/>
      <c r="L295" s="277"/>
      <c r="M295" s="277"/>
      <c r="N295" s="277"/>
      <c r="O295" s="278"/>
    </row>
    <row r="296" spans="1:15" ht="29.25" customHeight="1" x14ac:dyDescent="0.2">
      <c r="A296" s="207">
        <v>232</v>
      </c>
      <c r="B296" s="209" t="s">
        <v>478</v>
      </c>
      <c r="C296" s="209" t="s">
        <v>320</v>
      </c>
      <c r="D296" s="92" t="s">
        <v>479</v>
      </c>
      <c r="E296" s="210" t="s">
        <v>269</v>
      </c>
      <c r="F296" s="210" t="s">
        <v>19</v>
      </c>
      <c r="G296" s="154">
        <v>50000</v>
      </c>
      <c r="H296" s="154">
        <v>0</v>
      </c>
      <c r="I296" s="154">
        <f t="shared" ref="I296:I297" si="296">SUM(G296:H296)</f>
        <v>50000</v>
      </c>
      <c r="J296" s="155">
        <f>IF(G296&gt;=Datos!$D$14,(Datos!$D$14*Datos!$C$14),IF(G296&lt;=Datos!$D$14,(G296*Datos!$C$14)))</f>
        <v>1435</v>
      </c>
      <c r="K296" s="156">
        <v>1854</v>
      </c>
      <c r="L296" s="155">
        <f>IF(G296&gt;=Datos!$D$15,(Datos!$D$15*Datos!$C$15),IF(G296&lt;=Datos!$D$15,(G296*Datos!$C$15)))</f>
        <v>1520</v>
      </c>
      <c r="M296" s="154">
        <v>25</v>
      </c>
      <c r="N296" s="154">
        <f t="shared" ref="N296:N297" si="297">SUM(J296:M296)</f>
        <v>4834</v>
      </c>
      <c r="O296" s="177">
        <f t="shared" si="272"/>
        <v>45166</v>
      </c>
    </row>
    <row r="297" spans="1:15" ht="29.25" customHeight="1" x14ac:dyDescent="0.2">
      <c r="A297" s="207">
        <v>233</v>
      </c>
      <c r="B297" s="209" t="s">
        <v>172</v>
      </c>
      <c r="C297" s="209" t="s">
        <v>320</v>
      </c>
      <c r="D297" s="92" t="s">
        <v>244</v>
      </c>
      <c r="E297" s="210" t="s">
        <v>269</v>
      </c>
      <c r="F297" s="210" t="s">
        <v>19</v>
      </c>
      <c r="G297" s="154">
        <v>170000</v>
      </c>
      <c r="H297" s="154">
        <v>0</v>
      </c>
      <c r="I297" s="154">
        <f t="shared" si="296"/>
        <v>170000</v>
      </c>
      <c r="J297" s="155">
        <f>IF(G297&gt;=Datos!$D$14,(Datos!$D$14*Datos!$C$14),IF(G297&lt;=Datos!$D$14,(G297*Datos!$C$14)))</f>
        <v>4879</v>
      </c>
      <c r="K297" s="156">
        <v>28571.119999999999</v>
      </c>
      <c r="L297" s="155">
        <v>5168</v>
      </c>
      <c r="M297" s="154">
        <v>25</v>
      </c>
      <c r="N297" s="154">
        <f t="shared" si="297"/>
        <v>38643.119999999995</v>
      </c>
      <c r="O297" s="177">
        <f t="shared" si="272"/>
        <v>131356.88</v>
      </c>
    </row>
    <row r="298" spans="1:15" s="216" customFormat="1" ht="29.25" customHeight="1" x14ac:dyDescent="0.2">
      <c r="A298" s="276" t="s">
        <v>435</v>
      </c>
      <c r="B298" s="277"/>
      <c r="C298" s="214">
        <v>2</v>
      </c>
      <c r="D298" s="247"/>
      <c r="E298" s="215"/>
      <c r="F298" s="158"/>
      <c r="G298" s="159">
        <f t="shared" ref="G298:O298" si="298">SUM(G296:G297)</f>
        <v>220000</v>
      </c>
      <c r="H298" s="159">
        <f t="shared" si="298"/>
        <v>0</v>
      </c>
      <c r="I298" s="159">
        <f t="shared" si="298"/>
        <v>220000</v>
      </c>
      <c r="J298" s="159">
        <f t="shared" si="298"/>
        <v>6314</v>
      </c>
      <c r="K298" s="159">
        <f t="shared" si="298"/>
        <v>30425.119999999999</v>
      </c>
      <c r="L298" s="159">
        <f t="shared" si="298"/>
        <v>6688</v>
      </c>
      <c r="M298" s="159">
        <f t="shared" si="298"/>
        <v>50</v>
      </c>
      <c r="N298" s="159">
        <f t="shared" si="298"/>
        <v>43477.119999999995</v>
      </c>
      <c r="O298" s="159">
        <f t="shared" si="298"/>
        <v>176522.88</v>
      </c>
    </row>
    <row r="299" spans="1:15" ht="29.25" customHeight="1" x14ac:dyDescent="0.2">
      <c r="A299" s="276" t="s">
        <v>446</v>
      </c>
      <c r="B299" s="277"/>
      <c r="C299" s="277"/>
      <c r="D299" s="277"/>
      <c r="E299" s="277"/>
      <c r="F299" s="277"/>
      <c r="G299" s="277"/>
      <c r="H299" s="277"/>
      <c r="I299" s="277"/>
      <c r="J299" s="277"/>
      <c r="K299" s="277"/>
      <c r="L299" s="277"/>
      <c r="M299" s="277"/>
      <c r="N299" s="277"/>
      <c r="O299" s="226"/>
    </row>
    <row r="300" spans="1:15" ht="29.25" customHeight="1" x14ac:dyDescent="0.2">
      <c r="A300" s="207">
        <v>234</v>
      </c>
      <c r="B300" s="209" t="s">
        <v>566</v>
      </c>
      <c r="C300" s="209" t="s">
        <v>320</v>
      </c>
      <c r="D300" s="92" t="s">
        <v>816</v>
      </c>
      <c r="E300" s="210" t="s">
        <v>269</v>
      </c>
      <c r="F300" s="210" t="s">
        <v>19</v>
      </c>
      <c r="G300" s="154">
        <v>50000</v>
      </c>
      <c r="H300" s="154">
        <v>0</v>
      </c>
      <c r="I300" s="154">
        <f t="shared" ref="I300:I302" si="299">SUM(G300:H300)</f>
        <v>50000</v>
      </c>
      <c r="J300" s="155">
        <f>IF(G300&gt;=Datos!$D$14,(Datos!$D$14*Datos!$C$14),IF(G300&lt;=Datos!$D$14,(G300*Datos!$C$14)))</f>
        <v>1435</v>
      </c>
      <c r="K300" s="156">
        <v>1566.03</v>
      </c>
      <c r="L300" s="155">
        <f>IF(G300&gt;=Datos!$D$15,(Datos!$D$15*Datos!$C$15),IF(G300&lt;=Datos!$D$15,(G300*Datos!$C$15)))</f>
        <v>1520</v>
      </c>
      <c r="M300" s="154">
        <v>11944.78</v>
      </c>
      <c r="N300" s="154">
        <f t="shared" ref="N300" si="300">SUM(J300:M300)</f>
        <v>16465.810000000001</v>
      </c>
      <c r="O300" s="177">
        <f t="shared" ref="O300" si="301">+G300-N300</f>
        <v>33534.19</v>
      </c>
    </row>
    <row r="301" spans="1:15" ht="29.25" customHeight="1" x14ac:dyDescent="0.2">
      <c r="A301" s="207">
        <v>235</v>
      </c>
      <c r="B301" s="209" t="s">
        <v>289</v>
      </c>
      <c r="C301" s="209" t="s">
        <v>320</v>
      </c>
      <c r="D301" s="92" t="s">
        <v>725</v>
      </c>
      <c r="E301" s="210" t="s">
        <v>269</v>
      </c>
      <c r="F301" s="210" t="s">
        <v>19</v>
      </c>
      <c r="G301" s="154">
        <v>26000</v>
      </c>
      <c r="H301" s="154">
        <v>0</v>
      </c>
      <c r="I301" s="154">
        <f t="shared" ref="I301" si="302">SUM(G301:H301)</f>
        <v>26000</v>
      </c>
      <c r="J301" s="155">
        <f>IF(G301&gt;=Datos!$D$14,(Datos!$D$14*Datos!$C$14),IF(G301&lt;=Datos!$D$14,(G301*Datos!$C$14)))</f>
        <v>746.2</v>
      </c>
      <c r="K301" s="156" t="str">
        <f>IF((G301-J301-L301)&lt;=Datos!$G$7,"0",IF((G301-J301-L301)&lt;=Datos!$G$8,((G301-J301-L301)-Datos!$F$8)*Datos!$I$6,IF((G301-J301-L301)&lt;=Datos!$G$9,Datos!$I$8+((G301-J301-L301)-Datos!$F$9)*Datos!$J$6,IF((G301-J301-L301)&gt;=Datos!$F$10,(Datos!$I$8+Datos!$J$8)+((G301-J301-L301)-Datos!$F$10)*Datos!$K$6))))</f>
        <v>0</v>
      </c>
      <c r="L301" s="155">
        <f>IF(G301&gt;=Datos!$D$15,(Datos!$D$15*Datos!$C$15),IF(G301&lt;=Datos!$D$15,(G301*Datos!$C$15)))</f>
        <v>790.4</v>
      </c>
      <c r="M301" s="154">
        <v>25</v>
      </c>
      <c r="N301" s="154">
        <f t="shared" ref="N301" si="303">SUM(J301:M301)</f>
        <v>1561.6</v>
      </c>
      <c r="O301" s="177">
        <f t="shared" ref="O301" si="304">+G301-N301</f>
        <v>24438.400000000001</v>
      </c>
    </row>
    <row r="302" spans="1:15" ht="29.25" customHeight="1" x14ac:dyDescent="0.2">
      <c r="A302" s="207">
        <v>236</v>
      </c>
      <c r="B302" s="209" t="s">
        <v>1007</v>
      </c>
      <c r="C302" s="209" t="s">
        <v>320</v>
      </c>
      <c r="D302" s="92" t="s">
        <v>816</v>
      </c>
      <c r="E302" s="210" t="s">
        <v>269</v>
      </c>
      <c r="F302" s="210" t="s">
        <v>19</v>
      </c>
      <c r="G302" s="154">
        <v>50000</v>
      </c>
      <c r="H302" s="154">
        <v>0</v>
      </c>
      <c r="I302" s="154">
        <f t="shared" si="299"/>
        <v>50000</v>
      </c>
      <c r="J302" s="155">
        <f>IF(G302&gt;=Datos!$D$14,(Datos!$D$14*Datos!$C$14),IF(G302&lt;=Datos!$D$14,(G302*Datos!$C$14)))</f>
        <v>1435</v>
      </c>
      <c r="K302" s="156">
        <f>IF((G302-J302-L302)&lt;=Datos!$G$7,"0",IF((G302-J302-L302)&lt;=Datos!$G$8,((G302-J302-L302)-Datos!$F$8)*Datos!$I$6,IF((G302-J302-L302)&lt;=Datos!$G$9,Datos!$I$8+((G302-J302-L302)-Datos!$F$9)*Datos!$J$6,IF((G302-J302-L302)&gt;=Datos!$F$10,(Datos!$I$8+Datos!$J$8)+((G302-J302-L302)-Datos!$F$10)*Datos!$K$6))))</f>
        <v>1853.9984999999997</v>
      </c>
      <c r="L302" s="155">
        <f>IF(G302&gt;=Datos!$D$15,(Datos!$D$15*Datos!$C$15),IF(G302&lt;=Datos!$D$15,(G302*Datos!$C$15)))</f>
        <v>1520</v>
      </c>
      <c r="M302" s="154">
        <v>10025</v>
      </c>
      <c r="N302" s="154">
        <f>SUM(J302:M302)</f>
        <v>14833.9985</v>
      </c>
      <c r="O302" s="177">
        <f>+G302-N302</f>
        <v>35166.001499999998</v>
      </c>
    </row>
    <row r="303" spans="1:15" s="216" customFormat="1" ht="29.25" customHeight="1" x14ac:dyDescent="0.2">
      <c r="A303" s="276" t="s">
        <v>435</v>
      </c>
      <c r="B303" s="277"/>
      <c r="C303" s="214">
        <v>3</v>
      </c>
      <c r="D303" s="247"/>
      <c r="E303" s="215"/>
      <c r="F303" s="158"/>
      <c r="G303" s="159">
        <f t="shared" ref="G303:O303" si="305">SUM(G300:G302)</f>
        <v>126000</v>
      </c>
      <c r="H303" s="159">
        <f t="shared" si="305"/>
        <v>0</v>
      </c>
      <c r="I303" s="159">
        <f t="shared" si="305"/>
        <v>126000</v>
      </c>
      <c r="J303" s="159">
        <f t="shared" si="305"/>
        <v>3616.2</v>
      </c>
      <c r="K303" s="159">
        <f t="shared" si="305"/>
        <v>3420.0284999999994</v>
      </c>
      <c r="L303" s="159">
        <f t="shared" si="305"/>
        <v>3830.4</v>
      </c>
      <c r="M303" s="159">
        <f t="shared" si="305"/>
        <v>21994.78</v>
      </c>
      <c r="N303" s="159">
        <f t="shared" si="305"/>
        <v>32861.408499999998</v>
      </c>
      <c r="O303" s="159">
        <f t="shared" si="305"/>
        <v>93138.59150000001</v>
      </c>
    </row>
    <row r="304" spans="1:15" ht="29.25" customHeight="1" x14ac:dyDescent="0.2">
      <c r="A304" s="276" t="s">
        <v>481</v>
      </c>
      <c r="B304" s="277"/>
      <c r="C304" s="277"/>
      <c r="D304" s="277"/>
      <c r="E304" s="277"/>
      <c r="F304" s="277"/>
      <c r="G304" s="277"/>
      <c r="H304" s="277"/>
      <c r="I304" s="277"/>
      <c r="J304" s="277"/>
      <c r="K304" s="277"/>
      <c r="L304" s="277"/>
      <c r="M304" s="277"/>
      <c r="N304" s="277"/>
      <c r="O304" s="226"/>
    </row>
    <row r="305" spans="1:15" ht="29.25" customHeight="1" x14ac:dyDescent="0.2">
      <c r="A305" s="207">
        <v>237</v>
      </c>
      <c r="B305" s="209" t="s">
        <v>640</v>
      </c>
      <c r="C305" s="209" t="s">
        <v>273</v>
      </c>
      <c r="D305" s="92" t="s">
        <v>230</v>
      </c>
      <c r="E305" s="210" t="s">
        <v>269</v>
      </c>
      <c r="F305" s="210" t="s">
        <v>270</v>
      </c>
      <c r="G305" s="154">
        <v>76230</v>
      </c>
      <c r="H305" s="154">
        <v>0</v>
      </c>
      <c r="I305" s="154">
        <f t="shared" ref="I305:I319" si="306">SUM(G305:H305)</f>
        <v>76230</v>
      </c>
      <c r="J305" s="155">
        <f>IF(G305&gt;=Datos!$D$14,(Datos!$D$14*Datos!$C$14),IF(G305&lt;=Datos!$D$14,(G305*Datos!$C$14)))</f>
        <v>2187.8009999999999</v>
      </c>
      <c r="K305" s="156">
        <v>5772.93</v>
      </c>
      <c r="L305" s="155">
        <f>IF(G305&gt;=Datos!$D$15,(Datos!$D$15*Datos!$C$15),IF(G305&lt;=Datos!$D$15,(G305*Datos!$C$15)))</f>
        <v>2317.3919999999998</v>
      </c>
      <c r="M305" s="154">
        <v>3864.56</v>
      </c>
      <c r="N305" s="154">
        <f t="shared" ref="N305" si="307">SUM(J305:M305)</f>
        <v>14142.682999999999</v>
      </c>
      <c r="O305" s="177">
        <f t="shared" ref="O305" si="308">+G305-N305</f>
        <v>62087.317000000003</v>
      </c>
    </row>
    <row r="306" spans="1:15" ht="29.25" customHeight="1" x14ac:dyDescent="0.2">
      <c r="A306" s="207">
        <v>238</v>
      </c>
      <c r="B306" s="209" t="s">
        <v>964</v>
      </c>
      <c r="C306" s="209" t="s">
        <v>273</v>
      </c>
      <c r="D306" s="92" t="s">
        <v>230</v>
      </c>
      <c r="E306" s="210" t="s">
        <v>269</v>
      </c>
      <c r="F306" s="210" t="s">
        <v>19</v>
      </c>
      <c r="G306" s="154">
        <v>60000</v>
      </c>
      <c r="H306" s="154">
        <v>0</v>
      </c>
      <c r="I306" s="154">
        <f t="shared" ref="I306:I315" si="309">SUM(G306:H306)</f>
        <v>60000</v>
      </c>
      <c r="J306" s="155">
        <f>IF(G306&gt;=Datos!$D$14,(Datos!$D$14*Datos!$C$14),IF(G306&lt;=Datos!$D$14,(G306*Datos!$C$14)))</f>
        <v>1722</v>
      </c>
      <c r="K306" s="156">
        <f>IF((G306-J306-L306)&lt;=Datos!$G$7,"0",IF((G306-J306-L306)&lt;=Datos!$G$8,((G306-J306-L306)-Datos!$F$8)*Datos!$I$6,IF((G306-J306-L306)&lt;=Datos!$G$9,Datos!$I$8+((G306-J306-L306)-Datos!$F$9)*Datos!$J$6,IF((G306-J306-L306)&gt;=Datos!$F$10,(Datos!$I$8+Datos!$J$8)+((G306-J306-L306)-Datos!$F$10)*Datos!$K$6))))</f>
        <v>3486.6756666666661</v>
      </c>
      <c r="L306" s="155">
        <f>IF(G306&gt;=Datos!$D$15,(Datos!$D$15*Datos!$C$15),IF(G306&lt;=Datos!$D$15,(G306*Datos!$C$15)))</f>
        <v>1824</v>
      </c>
      <c r="M306" s="154">
        <v>25</v>
      </c>
      <c r="N306" s="154">
        <f t="shared" ref="N306:N315" si="310">SUM(J306:M306)</f>
        <v>7057.6756666666661</v>
      </c>
      <c r="O306" s="177">
        <f t="shared" ref="O306:O315" si="311">+G306-N306</f>
        <v>52942.324333333338</v>
      </c>
    </row>
    <row r="307" spans="1:15" ht="29.25" customHeight="1" x14ac:dyDescent="0.2">
      <c r="A307" s="207">
        <v>239</v>
      </c>
      <c r="B307" s="209" t="s">
        <v>965</v>
      </c>
      <c r="C307" s="209" t="s">
        <v>273</v>
      </c>
      <c r="D307" s="92" t="s">
        <v>231</v>
      </c>
      <c r="E307" s="210" t="s">
        <v>269</v>
      </c>
      <c r="F307" s="210" t="s">
        <v>19</v>
      </c>
      <c r="G307" s="154">
        <v>68250</v>
      </c>
      <c r="H307" s="154">
        <v>0</v>
      </c>
      <c r="I307" s="154">
        <f t="shared" si="309"/>
        <v>68250</v>
      </c>
      <c r="J307" s="155">
        <f>IF(G307&gt;=Datos!$D$14,(Datos!$D$14*Datos!$C$14),IF(G307&lt;=Datos!$D$14,(G307*Datos!$C$14)))</f>
        <v>1958.7750000000001</v>
      </c>
      <c r="K307" s="156">
        <f>IF((G307-J307-L307)&lt;=Datos!$G$7,"0",IF((G307-J307-L307)&lt;=Datos!$G$8,((G307-J307-L307)-Datos!$F$8)*Datos!$I$6,IF((G307-J307-L307)&lt;=Datos!$G$9,Datos!$I$8+((G307-J307-L307)-Datos!$F$9)*Datos!$J$6,IF((G307-J307-L307)&gt;=Datos!$F$10,(Datos!$I$8+Datos!$J$8)+((G307-J307-L307)-Datos!$F$10)*Datos!$K$6))))</f>
        <v>5039.1606666666667</v>
      </c>
      <c r="L307" s="155">
        <f>IF(G307&gt;=Datos!$D$15,(Datos!$D$15*Datos!$C$15),IF(G307&lt;=Datos!$D$15,(G307*Datos!$C$15)))</f>
        <v>2074.8000000000002</v>
      </c>
      <c r="M307" s="154">
        <v>25</v>
      </c>
      <c r="N307" s="154">
        <f t="shared" si="310"/>
        <v>9097.7356666666674</v>
      </c>
      <c r="O307" s="177">
        <f t="shared" si="311"/>
        <v>59152.264333333333</v>
      </c>
    </row>
    <row r="308" spans="1:15" ht="29.25" customHeight="1" x14ac:dyDescent="0.2">
      <c r="A308" s="207">
        <v>240</v>
      </c>
      <c r="B308" s="209" t="s">
        <v>198</v>
      </c>
      <c r="C308" s="209" t="s">
        <v>273</v>
      </c>
      <c r="D308" s="92" t="s">
        <v>230</v>
      </c>
      <c r="E308" s="210" t="s">
        <v>269</v>
      </c>
      <c r="F308" s="210" t="s">
        <v>19</v>
      </c>
      <c r="G308" s="154">
        <v>91047.21</v>
      </c>
      <c r="H308" s="154">
        <v>0</v>
      </c>
      <c r="I308" s="154">
        <f t="shared" si="309"/>
        <v>91047.21</v>
      </c>
      <c r="J308" s="155">
        <f>IF(G308&gt;=Datos!$D$14,(Datos!$D$14*Datos!$C$14),IF(G308&lt;=Datos!$D$14,(G308*Datos!$C$14)))</f>
        <v>2613.0549270000001</v>
      </c>
      <c r="K308" s="156">
        <f>IF((G308-J308-L308)&lt;=Datos!$G$7,"0",IF((G308-J308-L308)&lt;=Datos!$G$8,((G308-J308-L308)-Datos!$F$8)*Datos!$I$6,IF((G308-J308-L308)&lt;=Datos!$G$9,Datos!$I$8+((G308-J308-L308)-Datos!$F$9)*Datos!$J$6,IF((G308-J308-L308)&gt;=Datos!$F$10,(Datos!$I$8+Datos!$J$8)+((G308-J308-L308)-Datos!$F$10)*Datos!$K$6))))</f>
        <v>9999.4406389166688</v>
      </c>
      <c r="L308" s="155">
        <f>IF(G308&gt;=Datos!$D$15,(Datos!$D$15*Datos!$C$15),IF(G308&lt;=Datos!$D$15,(G308*Datos!$C$15)))</f>
        <v>2767.835184</v>
      </c>
      <c r="M308" s="154">
        <v>25</v>
      </c>
      <c r="N308" s="154">
        <f t="shared" si="310"/>
        <v>15405.330749916669</v>
      </c>
      <c r="O308" s="177">
        <f t="shared" si="311"/>
        <v>75641.879250083337</v>
      </c>
    </row>
    <row r="309" spans="1:15" ht="29.25" customHeight="1" x14ac:dyDescent="0.2">
      <c r="A309" s="207">
        <v>241</v>
      </c>
      <c r="B309" s="209" t="s">
        <v>780</v>
      </c>
      <c r="C309" s="209" t="s">
        <v>273</v>
      </c>
      <c r="D309" s="92" t="s">
        <v>569</v>
      </c>
      <c r="E309" s="210" t="s">
        <v>269</v>
      </c>
      <c r="F309" s="210" t="s">
        <v>19</v>
      </c>
      <c r="G309" s="154">
        <v>69877.5</v>
      </c>
      <c r="H309" s="154">
        <v>0</v>
      </c>
      <c r="I309" s="154">
        <f t="shared" si="309"/>
        <v>69877.5</v>
      </c>
      <c r="J309" s="155">
        <f>IF(G309&gt;=Datos!$D$14,(Datos!$D$14*Datos!$C$14),IF(G309&lt;=Datos!$D$14,(G309*Datos!$C$14)))</f>
        <v>2005.48425</v>
      </c>
      <c r="K309" s="156">
        <f>IF((G309-J309-L309)&lt;=Datos!$G$7,"0",IF((G309-J309-L309)&lt;=Datos!$G$8,((G309-J309-L309)-Datos!$F$8)*Datos!$I$6,IF((G309-J309-L309)&lt;=Datos!$G$9,Datos!$I$8+((G309-J309-L309)-Datos!$F$9)*Datos!$J$6,IF((G309-J309-L309)&gt;=Datos!$F$10,(Datos!$I$8+Datos!$J$8)+((G309-J309-L309)-Datos!$F$10)*Datos!$K$6))))</f>
        <v>5345.4236166666678</v>
      </c>
      <c r="L309" s="155">
        <f>IF(G309&gt;=Datos!$D$15,(Datos!$D$15*Datos!$C$15),IF(G309&lt;=Datos!$D$15,(G309*Datos!$C$15)))</f>
        <v>2124.2759999999998</v>
      </c>
      <c r="M309" s="154">
        <v>25</v>
      </c>
      <c r="N309" s="154">
        <f t="shared" si="310"/>
        <v>9500.1838666666681</v>
      </c>
      <c r="O309" s="177">
        <f t="shared" si="311"/>
        <v>60377.316133333334</v>
      </c>
    </row>
    <row r="310" spans="1:15" ht="29.25" customHeight="1" x14ac:dyDescent="0.2">
      <c r="A310" s="207">
        <v>242</v>
      </c>
      <c r="B310" s="209" t="s">
        <v>779</v>
      </c>
      <c r="C310" s="209" t="s">
        <v>273</v>
      </c>
      <c r="D310" s="92" t="s">
        <v>246</v>
      </c>
      <c r="E310" s="210" t="s">
        <v>269</v>
      </c>
      <c r="F310" s="210" t="s">
        <v>19</v>
      </c>
      <c r="G310" s="154">
        <v>35000</v>
      </c>
      <c r="H310" s="154">
        <v>0</v>
      </c>
      <c r="I310" s="154">
        <f t="shared" ref="I310" si="312">SUM(G310:H310)</f>
        <v>35000</v>
      </c>
      <c r="J310" s="155">
        <f>IF(G310&gt;=Datos!$D$14,(Datos!$D$14*Datos!$C$14),IF(G310&lt;=Datos!$D$14,(G310*Datos!$C$14)))</f>
        <v>1004.5</v>
      </c>
      <c r="K310" s="156" t="str">
        <f>IF((G310-J310-L310)&lt;=Datos!$G$7,"0",IF((G310-J310-L310)&lt;=Datos!$G$8,((G310-J310-L310)-Datos!$F$8)*Datos!$I$6,IF((G310-J310-L310)&lt;=Datos!$G$9,Datos!$I$8+((G310-J310-L310)-Datos!$F$9)*Datos!$J$6,IF((G310-J310-L310)&gt;=Datos!$F$10,(Datos!$I$8+Datos!$J$8)+((G310-J310-L310)-Datos!$F$10)*Datos!$K$6))))</f>
        <v>0</v>
      </c>
      <c r="L310" s="155">
        <f>IF(G310&gt;=Datos!$D$15,(Datos!$D$15*Datos!$C$15),IF(G310&lt;=Datos!$D$15,(G310*Datos!$C$15)))</f>
        <v>1064</v>
      </c>
      <c r="M310" s="154">
        <v>25</v>
      </c>
      <c r="N310" s="154">
        <f t="shared" ref="N310" si="313">SUM(J310:M310)</f>
        <v>2093.5</v>
      </c>
      <c r="O310" s="177">
        <f t="shared" ref="O310" si="314">+G310-N310</f>
        <v>32906.5</v>
      </c>
    </row>
    <row r="311" spans="1:15" ht="29.25" customHeight="1" x14ac:dyDescent="0.2">
      <c r="A311" s="207">
        <v>243</v>
      </c>
      <c r="B311" s="209" t="s">
        <v>226</v>
      </c>
      <c r="C311" s="209" t="s">
        <v>273</v>
      </c>
      <c r="D311" s="92" t="s">
        <v>587</v>
      </c>
      <c r="E311" s="210" t="s">
        <v>269</v>
      </c>
      <c r="F311" s="210" t="s">
        <v>19</v>
      </c>
      <c r="G311" s="154">
        <v>80000</v>
      </c>
      <c r="H311" s="154">
        <v>0</v>
      </c>
      <c r="I311" s="154">
        <f t="shared" ref="I311" si="315">SUM(G311:H311)</f>
        <v>80000</v>
      </c>
      <c r="J311" s="155">
        <f>IF(G311&gt;=Datos!$D$14,(Datos!$D$14*Datos!$C$14),IF(G311&lt;=Datos!$D$14,(G311*Datos!$C$14)))</f>
        <v>2296</v>
      </c>
      <c r="K311" s="156">
        <f>IF((G311-J311-L311)&lt;=Datos!$G$7,"0",IF((G311-J311-L311)&lt;=Datos!$G$8,((G311-J311-L311)-Datos!$F$8)*Datos!$I$6,IF((G311-J311-L311)&lt;=Datos!$G$9,Datos!$I$8+((G311-J311-L311)-Datos!$F$9)*Datos!$J$6,IF((G311-J311-L311)&gt;=Datos!$F$10,(Datos!$I$8+Datos!$J$8)+((G311-J311-L311)-Datos!$F$10)*Datos!$K$6))))</f>
        <v>7400.8606666666674</v>
      </c>
      <c r="L311" s="155">
        <f>IF(G311&gt;=Datos!$D$15,(Datos!$D$15*Datos!$C$15),IF(G311&lt;=Datos!$D$15,(G311*Datos!$C$15)))</f>
        <v>2432</v>
      </c>
      <c r="M311" s="154">
        <v>25</v>
      </c>
      <c r="N311" s="154">
        <f t="shared" ref="N311" si="316">SUM(J311:M311)</f>
        <v>12153.860666666667</v>
      </c>
      <c r="O311" s="177">
        <f t="shared" ref="O311" si="317">+G311-N311</f>
        <v>67846.139333333325</v>
      </c>
    </row>
    <row r="312" spans="1:15" ht="29.25" customHeight="1" x14ac:dyDescent="0.2">
      <c r="A312" s="207">
        <v>244</v>
      </c>
      <c r="B312" s="209" t="s">
        <v>276</v>
      </c>
      <c r="C312" s="209" t="s">
        <v>273</v>
      </c>
      <c r="D312" s="92" t="s">
        <v>238</v>
      </c>
      <c r="E312" s="210" t="s">
        <v>269</v>
      </c>
      <c r="F312" s="210" t="s">
        <v>19</v>
      </c>
      <c r="G312" s="154">
        <v>42462.69</v>
      </c>
      <c r="H312" s="154">
        <v>0</v>
      </c>
      <c r="I312" s="154">
        <f t="shared" si="309"/>
        <v>42462.69</v>
      </c>
      <c r="J312" s="155">
        <f>IF(G312&gt;=Datos!$D$14,(Datos!$D$14*Datos!$C$14),IF(G312&lt;=Datos!$D$14,(G312*Datos!$C$14)))</f>
        <v>1218.6792030000001</v>
      </c>
      <c r="K312" s="156">
        <f>IF((G312-J312-L312)&lt;=Datos!$G$7,"0",IF((G312-J312-L312)&lt;=Datos!$G$8,((G312-J312-L312)-Datos!$F$8)*Datos!$I$6,IF((G312-J312-L312)&lt;=Datos!$G$9,Datos!$I$8+((G312-J312-L312)-Datos!$F$9)*Datos!$J$6,IF((G312-J312-L312)&gt;=Datos!$F$10,(Datos!$I$8+Datos!$J$8)+((G312-J312-L312)-Datos!$F$10)*Datos!$K$6))))</f>
        <v>790.2202531500003</v>
      </c>
      <c r="L312" s="155">
        <f>IF(G312&gt;=Datos!$D$15,(Datos!$D$15*Datos!$C$15),IF(G312&lt;=Datos!$D$15,(G312*Datos!$C$15)))</f>
        <v>1290.8657760000001</v>
      </c>
      <c r="M312" s="154">
        <v>25</v>
      </c>
      <c r="N312" s="154">
        <f t="shared" si="310"/>
        <v>3324.7652321500004</v>
      </c>
      <c r="O312" s="177">
        <f t="shared" si="311"/>
        <v>39137.924767850003</v>
      </c>
    </row>
    <row r="313" spans="1:15" ht="29.25" customHeight="1" x14ac:dyDescent="0.2">
      <c r="A313" s="207">
        <v>245</v>
      </c>
      <c r="B313" s="209" t="s">
        <v>777</v>
      </c>
      <c r="C313" s="209" t="s">
        <v>273</v>
      </c>
      <c r="D313" s="92" t="s">
        <v>587</v>
      </c>
      <c r="E313" s="210" t="s">
        <v>269</v>
      </c>
      <c r="F313" s="210" t="s">
        <v>19</v>
      </c>
      <c r="G313" s="154">
        <v>80000</v>
      </c>
      <c r="H313" s="154">
        <v>0</v>
      </c>
      <c r="I313" s="154">
        <f t="shared" ref="I313" si="318">SUM(G313:H313)</f>
        <v>80000</v>
      </c>
      <c r="J313" s="155">
        <f>IF(G313&gt;=Datos!$D$14,(Datos!$D$14*Datos!$C$14),IF(G313&lt;=Datos!$D$14,(G313*Datos!$C$14)))</f>
        <v>2296</v>
      </c>
      <c r="K313" s="156">
        <f>IF((G313-J313-L313)&lt;=Datos!$G$7,"0",IF((G313-J313-L313)&lt;=Datos!$G$8,((G313-J313-L313)-Datos!$F$8)*Datos!$I$6,IF((G313-J313-L313)&lt;=Datos!$G$9,Datos!$I$8+((G313-J313-L313)-Datos!$F$9)*Datos!$J$6,IF((G313-J313-L313)&gt;=Datos!$F$10,(Datos!$I$8+Datos!$J$8)+((G313-J313-L313)-Datos!$F$10)*Datos!$K$6))))</f>
        <v>7400.8606666666674</v>
      </c>
      <c r="L313" s="155">
        <f>IF(G313&gt;=Datos!$D$15,(Datos!$D$15*Datos!$C$15),IF(G313&lt;=Datos!$D$15,(G313*Datos!$C$15)))</f>
        <v>2432</v>
      </c>
      <c r="M313" s="154">
        <v>25</v>
      </c>
      <c r="N313" s="154">
        <f t="shared" ref="N313" si="319">SUM(J313:M313)</f>
        <v>12153.860666666667</v>
      </c>
      <c r="O313" s="177">
        <f t="shared" ref="O313" si="320">+G313-N313</f>
        <v>67846.139333333325</v>
      </c>
    </row>
    <row r="314" spans="1:15" ht="29.25" customHeight="1" x14ac:dyDescent="0.2">
      <c r="A314" s="207">
        <v>246</v>
      </c>
      <c r="B314" s="209" t="s">
        <v>213</v>
      </c>
      <c r="C314" s="209" t="s">
        <v>273</v>
      </c>
      <c r="D314" s="92" t="s">
        <v>587</v>
      </c>
      <c r="E314" s="210" t="s">
        <v>269</v>
      </c>
      <c r="F314" s="210" t="s">
        <v>19</v>
      </c>
      <c r="G314" s="154">
        <v>80000</v>
      </c>
      <c r="H314" s="154">
        <v>0</v>
      </c>
      <c r="I314" s="154">
        <f t="shared" si="309"/>
        <v>80000</v>
      </c>
      <c r="J314" s="155">
        <f>IF(G314&gt;=Datos!$D$14,(Datos!$D$14*Datos!$C$14),IF(G314&lt;=Datos!$D$14,(G314*Datos!$C$14)))</f>
        <v>2296</v>
      </c>
      <c r="K314" s="156">
        <v>6920.92</v>
      </c>
      <c r="L314" s="155">
        <f>IF(G314&gt;=Datos!$D$15,(Datos!$D$15*Datos!$C$15),IF(G314&lt;=Datos!$D$15,(G314*Datos!$C$15)))</f>
        <v>2432</v>
      </c>
      <c r="M314" s="154">
        <v>1944.78</v>
      </c>
      <c r="N314" s="154">
        <f t="shared" si="310"/>
        <v>13593.7</v>
      </c>
      <c r="O314" s="177">
        <f t="shared" si="311"/>
        <v>66406.3</v>
      </c>
    </row>
    <row r="315" spans="1:15" ht="29.25" customHeight="1" x14ac:dyDescent="0.2">
      <c r="A315" s="207">
        <v>247</v>
      </c>
      <c r="B315" s="209" t="s">
        <v>142</v>
      </c>
      <c r="C315" s="209" t="s">
        <v>273</v>
      </c>
      <c r="D315" s="92" t="s">
        <v>246</v>
      </c>
      <c r="E315" s="210" t="s">
        <v>269</v>
      </c>
      <c r="F315" s="210" t="s">
        <v>270</v>
      </c>
      <c r="G315" s="154">
        <v>35000</v>
      </c>
      <c r="H315" s="154">
        <v>0</v>
      </c>
      <c r="I315" s="154">
        <f t="shared" si="309"/>
        <v>35000</v>
      </c>
      <c r="J315" s="155">
        <f>IF(G315&gt;=Datos!$D$14,(Datos!$D$14*Datos!$C$14),IF(G315&lt;=Datos!$D$14,(G315*Datos!$C$14)))</f>
        <v>1004.5</v>
      </c>
      <c r="K315" s="156" t="str">
        <f>IF((G315-J315-L315)&lt;=Datos!$G$7,"0",IF((G315-J315-L315)&lt;=Datos!$G$8,((G315-J315-L315)-Datos!$F$8)*Datos!$I$6,IF((G315-J315-L315)&lt;=Datos!$G$9,Datos!$I$8+((G315-J315-L315)-Datos!$F$9)*Datos!$J$6,IF((G315-J315-L315)&gt;=Datos!$F$10,(Datos!$I$8+Datos!$J$8)+((G315-J315-L315)-Datos!$F$10)*Datos!$K$6))))</f>
        <v>0</v>
      </c>
      <c r="L315" s="155">
        <f>IF(G315&gt;=Datos!$D$15,(Datos!$D$15*Datos!$C$15),IF(G315&lt;=Datos!$D$15,(G315*Datos!$C$15)))</f>
        <v>1064</v>
      </c>
      <c r="M315" s="154">
        <v>25</v>
      </c>
      <c r="N315" s="154">
        <f t="shared" si="310"/>
        <v>2093.5</v>
      </c>
      <c r="O315" s="177">
        <f t="shared" si="311"/>
        <v>32906.5</v>
      </c>
    </row>
    <row r="316" spans="1:15" ht="29.25" customHeight="1" x14ac:dyDescent="0.2">
      <c r="A316" s="207">
        <v>248</v>
      </c>
      <c r="B316" s="209" t="s">
        <v>339</v>
      </c>
      <c r="C316" s="209" t="s">
        <v>273</v>
      </c>
      <c r="D316" s="92" t="s">
        <v>230</v>
      </c>
      <c r="E316" s="210" t="s">
        <v>269</v>
      </c>
      <c r="F316" s="210" t="s">
        <v>19</v>
      </c>
      <c r="G316" s="154">
        <v>76230</v>
      </c>
      <c r="H316" s="154">
        <v>0</v>
      </c>
      <c r="I316" s="154">
        <f t="shared" ref="I316" si="321">SUM(G316:H316)</f>
        <v>76230</v>
      </c>
      <c r="J316" s="155">
        <f>IF(G316&gt;=Datos!$D$14,(Datos!$D$14*Datos!$C$14),IF(G316&lt;=Datos!$D$14,(G316*Datos!$C$14)))</f>
        <v>2187.8009999999999</v>
      </c>
      <c r="K316" s="156">
        <f>IF((G316-J316-L316)&lt;=Datos!$G$7,"0",IF((G316-J316-L316)&lt;=Datos!$G$8,((G316-J316-L316)-Datos!$F$8)*Datos!$I$6,IF((G316-J316-L316)&lt;=Datos!$G$9,Datos!$I$8+((G316-J316-L316)-Datos!$F$9)*Datos!$J$6,IF((G316-J316-L316)&gt;=Datos!$F$10,(Datos!$I$8+Datos!$J$8)+((G316-J316-L316)-Datos!$F$10)*Datos!$K$6))))</f>
        <v>6540.8370666666669</v>
      </c>
      <c r="L316" s="155">
        <f>IF(G316&gt;=Datos!$D$15,(Datos!$D$15*Datos!$C$15),IF(G316&lt;=Datos!$D$15,(G316*Datos!$C$15)))</f>
        <v>2317.3919999999998</v>
      </c>
      <c r="M316" s="154">
        <v>25</v>
      </c>
      <c r="N316" s="154">
        <f t="shared" ref="N316" si="322">SUM(J316:M316)</f>
        <v>11071.030066666666</v>
      </c>
      <c r="O316" s="177">
        <f t="shared" ref="O316" si="323">+G316-N316</f>
        <v>65158.969933333334</v>
      </c>
    </row>
    <row r="317" spans="1:15" ht="29.25" customHeight="1" x14ac:dyDescent="0.2">
      <c r="A317" s="207">
        <v>249</v>
      </c>
      <c r="B317" s="209" t="s">
        <v>778</v>
      </c>
      <c r="C317" s="209" t="s">
        <v>273</v>
      </c>
      <c r="D317" s="92" t="s">
        <v>235</v>
      </c>
      <c r="E317" s="210" t="s">
        <v>269</v>
      </c>
      <c r="F317" s="210" t="s">
        <v>19</v>
      </c>
      <c r="G317" s="154">
        <v>76230</v>
      </c>
      <c r="H317" s="154">
        <v>0</v>
      </c>
      <c r="I317" s="154">
        <f t="shared" ref="I317" si="324">SUM(G317:H317)</f>
        <v>76230</v>
      </c>
      <c r="J317" s="155">
        <f>IF(G317&gt;=Datos!$D$14,(Datos!$D$14*Datos!$C$14),IF(G317&lt;=Datos!$D$14,(G317*Datos!$C$14)))</f>
        <v>2187.8009999999999</v>
      </c>
      <c r="K317" s="156">
        <f>IF((G317-J317-L317)&lt;=Datos!$G$7,"0",IF((G317-J317-L317)&lt;=Datos!$G$8,((G317-J317-L317)-Datos!$F$8)*Datos!$I$6,IF((G317-J317-L317)&lt;=Datos!$G$9,Datos!$I$8+((G317-J317-L317)-Datos!$F$9)*Datos!$J$6,IF((G317-J317-L317)&gt;=Datos!$F$10,(Datos!$I$8+Datos!$J$8)+((G317-J317-L317)-Datos!$F$10)*Datos!$K$6))))</f>
        <v>6540.8370666666669</v>
      </c>
      <c r="L317" s="155">
        <f>IF(G317&gt;=Datos!$D$15,(Datos!$D$15*Datos!$C$15),IF(G317&lt;=Datos!$D$15,(G317*Datos!$C$15)))</f>
        <v>2317.3919999999998</v>
      </c>
      <c r="M317" s="154">
        <v>25</v>
      </c>
      <c r="N317" s="154">
        <f t="shared" ref="N317" si="325">SUM(J317:M317)</f>
        <v>11071.030066666666</v>
      </c>
      <c r="O317" s="177">
        <f t="shared" ref="O317" si="326">+G317-N317</f>
        <v>65158.969933333334</v>
      </c>
    </row>
    <row r="318" spans="1:15" ht="29.25" customHeight="1" x14ac:dyDescent="0.2">
      <c r="A318" s="207">
        <v>250</v>
      </c>
      <c r="B318" s="209" t="s">
        <v>215</v>
      </c>
      <c r="C318" s="209" t="s">
        <v>273</v>
      </c>
      <c r="D318" s="92" t="s">
        <v>231</v>
      </c>
      <c r="E318" s="210" t="s">
        <v>269</v>
      </c>
      <c r="F318" s="210" t="s">
        <v>19</v>
      </c>
      <c r="G318" s="154">
        <v>90137.15</v>
      </c>
      <c r="H318" s="154">
        <v>0</v>
      </c>
      <c r="I318" s="154">
        <f t="shared" ref="I318" si="327">SUM(G318:H318)</f>
        <v>90137.15</v>
      </c>
      <c r="J318" s="155">
        <f>IF(G318&gt;=Datos!$D$14,(Datos!$D$14*Datos!$C$14),IF(G318&lt;=Datos!$D$14,(G318*Datos!$C$14)))</f>
        <v>2586.936205</v>
      </c>
      <c r="K318" s="156">
        <f>IF((G318-J318-L318)&lt;=Datos!$G$7,"0",IF((G318-J318-L318)&lt;=Datos!$G$8,((G318-J318-L318)-Datos!$F$8)*Datos!$I$6,IF((G318-J318-L318)&lt;=Datos!$G$9,Datos!$I$8+((G318-J318-L318)-Datos!$F$9)*Datos!$J$6,IF((G318-J318-L318)&gt;=Datos!$F$10,(Datos!$I$8+Datos!$J$8)+((G318-J318-L318)-Datos!$F$10)*Datos!$K$6))))</f>
        <v>9785.3717754166646</v>
      </c>
      <c r="L318" s="155">
        <f>IF(G318&gt;=Datos!$D$15,(Datos!$D$15*Datos!$C$15),IF(G318&lt;=Datos!$D$15,(G318*Datos!$C$15)))</f>
        <v>2740.1693599999999</v>
      </c>
      <c r="M318" s="154">
        <v>25</v>
      </c>
      <c r="N318" s="154">
        <f t="shared" ref="N318" si="328">SUM(J318:M318)</f>
        <v>15137.477340416664</v>
      </c>
      <c r="O318" s="177">
        <f t="shared" ref="O318" si="329">+G318-N318</f>
        <v>74999.672659583332</v>
      </c>
    </row>
    <row r="319" spans="1:15" ht="29.25" customHeight="1" x14ac:dyDescent="0.2">
      <c r="A319" s="207">
        <v>251</v>
      </c>
      <c r="B319" s="209" t="s">
        <v>81</v>
      </c>
      <c r="C319" s="209" t="s">
        <v>273</v>
      </c>
      <c r="D319" s="92" t="s">
        <v>246</v>
      </c>
      <c r="E319" s="210" t="s">
        <v>269</v>
      </c>
      <c r="F319" s="210" t="s">
        <v>19</v>
      </c>
      <c r="G319" s="154">
        <v>35000</v>
      </c>
      <c r="H319" s="154">
        <v>0</v>
      </c>
      <c r="I319" s="154">
        <f t="shared" si="306"/>
        <v>35000</v>
      </c>
      <c r="J319" s="155">
        <f>IF(G319&gt;=Datos!$D$14,(Datos!$D$14*Datos!$C$14),IF(G319&lt;=Datos!$D$14,(G319*Datos!$C$14)))</f>
        <v>1004.5</v>
      </c>
      <c r="K319" s="156" t="str">
        <f>IF((G319-J319-L319)&lt;=Datos!$G$7,"0",IF((G319-J319-L319)&lt;=Datos!$G$8,((G319-J319-L319)-Datos!$F$8)*Datos!$I$6,IF((G319-J319-L319)&lt;=Datos!$G$9,Datos!$I$8+((G319-J319-L319)-Datos!$F$9)*Datos!$J$6,IF((G319-J319-L319)&gt;=Datos!$F$10,(Datos!$I$8+Datos!$J$8)+((G319-J319-L319)-Datos!$F$10)*Datos!$K$6))))</f>
        <v>0</v>
      </c>
      <c r="L319" s="155">
        <f>IF(G319&gt;=Datos!$D$15,(Datos!$D$15*Datos!$C$15),IF(G319&lt;=Datos!$D$15,(G319*Datos!$C$15)))</f>
        <v>1064</v>
      </c>
      <c r="M319" s="154">
        <v>25</v>
      </c>
      <c r="N319" s="154">
        <f t="shared" ref="N319" si="330">SUM(J319:M319)</f>
        <v>2093.5</v>
      </c>
      <c r="O319" s="177">
        <f t="shared" ref="O319" si="331">+G319-N319</f>
        <v>32906.5</v>
      </c>
    </row>
    <row r="320" spans="1:15" s="216" customFormat="1" ht="29.25" customHeight="1" x14ac:dyDescent="0.2">
      <c r="A320" s="276" t="s">
        <v>435</v>
      </c>
      <c r="B320" s="277"/>
      <c r="C320" s="214">
        <v>15</v>
      </c>
      <c r="D320" s="247"/>
      <c r="E320" s="215"/>
      <c r="F320" s="158"/>
      <c r="G320" s="159">
        <f t="shared" ref="G320:O320" si="332">SUM(G305:G319)</f>
        <v>995464.55</v>
      </c>
      <c r="H320" s="159">
        <f t="shared" si="332"/>
        <v>0</v>
      </c>
      <c r="I320" s="159">
        <f t="shared" si="332"/>
        <v>995464.55</v>
      </c>
      <c r="J320" s="159">
        <f t="shared" si="332"/>
        <v>28569.832584999996</v>
      </c>
      <c r="K320" s="159">
        <f>SUM(K305:K319)</f>
        <v>75023.538084150001</v>
      </c>
      <c r="L320" s="159">
        <f t="shared" si="332"/>
        <v>30262.122320000002</v>
      </c>
      <c r="M320" s="159">
        <f t="shared" si="332"/>
        <v>6134.34</v>
      </c>
      <c r="N320" s="159">
        <f t="shared" si="332"/>
        <v>139989.83298915002</v>
      </c>
      <c r="O320" s="159">
        <f t="shared" si="332"/>
        <v>855474.71701085009</v>
      </c>
    </row>
    <row r="321" spans="1:16" ht="29.25" customHeight="1" x14ac:dyDescent="0.2">
      <c r="A321" s="276" t="s">
        <v>447</v>
      </c>
      <c r="B321" s="277"/>
      <c r="C321" s="277"/>
      <c r="D321" s="277"/>
      <c r="E321" s="277"/>
      <c r="F321" s="277"/>
      <c r="G321" s="277"/>
      <c r="H321" s="277"/>
      <c r="I321" s="277"/>
      <c r="J321" s="277"/>
      <c r="K321" s="277"/>
      <c r="L321" s="277"/>
      <c r="M321" s="277"/>
      <c r="N321" s="277"/>
      <c r="O321" s="226"/>
    </row>
    <row r="322" spans="1:16" ht="29.25" customHeight="1" x14ac:dyDescent="0.2">
      <c r="A322" s="207">
        <v>252</v>
      </c>
      <c r="B322" s="209" t="s">
        <v>180</v>
      </c>
      <c r="C322" s="209" t="s">
        <v>273</v>
      </c>
      <c r="D322" s="92" t="s">
        <v>613</v>
      </c>
      <c r="E322" s="210" t="s">
        <v>269</v>
      </c>
      <c r="F322" s="210" t="s">
        <v>19</v>
      </c>
      <c r="G322" s="154">
        <v>95287.5</v>
      </c>
      <c r="H322" s="154">
        <v>0</v>
      </c>
      <c r="I322" s="154">
        <f t="shared" ref="I322:I328" si="333">SUM(G322:H322)</f>
        <v>95287.5</v>
      </c>
      <c r="J322" s="155">
        <f>IF(G322&gt;=Datos!$D$14,(Datos!$D$14*Datos!$C$14),IF(G322&lt;=Datos!$D$14,(G322*Datos!$C$14)))</f>
        <v>2734.7512499999998</v>
      </c>
      <c r="K322" s="156">
        <f>IF((G322-J322-L322)&lt;=Datos!$G$7,"0",IF((G322-J322-L322)&lt;=Datos!$G$8,((G322-J322-L322)-Datos!$F$8)*Datos!$I$6,IF((G322-J322-L322)&lt;=Datos!$G$9,Datos!$I$8+((G322-J322-L322)-Datos!$F$9)*Datos!$J$6,IF((G322-J322-L322)&gt;=Datos!$F$10,(Datos!$I$8+Datos!$J$8)+((G322-J322-L322)-Datos!$F$10)*Datos!$K$6))))</f>
        <v>10996.862854166666</v>
      </c>
      <c r="L322" s="155">
        <f>IF(G322&gt;=Datos!$D$15,(Datos!$D$15*Datos!$C$15),IF(G322&lt;=Datos!$D$15,(G322*Datos!$C$15)))</f>
        <v>2896.74</v>
      </c>
      <c r="M322" s="154">
        <v>25</v>
      </c>
      <c r="N322" s="154">
        <f t="shared" ref="N322:N326" si="334">SUM(J322:M322)</f>
        <v>16653.354104166665</v>
      </c>
      <c r="O322" s="177">
        <f t="shared" ref="O322:O326" si="335">+G322-N322</f>
        <v>78634.145895833339</v>
      </c>
    </row>
    <row r="323" spans="1:16" ht="29.25" customHeight="1" x14ac:dyDescent="0.2">
      <c r="A323" s="207">
        <v>253</v>
      </c>
      <c r="B323" s="209" t="s">
        <v>131</v>
      </c>
      <c r="C323" s="209" t="s">
        <v>273</v>
      </c>
      <c r="D323" s="92" t="s">
        <v>236</v>
      </c>
      <c r="E323" s="210" t="s">
        <v>269</v>
      </c>
      <c r="F323" s="210" t="s">
        <v>19</v>
      </c>
      <c r="G323" s="154">
        <v>35000</v>
      </c>
      <c r="H323" s="154">
        <v>0</v>
      </c>
      <c r="I323" s="154">
        <f t="shared" si="333"/>
        <v>35000</v>
      </c>
      <c r="J323" s="155">
        <f>IF(G323&gt;=Datos!$D$14,(Datos!$D$14*Datos!$C$14),IF(G323&lt;=Datos!$D$14,(G323*Datos!$C$14)))</f>
        <v>1004.5</v>
      </c>
      <c r="K323" s="156" t="str">
        <f>IF((G323-J323-L323)&lt;=Datos!$G$7,"0",IF((G323-J323-L323)&lt;=Datos!$G$8,((G323-J323-L323)-Datos!$F$8)*Datos!$I$6,IF((G323-J323-L323)&lt;=Datos!$G$9,Datos!$I$8+((G323-J323-L323)-Datos!$F$9)*Datos!$J$6,IF((G323-J323-L323)&gt;=Datos!$F$10,(Datos!$I$8+Datos!$J$8)+((G323-J323-L323)-Datos!$F$10)*Datos!$K$6))))</f>
        <v>0</v>
      </c>
      <c r="L323" s="155">
        <f>IF(G323&gt;=Datos!$D$15,(Datos!$D$15*Datos!$C$15),IF(G323&lt;=Datos!$D$15,(G323*Datos!$C$15)))</f>
        <v>1064</v>
      </c>
      <c r="M323" s="154">
        <v>5832.04</v>
      </c>
      <c r="N323" s="154">
        <f t="shared" si="334"/>
        <v>7900.54</v>
      </c>
      <c r="O323" s="177">
        <f t="shared" si="335"/>
        <v>27099.46</v>
      </c>
    </row>
    <row r="324" spans="1:16" ht="29.25" customHeight="1" x14ac:dyDescent="0.2">
      <c r="A324" s="207">
        <v>254</v>
      </c>
      <c r="B324" s="209" t="s">
        <v>192</v>
      </c>
      <c r="C324" s="209" t="s">
        <v>273</v>
      </c>
      <c r="D324" s="92" t="s">
        <v>613</v>
      </c>
      <c r="E324" s="210" t="s">
        <v>269</v>
      </c>
      <c r="F324" s="210" t="s">
        <v>19</v>
      </c>
      <c r="G324" s="154">
        <v>91047.21</v>
      </c>
      <c r="H324" s="154">
        <v>0</v>
      </c>
      <c r="I324" s="154">
        <f t="shared" si="333"/>
        <v>91047.21</v>
      </c>
      <c r="J324" s="155">
        <f>IF(G324&gt;=Datos!$D$14,(Datos!$D$14*Datos!$C$14),IF(G324&lt;=Datos!$D$14,(G324*Datos!$C$14)))</f>
        <v>2613.0549270000001</v>
      </c>
      <c r="K324" s="156">
        <f>IF((G324-J324-L324)&lt;=Datos!$G$7,"0",IF((G324-J324-L324)&lt;=Datos!$G$8,((G324-J324-L324)-Datos!$F$8)*Datos!$I$6,IF((G324-J324-L324)&lt;=Datos!$G$9,Datos!$I$8+((G324-J324-L324)-Datos!$F$9)*Datos!$J$6,IF((G324-J324-L324)&gt;=Datos!$F$10,(Datos!$I$8+Datos!$J$8)+((G324-J324-L324)-Datos!$F$10)*Datos!$K$6))))</f>
        <v>9999.4406389166688</v>
      </c>
      <c r="L324" s="155">
        <f>IF(G324&gt;=Datos!$D$15,(Datos!$D$15*Datos!$C$15),IF(G324&lt;=Datos!$D$15,(G324*Datos!$C$15)))</f>
        <v>2767.835184</v>
      </c>
      <c r="M324" s="154">
        <v>25</v>
      </c>
      <c r="N324" s="154">
        <f t="shared" si="334"/>
        <v>15405.330749916669</v>
      </c>
      <c r="O324" s="177">
        <f t="shared" si="335"/>
        <v>75641.879250083337</v>
      </c>
    </row>
    <row r="325" spans="1:16" ht="29.25" customHeight="1" x14ac:dyDescent="0.2">
      <c r="A325" s="207">
        <v>255</v>
      </c>
      <c r="B325" s="208" t="s">
        <v>156</v>
      </c>
      <c r="C325" s="209" t="s">
        <v>273</v>
      </c>
      <c r="D325" s="130" t="s">
        <v>613</v>
      </c>
      <c r="E325" s="210" t="s">
        <v>269</v>
      </c>
      <c r="F325" s="210" t="s">
        <v>19</v>
      </c>
      <c r="G325" s="131">
        <v>76230</v>
      </c>
      <c r="H325" s="154">
        <v>0</v>
      </c>
      <c r="I325" s="154">
        <f t="shared" si="333"/>
        <v>76230</v>
      </c>
      <c r="J325" s="155">
        <f>IF(G325&gt;=Datos!$D$14,(Datos!$D$14*Datos!$C$14),IF(G325&lt;=Datos!$D$14,(G325*Datos!$C$14)))</f>
        <v>2187.8009999999999</v>
      </c>
      <c r="K325" s="156">
        <f>IF((G325-J325-L325)&lt;=Datos!$G$7,"0",IF((G325-J325-L325)&lt;=Datos!$G$8,((G325-J325-L325)-Datos!$F$8)*Datos!$I$6,IF((G325-J325-L325)&lt;=Datos!$G$9,Datos!$I$8+((G325-J325-L325)-Datos!$F$9)*Datos!$J$6,IF((G325-J325-L325)&gt;=Datos!$F$10,(Datos!$I$8+Datos!$J$8)+((G325-J325-L325)-Datos!$F$10)*Datos!$K$6))))</f>
        <v>6540.8370666666669</v>
      </c>
      <c r="L325" s="155">
        <f>IF(G325&gt;=Datos!$D$15,(Datos!$D$15*Datos!$C$15),IF(G325&lt;=Datos!$D$15,(G325*Datos!$C$15)))</f>
        <v>2317.3919999999998</v>
      </c>
      <c r="M325" s="154">
        <v>25</v>
      </c>
      <c r="N325" s="154">
        <f t="shared" ref="N325" si="336">SUM(J325:M325)</f>
        <v>11071.030066666666</v>
      </c>
      <c r="O325" s="177">
        <f t="shared" ref="O325" si="337">+G325-N325</f>
        <v>65158.969933333334</v>
      </c>
      <c r="P325" s="13"/>
    </row>
    <row r="326" spans="1:16" ht="29.25" customHeight="1" x14ac:dyDescent="0.2">
      <c r="A326" s="207">
        <v>256</v>
      </c>
      <c r="B326" s="209" t="s">
        <v>32</v>
      </c>
      <c r="C326" s="209" t="s">
        <v>273</v>
      </c>
      <c r="D326" s="92" t="s">
        <v>983</v>
      </c>
      <c r="E326" s="210" t="s">
        <v>269</v>
      </c>
      <c r="F326" s="210" t="s">
        <v>19</v>
      </c>
      <c r="G326" s="154">
        <v>120000</v>
      </c>
      <c r="H326" s="154">
        <v>0</v>
      </c>
      <c r="I326" s="154">
        <f t="shared" si="333"/>
        <v>120000</v>
      </c>
      <c r="J326" s="155">
        <f>IF(G326&gt;=Datos!$D$14,(Datos!$D$14*Datos!$C$14),IF(G326&lt;=Datos!$D$14,(G326*Datos!$C$14)))</f>
        <v>3444</v>
      </c>
      <c r="K326" s="156">
        <f>IF((G326-J326-L326)&lt;=Datos!$G$7,"0",IF((G326-J326-L326)&lt;=Datos!$G$8,((G326-J326-L326)-Datos!$F$8)*Datos!$I$6,IF((G326-J326-L326)&lt;=Datos!$G$9,Datos!$I$8+((G326-J326-L326)-Datos!$F$9)*Datos!$J$6,IF((G326-J326-L326)&gt;=Datos!$F$10,(Datos!$I$8+Datos!$J$8)+((G326-J326-L326)-Datos!$F$10)*Datos!$K$6))))</f>
        <v>16809.860666666667</v>
      </c>
      <c r="L326" s="155">
        <f>IF(G326&gt;=Datos!$D$15,(Datos!$D$15*Datos!$C$15),IF(G326&lt;=Datos!$D$15,(G326*Datos!$C$15)))</f>
        <v>3648</v>
      </c>
      <c r="M326" s="154">
        <v>25</v>
      </c>
      <c r="N326" s="154">
        <f t="shared" si="334"/>
        <v>23926.860666666667</v>
      </c>
      <c r="O326" s="177">
        <f t="shared" si="335"/>
        <v>96073.139333333325</v>
      </c>
    </row>
    <row r="327" spans="1:16" ht="29.25" customHeight="1" x14ac:dyDescent="0.2">
      <c r="A327" s="207">
        <v>257</v>
      </c>
      <c r="B327" s="209" t="s">
        <v>222</v>
      </c>
      <c r="C327" s="209" t="s">
        <v>273</v>
      </c>
      <c r="D327" s="92" t="s">
        <v>613</v>
      </c>
      <c r="E327" s="210" t="s">
        <v>269</v>
      </c>
      <c r="F327" s="210" t="s">
        <v>19</v>
      </c>
      <c r="G327" s="154">
        <v>91047.21</v>
      </c>
      <c r="H327" s="154">
        <v>0</v>
      </c>
      <c r="I327" s="154">
        <f t="shared" si="333"/>
        <v>91047.21</v>
      </c>
      <c r="J327" s="155">
        <f>IF(G327&gt;=Datos!$D$14,(Datos!$D$14*Datos!$C$14),IF(G327&lt;=Datos!$D$14,(G327*Datos!$C$14)))</f>
        <v>2613.0549270000001</v>
      </c>
      <c r="K327" s="156">
        <f>IF((G327-J327-L327)&lt;=Datos!$G$7,"0",IF((G327-J327-L327)&lt;=Datos!$G$8,((G327-J327-L327)-Datos!$F$8)*Datos!$I$6,IF((G327-J327-L327)&lt;=Datos!$G$9,Datos!$I$8+((G327-J327-L327)-Datos!$F$9)*Datos!$J$6,IF((G327-J327-L327)&gt;=Datos!$F$10,(Datos!$I$8+Datos!$J$8)+((G327-J327-L327)-Datos!$F$10)*Datos!$K$6))))</f>
        <v>9999.4406389166688</v>
      </c>
      <c r="L327" s="155">
        <f>IF(G327&gt;=Datos!$D$15,(Datos!$D$15*Datos!$C$15),IF(G327&lt;=Datos!$D$15,(G327*Datos!$C$15)))</f>
        <v>2767.835184</v>
      </c>
      <c r="M327" s="154">
        <v>25</v>
      </c>
      <c r="N327" s="154">
        <f t="shared" ref="N327:N328" si="338">SUM(J327:M327)</f>
        <v>15405.330749916669</v>
      </c>
      <c r="O327" s="177">
        <f t="shared" ref="O327:O328" si="339">+G327-N327</f>
        <v>75641.879250083337</v>
      </c>
    </row>
    <row r="328" spans="1:16" ht="29.25" customHeight="1" x14ac:dyDescent="0.2">
      <c r="A328" s="207">
        <v>258</v>
      </c>
      <c r="B328" s="209" t="s">
        <v>264</v>
      </c>
      <c r="C328" s="209" t="s">
        <v>273</v>
      </c>
      <c r="D328" s="92" t="s">
        <v>613</v>
      </c>
      <c r="E328" s="210" t="s">
        <v>269</v>
      </c>
      <c r="F328" s="210" t="s">
        <v>19</v>
      </c>
      <c r="G328" s="154">
        <v>76230</v>
      </c>
      <c r="H328" s="154">
        <v>0</v>
      </c>
      <c r="I328" s="154">
        <f t="shared" si="333"/>
        <v>76230</v>
      </c>
      <c r="J328" s="155">
        <f>IF(G328&gt;=Datos!$D$14,(Datos!$D$14*Datos!$C$14),IF(G328&lt;=Datos!$D$14,(G328*Datos!$C$14)))</f>
        <v>2187.8009999999999</v>
      </c>
      <c r="K328" s="156">
        <v>6156.88</v>
      </c>
      <c r="L328" s="155">
        <f>IF(G328&gt;=Datos!$D$15,(Datos!$D$15*Datos!$C$15),IF(G328&lt;=Datos!$D$15,(G328*Datos!$C$15)))</f>
        <v>2317.3919999999998</v>
      </c>
      <c r="M328" s="154">
        <v>1944.78</v>
      </c>
      <c r="N328" s="154">
        <f t="shared" si="338"/>
        <v>12606.853000000001</v>
      </c>
      <c r="O328" s="177">
        <f t="shared" si="339"/>
        <v>63623.146999999997</v>
      </c>
    </row>
    <row r="329" spans="1:16" s="216" customFormat="1" ht="29.25" customHeight="1" x14ac:dyDescent="0.2">
      <c r="A329" s="276" t="s">
        <v>435</v>
      </c>
      <c r="B329" s="277"/>
      <c r="C329" s="214">
        <v>7</v>
      </c>
      <c r="D329" s="247"/>
      <c r="E329" s="215"/>
      <c r="F329" s="158"/>
      <c r="G329" s="159">
        <f t="shared" ref="G329:O329" si="340">SUM(G322:G328)</f>
        <v>584841.92000000004</v>
      </c>
      <c r="H329" s="159">
        <f t="shared" si="340"/>
        <v>0</v>
      </c>
      <c r="I329" s="159">
        <f t="shared" si="340"/>
        <v>584841.92000000004</v>
      </c>
      <c r="J329" s="159">
        <f t="shared" si="340"/>
        <v>16784.963103999999</v>
      </c>
      <c r="K329" s="159">
        <f t="shared" si="340"/>
        <v>60503.321865333339</v>
      </c>
      <c r="L329" s="159">
        <f t="shared" si="340"/>
        <v>17779.194367999997</v>
      </c>
      <c r="M329" s="159">
        <f t="shared" si="340"/>
        <v>7901.82</v>
      </c>
      <c r="N329" s="159">
        <f t="shared" si="340"/>
        <v>102969.29933733334</v>
      </c>
      <c r="O329" s="159">
        <f t="shared" si="340"/>
        <v>481872.62066266674</v>
      </c>
    </row>
    <row r="330" spans="1:16" ht="29.25" customHeight="1" x14ac:dyDescent="0.2">
      <c r="A330" s="276" t="s">
        <v>448</v>
      </c>
      <c r="B330" s="277"/>
      <c r="C330" s="277"/>
      <c r="D330" s="277"/>
      <c r="E330" s="277"/>
      <c r="F330" s="277"/>
      <c r="G330" s="277"/>
      <c r="H330" s="277"/>
      <c r="I330" s="277"/>
      <c r="J330" s="277"/>
      <c r="K330" s="277"/>
      <c r="L330" s="277"/>
      <c r="M330" s="277"/>
      <c r="N330" s="277"/>
      <c r="O330" s="278"/>
    </row>
    <row r="331" spans="1:16" ht="29.25" customHeight="1" x14ac:dyDescent="0.2">
      <c r="A331" s="207">
        <v>259</v>
      </c>
      <c r="B331" s="209" t="s">
        <v>223</v>
      </c>
      <c r="C331" s="209" t="s">
        <v>275</v>
      </c>
      <c r="D331" s="92" t="s">
        <v>247</v>
      </c>
      <c r="E331" s="210" t="s">
        <v>269</v>
      </c>
      <c r="F331" s="210" t="s">
        <v>270</v>
      </c>
      <c r="G331" s="154">
        <v>91047.21</v>
      </c>
      <c r="H331" s="154">
        <v>0</v>
      </c>
      <c r="I331" s="154">
        <f t="shared" ref="I331:I338" si="341">SUM(G331:H331)</f>
        <v>91047.21</v>
      </c>
      <c r="J331" s="155">
        <f>IF(G331&gt;=Datos!$D$14,(Datos!$D$14*Datos!$C$14),IF(G331&lt;=Datos!$D$14,(G331*Datos!$C$14)))</f>
        <v>2613.0549270000001</v>
      </c>
      <c r="K331" s="156">
        <f>IF((G331-J331-L331)&lt;=Datos!$G$7,"0",IF((G331-J331-L331)&lt;=Datos!$G$8,((G331-J331-L331)-Datos!$F$8)*Datos!$I$6,IF((G331-J331-L331)&lt;=Datos!$G$9,Datos!$I$8+((G331-J331-L331)-Datos!$F$9)*Datos!$J$6,IF((G331-J331-L331)&gt;=Datos!$F$10,(Datos!$I$8+Datos!$J$8)+((G331-J331-L331)-Datos!$F$10)*Datos!$K$6))))</f>
        <v>9999.4406389166688</v>
      </c>
      <c r="L331" s="155">
        <f>IF(G331&gt;=Datos!$D$15,(Datos!$D$15*Datos!$C$15),IF(G331&lt;=Datos!$D$15,(G331*Datos!$C$15)))</f>
        <v>2767.835184</v>
      </c>
      <c r="M331" s="154">
        <v>25</v>
      </c>
      <c r="N331" s="154">
        <f t="shared" ref="N331:N334" si="342">SUM(J331:M331)</f>
        <v>15405.330749916669</v>
      </c>
      <c r="O331" s="177">
        <f t="shared" ref="O331:O334" si="343">+G331-N331</f>
        <v>75641.879250083337</v>
      </c>
    </row>
    <row r="332" spans="1:16" ht="29.25" customHeight="1" x14ac:dyDescent="0.2">
      <c r="A332" s="207">
        <v>260</v>
      </c>
      <c r="B332" s="208" t="s">
        <v>208</v>
      </c>
      <c r="C332" s="209" t="s">
        <v>275</v>
      </c>
      <c r="D332" s="130" t="s">
        <v>230</v>
      </c>
      <c r="E332" s="210" t="s">
        <v>269</v>
      </c>
      <c r="F332" s="210" t="s">
        <v>19</v>
      </c>
      <c r="G332" s="131">
        <v>86711.63</v>
      </c>
      <c r="H332" s="154">
        <v>0</v>
      </c>
      <c r="I332" s="154">
        <f t="shared" si="341"/>
        <v>86711.63</v>
      </c>
      <c r="J332" s="155">
        <f>IF(G332&gt;=Datos!$D$14,(Datos!$D$14*Datos!$C$14),IF(G332&lt;=Datos!$D$14,(G332*Datos!$C$14)))</f>
        <v>2488.6237810000002</v>
      </c>
      <c r="K332" s="156">
        <v>8499.67</v>
      </c>
      <c r="L332" s="155">
        <f>IF(G332&gt;=Datos!$D$15,(Datos!$D$15*Datos!$C$15),IF(G332&lt;=Datos!$D$15,(G332*Datos!$C$15)))</f>
        <v>2636.0335520000003</v>
      </c>
      <c r="M332" s="154">
        <v>1944.78</v>
      </c>
      <c r="N332" s="154">
        <f t="shared" si="342"/>
        <v>15569.107333000002</v>
      </c>
      <c r="O332" s="177">
        <f t="shared" si="343"/>
        <v>71142.522666999997</v>
      </c>
      <c r="P332" s="13"/>
    </row>
    <row r="333" spans="1:16" ht="29.25" customHeight="1" x14ac:dyDescent="0.2">
      <c r="A333" s="207">
        <v>261</v>
      </c>
      <c r="B333" s="209" t="s">
        <v>107</v>
      </c>
      <c r="C333" s="209" t="s">
        <v>275</v>
      </c>
      <c r="D333" s="92" t="s">
        <v>238</v>
      </c>
      <c r="E333" s="210" t="s">
        <v>269</v>
      </c>
      <c r="F333" s="210" t="s">
        <v>270</v>
      </c>
      <c r="G333" s="154">
        <v>42462.69</v>
      </c>
      <c r="H333" s="154">
        <v>0</v>
      </c>
      <c r="I333" s="154">
        <f t="shared" si="341"/>
        <v>42462.69</v>
      </c>
      <c r="J333" s="155">
        <f>IF(G333&gt;=Datos!$D$14,(Datos!$D$14*Datos!$C$14),IF(G333&lt;=Datos!$D$14,(G333*Datos!$C$14)))</f>
        <v>1218.6792030000001</v>
      </c>
      <c r="K333" s="156">
        <f>IF((G333-J333-L333)&lt;=Datos!$G$7,"0",IF((G333-J333-L333)&lt;=Datos!$G$8,((G333-J333-L333)-Datos!$F$8)*Datos!$I$6,IF((G333-J333-L333)&lt;=Datos!$G$9,Datos!$I$8+((G333-J333-L333)-Datos!$F$9)*Datos!$J$6,IF((G333-J333-L333)&gt;=Datos!$F$10,(Datos!$I$8+Datos!$J$8)+((G333-J333-L333)-Datos!$F$10)*Datos!$K$6))))</f>
        <v>790.2202531500003</v>
      </c>
      <c r="L333" s="155">
        <f>IF(G333&gt;=Datos!$D$15,(Datos!$D$15*Datos!$C$15),IF(G333&lt;=Datos!$D$15,(G333*Datos!$C$15)))</f>
        <v>1290.8657760000001</v>
      </c>
      <c r="M333" s="154">
        <v>3325</v>
      </c>
      <c r="N333" s="154">
        <f t="shared" si="342"/>
        <v>6624.7652321500009</v>
      </c>
      <c r="O333" s="177">
        <f t="shared" si="343"/>
        <v>35837.924767850003</v>
      </c>
    </row>
    <row r="334" spans="1:16" ht="29.25" customHeight="1" x14ac:dyDescent="0.2">
      <c r="A334" s="207">
        <v>262</v>
      </c>
      <c r="B334" s="209" t="s">
        <v>197</v>
      </c>
      <c r="C334" s="209" t="s">
        <v>275</v>
      </c>
      <c r="D334" s="92" t="s">
        <v>246</v>
      </c>
      <c r="E334" s="210" t="s">
        <v>269</v>
      </c>
      <c r="F334" s="210" t="s">
        <v>270</v>
      </c>
      <c r="G334" s="154">
        <v>35000</v>
      </c>
      <c r="H334" s="154">
        <v>0</v>
      </c>
      <c r="I334" s="154">
        <f t="shared" si="341"/>
        <v>35000</v>
      </c>
      <c r="J334" s="155">
        <f>IF(G334&gt;=Datos!$D$14,(Datos!$D$14*Datos!$C$14),IF(G334&lt;=Datos!$D$14,(G334*Datos!$C$14)))</f>
        <v>1004.5</v>
      </c>
      <c r="K334" s="156" t="str">
        <f>IF((G334-J334-L334)&lt;=Datos!$G$7,"0",IF((G334-J334-L334)&lt;=Datos!$G$8,((G334-J334-L334)-Datos!$F$8)*Datos!$I$6,IF((G334-J334-L334)&lt;=Datos!$G$9,Datos!$I$8+((G334-J334-L334)-Datos!$F$9)*Datos!$J$6,IF((G334-J334-L334)&gt;=Datos!$F$10,(Datos!$I$8+Datos!$J$8)+((G334-J334-L334)-Datos!$F$10)*Datos!$K$6))))</f>
        <v>0</v>
      </c>
      <c r="L334" s="155">
        <f>IF(G334&gt;=Datos!$D$15,(Datos!$D$15*Datos!$C$15),IF(G334&lt;=Datos!$D$15,(G334*Datos!$C$15)))</f>
        <v>1064</v>
      </c>
      <c r="M334" s="154">
        <v>3525</v>
      </c>
      <c r="N334" s="154">
        <f t="shared" si="342"/>
        <v>5593.5</v>
      </c>
      <c r="O334" s="177">
        <f t="shared" si="343"/>
        <v>29406.5</v>
      </c>
    </row>
    <row r="335" spans="1:16" ht="29.25" customHeight="1" x14ac:dyDescent="0.2">
      <c r="A335" s="207">
        <v>263</v>
      </c>
      <c r="B335" s="209" t="s">
        <v>57</v>
      </c>
      <c r="C335" s="209" t="s">
        <v>275</v>
      </c>
      <c r="D335" s="92" t="s">
        <v>238</v>
      </c>
      <c r="E335" s="210" t="s">
        <v>269</v>
      </c>
      <c r="F335" s="210" t="s">
        <v>19</v>
      </c>
      <c r="G335" s="154">
        <v>42462.69</v>
      </c>
      <c r="H335" s="154">
        <v>0</v>
      </c>
      <c r="I335" s="154">
        <f t="shared" si="341"/>
        <v>42462.69</v>
      </c>
      <c r="J335" s="155">
        <f>IF(G335&gt;=Datos!$D$14,(Datos!$D$14*Datos!$C$14),IF(G335&lt;=Datos!$D$14,(G335*Datos!$C$14)))</f>
        <v>1218.6792030000001</v>
      </c>
      <c r="K335" s="156">
        <f>IF((G335-J335-L335)&lt;=Datos!$G$7,"0",IF((G335-J335-L335)&lt;=Datos!$G$8,((G335-J335-L335)-Datos!$F$8)*Datos!$I$6,IF((G335-J335-L335)&lt;=Datos!$G$9,Datos!$I$8+((G335-J335-L335)-Datos!$F$9)*Datos!$J$6,IF((G335-J335-L335)&gt;=Datos!$F$10,(Datos!$I$8+Datos!$J$8)+((G335-J335-L335)-Datos!$F$10)*Datos!$K$6))))</f>
        <v>790.2202531500003</v>
      </c>
      <c r="L335" s="155">
        <f>IF(G335&gt;=Datos!$D$15,(Datos!$D$15*Datos!$C$15),IF(G335&lt;=Datos!$D$15,(G335*Datos!$C$15)))</f>
        <v>1290.8657760000001</v>
      </c>
      <c r="M335" s="154">
        <v>5275</v>
      </c>
      <c r="N335" s="154">
        <f t="shared" ref="N335" si="344">SUM(J335:M335)</f>
        <v>8574.7652321500009</v>
      </c>
      <c r="O335" s="177">
        <f t="shared" ref="O335" si="345">+G335-N335</f>
        <v>33887.924767850003</v>
      </c>
    </row>
    <row r="336" spans="1:16" ht="29.25" customHeight="1" x14ac:dyDescent="0.2">
      <c r="A336" s="207">
        <v>264</v>
      </c>
      <c r="B336" s="209" t="s">
        <v>537</v>
      </c>
      <c r="C336" s="209" t="s">
        <v>275</v>
      </c>
      <c r="D336" s="92" t="s">
        <v>231</v>
      </c>
      <c r="E336" s="210" t="s">
        <v>269</v>
      </c>
      <c r="F336" s="210" t="s">
        <v>19</v>
      </c>
      <c r="G336" s="154">
        <v>86711.63</v>
      </c>
      <c r="H336" s="154">
        <v>0</v>
      </c>
      <c r="I336" s="154">
        <f t="shared" si="341"/>
        <v>86711.63</v>
      </c>
      <c r="J336" s="155">
        <f>IF(G336&gt;=Datos!$D$14,(Datos!$D$14*Datos!$C$14),IF(G336&lt;=Datos!$D$14,(G336*Datos!$C$14)))</f>
        <v>2488.6237810000002</v>
      </c>
      <c r="K336" s="156">
        <v>8499.67</v>
      </c>
      <c r="L336" s="155">
        <f>IF(G336&gt;=Datos!$D$15,(Datos!$D$15*Datos!$C$15),IF(G336&lt;=Datos!$D$15,(G336*Datos!$C$15)))</f>
        <v>2636.0335520000003</v>
      </c>
      <c r="M336" s="154">
        <v>1944.78</v>
      </c>
      <c r="N336" s="154">
        <f t="shared" ref="N336:N338" si="346">SUM(J336:M336)</f>
        <v>15569.107333000002</v>
      </c>
      <c r="O336" s="177">
        <f t="shared" ref="O336:O338" si="347">+G336-N336</f>
        <v>71142.522666999997</v>
      </c>
    </row>
    <row r="337" spans="1:15" ht="29.25" customHeight="1" x14ac:dyDescent="0.2">
      <c r="A337" s="207">
        <v>265</v>
      </c>
      <c r="B337" s="209" t="s">
        <v>53</v>
      </c>
      <c r="C337" s="209" t="s">
        <v>275</v>
      </c>
      <c r="D337" s="92" t="s">
        <v>569</v>
      </c>
      <c r="E337" s="210" t="s">
        <v>269</v>
      </c>
      <c r="F337" s="210" t="s">
        <v>19</v>
      </c>
      <c r="G337" s="154">
        <v>91047.21</v>
      </c>
      <c r="H337" s="154">
        <v>0</v>
      </c>
      <c r="I337" s="154">
        <f t="shared" si="341"/>
        <v>91047.21</v>
      </c>
      <c r="J337" s="155">
        <f>IF(G337&gt;=Datos!$D$14,(Datos!$D$14*Datos!$C$14),IF(G337&lt;=Datos!$D$14,(G337*Datos!$C$14)))</f>
        <v>2613.0549270000001</v>
      </c>
      <c r="K337" s="156">
        <f>IF((G337-J337-L337)&lt;=Datos!$G$7,"0",IF((G337-J337-L337)&lt;=Datos!$G$8,((G337-J337-L337)-Datos!$F$8)*Datos!$I$6,IF((G337-J337-L337)&lt;=Datos!$G$9,Datos!$I$8+((G337-J337-L337)-Datos!$F$9)*Datos!$J$6,IF((G337-J337-L337)&gt;=Datos!$F$10,(Datos!$I$8+Datos!$J$8)+((G337-J337-L337)-Datos!$F$10)*Datos!$K$6))))</f>
        <v>9999.4406389166688</v>
      </c>
      <c r="L337" s="155">
        <f>IF(G337&gt;=Datos!$D$15,(Datos!$D$15*Datos!$C$15),IF(G337&lt;=Datos!$D$15,(G337*Datos!$C$15)))</f>
        <v>2767.835184</v>
      </c>
      <c r="M337" s="154">
        <v>25</v>
      </c>
      <c r="N337" s="154">
        <f t="shared" si="346"/>
        <v>15405.330749916669</v>
      </c>
      <c r="O337" s="177">
        <f t="shared" si="347"/>
        <v>75641.879250083337</v>
      </c>
    </row>
    <row r="338" spans="1:15" ht="29.25" customHeight="1" x14ac:dyDescent="0.2">
      <c r="A338" s="207">
        <v>266</v>
      </c>
      <c r="B338" s="209" t="s">
        <v>154</v>
      </c>
      <c r="C338" s="209" t="s">
        <v>275</v>
      </c>
      <c r="D338" s="92" t="s">
        <v>231</v>
      </c>
      <c r="E338" s="210" t="s">
        <v>269</v>
      </c>
      <c r="F338" s="210" t="s">
        <v>19</v>
      </c>
      <c r="G338" s="154">
        <v>86711.63</v>
      </c>
      <c r="H338" s="154">
        <v>0</v>
      </c>
      <c r="I338" s="154">
        <f t="shared" si="341"/>
        <v>86711.63</v>
      </c>
      <c r="J338" s="155">
        <f>IF(G338&gt;=Datos!$D$14,(Datos!$D$14*Datos!$C$14),IF(G338&lt;=Datos!$D$14,(G338*Datos!$C$14)))</f>
        <v>2488.6237810000002</v>
      </c>
      <c r="K338" s="156">
        <f>IF((G338-J338-L338)&lt;=Datos!$G$7,"0",IF((G338-J338-L338)&lt;=Datos!$G$8,((G338-J338-L338)-Datos!$F$8)*Datos!$I$6,IF((G338-J338-L338)&lt;=Datos!$G$9,Datos!$I$8+((G338-J338-L338)-Datos!$F$9)*Datos!$J$6,IF((G338-J338-L338)&gt;=Datos!$F$10,(Datos!$I$8+Datos!$J$8)+((G338-J338-L338)-Datos!$F$10)*Datos!$K$6))))</f>
        <v>8979.6038334166697</v>
      </c>
      <c r="L338" s="155">
        <f>IF(G338&gt;=Datos!$D$15,(Datos!$D$15*Datos!$C$15),IF(G338&lt;=Datos!$D$15,(G338*Datos!$C$15)))</f>
        <v>2636.0335520000003</v>
      </c>
      <c r="M338" s="154">
        <v>25</v>
      </c>
      <c r="N338" s="154">
        <f t="shared" si="346"/>
        <v>14129.261166416671</v>
      </c>
      <c r="O338" s="177">
        <f t="shared" si="347"/>
        <v>72582.368833583329</v>
      </c>
    </row>
    <row r="339" spans="1:15" s="216" customFormat="1" ht="29.25" customHeight="1" x14ac:dyDescent="0.2">
      <c r="A339" s="276" t="s">
        <v>435</v>
      </c>
      <c r="B339" s="277"/>
      <c r="C339" s="214">
        <v>8</v>
      </c>
      <c r="D339" s="247"/>
      <c r="E339" s="215"/>
      <c r="F339" s="158"/>
      <c r="G339" s="159">
        <f>SUM(G331:G338)</f>
        <v>562154.69000000006</v>
      </c>
      <c r="H339" s="159">
        <f t="shared" ref="H339:O339" si="348">SUM(H331:H338)</f>
        <v>0</v>
      </c>
      <c r="I339" s="159">
        <f t="shared" si="348"/>
        <v>562154.69000000006</v>
      </c>
      <c r="J339" s="159">
        <f t="shared" si="348"/>
        <v>16133.839603000002</v>
      </c>
      <c r="K339" s="159">
        <f t="shared" si="348"/>
        <v>47558.265617550001</v>
      </c>
      <c r="L339" s="159">
        <f t="shared" si="348"/>
        <v>17089.502576000003</v>
      </c>
      <c r="M339" s="159">
        <f t="shared" si="348"/>
        <v>16089.56</v>
      </c>
      <c r="N339" s="159">
        <f t="shared" si="348"/>
        <v>96871.167796550013</v>
      </c>
      <c r="O339" s="159">
        <f t="shared" si="348"/>
        <v>465283.52220344997</v>
      </c>
    </row>
    <row r="340" spans="1:15" ht="29.25" customHeight="1" x14ac:dyDescent="0.2">
      <c r="A340" s="276" t="s">
        <v>482</v>
      </c>
      <c r="B340" s="277"/>
      <c r="C340" s="277"/>
      <c r="D340" s="277"/>
      <c r="E340" s="277"/>
      <c r="F340" s="277"/>
      <c r="G340" s="277"/>
      <c r="H340" s="277"/>
      <c r="I340" s="277"/>
      <c r="J340" s="277"/>
      <c r="K340" s="277"/>
      <c r="L340" s="277"/>
      <c r="M340" s="277"/>
      <c r="N340" s="277"/>
      <c r="O340" s="278"/>
    </row>
    <row r="341" spans="1:15" ht="29.25" customHeight="1" x14ac:dyDescent="0.2">
      <c r="A341" s="207">
        <v>267</v>
      </c>
      <c r="B341" s="209" t="s">
        <v>1027</v>
      </c>
      <c r="C341" s="209" t="s">
        <v>275</v>
      </c>
      <c r="D341" s="92" t="s">
        <v>432</v>
      </c>
      <c r="E341" s="210" t="s">
        <v>269</v>
      </c>
      <c r="F341" s="210" t="s">
        <v>19</v>
      </c>
      <c r="G341" s="154">
        <v>60000</v>
      </c>
      <c r="H341" s="154">
        <v>0</v>
      </c>
      <c r="I341" s="154">
        <f t="shared" ref="I341:I344" si="349">SUM(G341:H341)</f>
        <v>60000</v>
      </c>
      <c r="J341" s="155">
        <f>IF(G341&gt;=Datos!$D$14,(Datos!$D$14*Datos!$C$14),IF(G341&lt;=Datos!$D$14,(G341*Datos!$C$14)))</f>
        <v>1722</v>
      </c>
      <c r="K341" s="156">
        <f>IF((G341-J341-L341)&lt;=Datos!$G$7,"0",IF((G341-J341-L341)&lt;=Datos!$G$8,((G341-J341-L341)-Datos!$F$8)*Datos!$I$6,IF((G341-J341-L341)&lt;=Datos!$G$9,Datos!$I$8+((G341-J341-L341)-Datos!$F$9)*Datos!$J$6,IF((G341-J341-L341)&gt;=Datos!$F$10,(Datos!$I$8+Datos!$J$8)+((G341-J341-L341)-Datos!$F$10)*Datos!$K$6))))</f>
        <v>3486.6756666666661</v>
      </c>
      <c r="L341" s="155">
        <f>IF(G341&gt;=Datos!$D$15,(Datos!$D$15*Datos!$C$15),IF(G341&lt;=Datos!$D$15,(G341*Datos!$C$15)))</f>
        <v>1824</v>
      </c>
      <c r="M341" s="154">
        <v>5025</v>
      </c>
      <c r="N341" s="154">
        <f t="shared" ref="N341:N342" si="350">SUM(J341:M341)</f>
        <v>12057.675666666666</v>
      </c>
      <c r="O341" s="177">
        <f t="shared" ref="O341:O342" si="351">+G341-N341</f>
        <v>47942.324333333338</v>
      </c>
    </row>
    <row r="342" spans="1:15" ht="29.25" customHeight="1" x14ac:dyDescent="0.2">
      <c r="A342" s="207">
        <v>268</v>
      </c>
      <c r="B342" s="209" t="s">
        <v>84</v>
      </c>
      <c r="C342" s="209" t="s">
        <v>275</v>
      </c>
      <c r="D342" s="92" t="s">
        <v>613</v>
      </c>
      <c r="E342" s="210" t="s">
        <v>269</v>
      </c>
      <c r="F342" s="210" t="s">
        <v>19</v>
      </c>
      <c r="G342" s="154">
        <v>76230</v>
      </c>
      <c r="H342" s="154">
        <v>0</v>
      </c>
      <c r="I342" s="154">
        <f t="shared" si="349"/>
        <v>76230</v>
      </c>
      <c r="J342" s="155">
        <f>IF(G342&gt;=Datos!$D$14,(Datos!$D$14*Datos!$C$14),IF(G342&lt;=Datos!$D$14,(G342*Datos!$C$14)))</f>
        <v>2187.8009999999999</v>
      </c>
      <c r="K342" s="156">
        <f>IF((G342-J342-L342)&lt;=Datos!$G$7,"0",IF((G342-J342-L342)&lt;=Datos!$G$8,((G342-J342-L342)-Datos!$F$8)*Datos!$I$6,IF((G342-J342-L342)&lt;=Datos!$G$9,Datos!$I$8+((G342-J342-L342)-Datos!$F$9)*Datos!$J$6,IF((G342-J342-L342)&gt;=Datos!$F$10,(Datos!$I$8+Datos!$J$8)+((G342-J342-L342)-Datos!$F$10)*Datos!$K$6))))</f>
        <v>6540.8370666666669</v>
      </c>
      <c r="L342" s="155">
        <f>IF(G342&gt;=Datos!$D$15,(Datos!$D$15*Datos!$C$15),IF(G342&lt;=Datos!$D$15,(G342*Datos!$C$15)))</f>
        <v>2317.3919999999998</v>
      </c>
      <c r="M342" s="154">
        <v>3214.97</v>
      </c>
      <c r="N342" s="154">
        <f t="shared" si="350"/>
        <v>14261.000066666666</v>
      </c>
      <c r="O342" s="177">
        <f t="shared" si="351"/>
        <v>61968.999933333333</v>
      </c>
    </row>
    <row r="343" spans="1:15" ht="29.25" customHeight="1" x14ac:dyDescent="0.2">
      <c r="A343" s="207">
        <v>269</v>
      </c>
      <c r="B343" s="209" t="s">
        <v>160</v>
      </c>
      <c r="C343" s="209" t="s">
        <v>275</v>
      </c>
      <c r="D343" s="92" t="s">
        <v>613</v>
      </c>
      <c r="E343" s="210" t="s">
        <v>269</v>
      </c>
      <c r="F343" s="210" t="s">
        <v>19</v>
      </c>
      <c r="G343" s="154">
        <v>76230</v>
      </c>
      <c r="H343" s="154">
        <v>0</v>
      </c>
      <c r="I343" s="154">
        <f t="shared" si="349"/>
        <v>76230</v>
      </c>
      <c r="J343" s="155">
        <f>IF(G343&gt;=Datos!$D$14,(Datos!$D$14*Datos!$C$14),IF(G343&lt;=Datos!$D$14,(G343*Datos!$C$14)))</f>
        <v>2187.8009999999999</v>
      </c>
      <c r="K343" s="156">
        <f>IF((G343-J343-L343)&lt;=Datos!$G$7,"0",IF((G343-J343-L343)&lt;=Datos!$G$8,((G343-J343-L343)-Datos!$F$8)*Datos!$I$6,IF((G343-J343-L343)&lt;=Datos!$G$9,Datos!$I$8+((G343-J343-L343)-Datos!$F$9)*Datos!$J$6,IF((G343-J343-L343)&gt;=Datos!$F$10,(Datos!$I$8+Datos!$J$8)+((G343-J343-L343)-Datos!$F$10)*Datos!$K$6))))</f>
        <v>6540.8370666666669</v>
      </c>
      <c r="L343" s="155">
        <f>IF(G343&gt;=Datos!$D$15,(Datos!$D$15*Datos!$C$15),IF(G343&lt;=Datos!$D$15,(G343*Datos!$C$15)))</f>
        <v>2317.3919999999998</v>
      </c>
      <c r="M343" s="154">
        <v>7025</v>
      </c>
      <c r="N343" s="154">
        <f>SUM(J343:M343)</f>
        <v>18071.030066666666</v>
      </c>
      <c r="O343" s="177">
        <f>+G343-N343</f>
        <v>58158.969933333334</v>
      </c>
    </row>
    <row r="344" spans="1:15" ht="29.25" customHeight="1" x14ac:dyDescent="0.2">
      <c r="A344" s="207">
        <v>270</v>
      </c>
      <c r="B344" s="209" t="s">
        <v>41</v>
      </c>
      <c r="C344" s="209" t="s">
        <v>275</v>
      </c>
      <c r="D344" s="92" t="s">
        <v>613</v>
      </c>
      <c r="E344" s="210" t="s">
        <v>269</v>
      </c>
      <c r="F344" s="210" t="s">
        <v>270</v>
      </c>
      <c r="G344" s="154">
        <v>72600</v>
      </c>
      <c r="H344" s="154">
        <v>0</v>
      </c>
      <c r="I344" s="154">
        <f t="shared" si="349"/>
        <v>72600</v>
      </c>
      <c r="J344" s="155">
        <f>IF(G344&gt;=Datos!$D$14,(Datos!$D$14*Datos!$C$14),IF(G344&lt;=Datos!$D$14,(G344*Datos!$C$14)))</f>
        <v>2083.62</v>
      </c>
      <c r="K344" s="156">
        <f>IF((G344-J344-L344)&lt;=Datos!$G$7,"0",IF((G344-J344-L344)&lt;=Datos!$G$8,((G344-J344-L344)-Datos!$F$8)*Datos!$I$6,IF((G344-J344-L344)&lt;=Datos!$G$9,Datos!$I$8+((G344-J344-L344)-Datos!$F$9)*Datos!$J$6,IF((G344-J344-L344)&gt;=Datos!$F$10,(Datos!$I$8+Datos!$J$8)+((G344-J344-L344)-Datos!$F$10)*Datos!$K$6))))</f>
        <v>5857.743666666669</v>
      </c>
      <c r="L344" s="155">
        <f>IF(G344&gt;=Datos!$D$15,(Datos!$D$15*Datos!$C$15),IF(G344&lt;=Datos!$D$15,(G344*Datos!$C$15)))</f>
        <v>2207.04</v>
      </c>
      <c r="M344" s="154">
        <v>3340.92</v>
      </c>
      <c r="N344" s="154">
        <f t="shared" ref="N344" si="352">SUM(J344:M344)</f>
        <v>13489.323666666669</v>
      </c>
      <c r="O344" s="177">
        <f t="shared" ref="O344" si="353">+G344-N344</f>
        <v>59110.676333333329</v>
      </c>
    </row>
    <row r="345" spans="1:15" s="216" customFormat="1" ht="29.25" customHeight="1" x14ac:dyDescent="0.2">
      <c r="A345" s="276" t="s">
        <v>435</v>
      </c>
      <c r="B345" s="277"/>
      <c r="C345" s="214">
        <v>4</v>
      </c>
      <c r="D345" s="247"/>
      <c r="E345" s="215"/>
      <c r="F345" s="158"/>
      <c r="G345" s="159">
        <f>SUM(G341:G344)</f>
        <v>285060</v>
      </c>
      <c r="H345" s="159">
        <f t="shared" ref="H345:O345" si="354">SUM(H341:H344)</f>
        <v>0</v>
      </c>
      <c r="I345" s="159">
        <f t="shared" si="354"/>
        <v>285060</v>
      </c>
      <c r="J345" s="159">
        <f t="shared" si="354"/>
        <v>8181.2219999999998</v>
      </c>
      <c r="K345" s="159">
        <f t="shared" si="354"/>
        <v>22426.093466666669</v>
      </c>
      <c r="L345" s="159">
        <f t="shared" si="354"/>
        <v>8665.8240000000005</v>
      </c>
      <c r="M345" s="159">
        <f>SUM(M341:M344)</f>
        <v>18605.89</v>
      </c>
      <c r="N345" s="159">
        <f t="shared" si="354"/>
        <v>57879.029466666667</v>
      </c>
      <c r="O345" s="159">
        <f t="shared" si="354"/>
        <v>227180.97053333334</v>
      </c>
    </row>
    <row r="346" spans="1:15" ht="29.25" customHeight="1" x14ac:dyDescent="0.2">
      <c r="A346" s="276" t="s">
        <v>483</v>
      </c>
      <c r="B346" s="277"/>
      <c r="C346" s="277"/>
      <c r="D346" s="277"/>
      <c r="E346" s="277"/>
      <c r="F346" s="277"/>
      <c r="G346" s="277"/>
      <c r="H346" s="277"/>
      <c r="I346" s="277"/>
      <c r="J346" s="277"/>
      <c r="K346" s="277"/>
      <c r="L346" s="277"/>
      <c r="M346" s="277"/>
      <c r="N346" s="277"/>
      <c r="O346" s="278"/>
    </row>
    <row r="347" spans="1:15" ht="29.25" customHeight="1" x14ac:dyDescent="0.2">
      <c r="A347" s="207">
        <v>271</v>
      </c>
      <c r="B347" s="209" t="s">
        <v>480</v>
      </c>
      <c r="C347" s="209" t="s">
        <v>274</v>
      </c>
      <c r="D347" s="92" t="s">
        <v>230</v>
      </c>
      <c r="E347" s="210" t="s">
        <v>269</v>
      </c>
      <c r="F347" s="210" t="s">
        <v>19</v>
      </c>
      <c r="G347" s="154">
        <v>82582.5</v>
      </c>
      <c r="H347" s="154">
        <v>0</v>
      </c>
      <c r="I347" s="154">
        <f t="shared" ref="I347:I355" si="355">SUM(G347:H347)</f>
        <v>82582.5</v>
      </c>
      <c r="J347" s="155">
        <f>IF(G347&gt;=Datos!$D$14,(Datos!$D$14*Datos!$C$14),IF(G347&lt;=Datos!$D$14,(G347*Datos!$C$14)))</f>
        <v>2370.1177499999999</v>
      </c>
      <c r="K347" s="156">
        <f>IF((G347-J347-L347)&lt;=Datos!$G$7,"0",IF((G347-J347-L347)&lt;=Datos!$G$8,((G347-J347-L347)-Datos!$F$8)*Datos!$I$6,IF((G347-J347-L347)&lt;=Datos!$G$9,Datos!$I$8+((G347-J347-L347)-Datos!$F$9)*Datos!$J$6,IF((G347-J347-L347)&gt;=Datos!$F$10,(Datos!$I$8+Datos!$J$8)+((G347-J347-L347)-Datos!$F$10)*Datos!$K$6))))</f>
        <v>8008.3292291666658</v>
      </c>
      <c r="L347" s="155">
        <f>IF(G347&gt;=Datos!$D$15,(Datos!$D$15*Datos!$C$15),IF(G347&lt;=Datos!$D$15,(G347*Datos!$C$15)))</f>
        <v>2510.5079999999998</v>
      </c>
      <c r="M347" s="154">
        <v>25</v>
      </c>
      <c r="N347" s="154">
        <f t="shared" ref="N347:N353" si="356">SUM(J347:M347)</f>
        <v>12913.954979166665</v>
      </c>
      <c r="O347" s="177">
        <f t="shared" ref="O347:O353" si="357">+G347-N347</f>
        <v>69668.545020833335</v>
      </c>
    </row>
    <row r="348" spans="1:15" ht="29.25" customHeight="1" x14ac:dyDescent="0.2">
      <c r="A348" s="207">
        <v>272</v>
      </c>
      <c r="B348" s="209" t="s">
        <v>1028</v>
      </c>
      <c r="C348" s="209" t="s">
        <v>274</v>
      </c>
      <c r="D348" s="92" t="s">
        <v>231</v>
      </c>
      <c r="E348" s="210" t="s">
        <v>269</v>
      </c>
      <c r="F348" s="210" t="s">
        <v>19</v>
      </c>
      <c r="G348" s="154">
        <v>68250</v>
      </c>
      <c r="H348" s="154">
        <v>0</v>
      </c>
      <c r="I348" s="154">
        <f t="shared" ref="I348" si="358">SUM(G348:H348)</f>
        <v>68250</v>
      </c>
      <c r="J348" s="155">
        <f>IF(G348&gt;=Datos!$D$14,(Datos!$D$14*Datos!$C$14),IF(G348&lt;=Datos!$D$14,(G348*Datos!$C$14)))</f>
        <v>1958.7750000000001</v>
      </c>
      <c r="K348" s="156">
        <f>IF((G348-J348-L348)&lt;=Datos!$G$7,"0",IF((G348-J348-L348)&lt;=Datos!$G$8,((G348-J348-L348)-Datos!$F$8)*Datos!$I$6,IF((G348-J348-L348)&lt;=Datos!$G$9,Datos!$I$8+((G348-J348-L348)-Datos!$F$9)*Datos!$J$6,IF((G348-J348-L348)&gt;=Datos!$F$10,(Datos!$I$8+Datos!$J$8)+((G348-J348-L348)-Datos!$F$10)*Datos!$K$6))))</f>
        <v>5039.1606666666667</v>
      </c>
      <c r="L348" s="155">
        <f>IF(G348&gt;=Datos!$D$15,(Datos!$D$15*Datos!$C$15),IF(G348&lt;=Datos!$D$15,(G348*Datos!$C$15)))</f>
        <v>2074.8000000000002</v>
      </c>
      <c r="M348" s="154">
        <v>25</v>
      </c>
      <c r="N348" s="154">
        <f t="shared" ref="N348" si="359">SUM(J348:M348)</f>
        <v>9097.7356666666674</v>
      </c>
      <c r="O348" s="177">
        <f t="shared" ref="O348" si="360">+G348-N348</f>
        <v>59152.264333333333</v>
      </c>
    </row>
    <row r="349" spans="1:15" ht="29.25" customHeight="1" x14ac:dyDescent="0.2">
      <c r="A349" s="207">
        <v>273</v>
      </c>
      <c r="B349" s="208" t="s">
        <v>38</v>
      </c>
      <c r="C349" s="209" t="s">
        <v>274</v>
      </c>
      <c r="D349" s="130" t="s">
        <v>235</v>
      </c>
      <c r="E349" s="210" t="s">
        <v>269</v>
      </c>
      <c r="F349" s="210" t="s">
        <v>19</v>
      </c>
      <c r="G349" s="131">
        <v>82582.5</v>
      </c>
      <c r="H349" s="154">
        <v>0</v>
      </c>
      <c r="I349" s="154">
        <f t="shared" si="355"/>
        <v>82582.5</v>
      </c>
      <c r="J349" s="155">
        <f>IF(G349&gt;=Datos!$D$14,(Datos!$D$14*Datos!$C$14),IF(G349&lt;=Datos!$D$14,(G349*Datos!$C$14)))</f>
        <v>2370.1177499999999</v>
      </c>
      <c r="K349" s="156">
        <f>IF((G349-J349-L349)&lt;=Datos!$G$7,"0",IF((G349-J349-L349)&lt;=Datos!$G$8,((G349-J349-L349)-Datos!$F$8)*Datos!$I$6,IF((G349-J349-L349)&lt;=Datos!$G$9,Datos!$I$8+((G349-J349-L349)-Datos!$F$9)*Datos!$J$6,IF((G349-J349-L349)&gt;=Datos!$F$10,(Datos!$I$8+Datos!$J$8)+((G349-J349-L349)-Datos!$F$10)*Datos!$K$6))))</f>
        <v>8008.3292291666658</v>
      </c>
      <c r="L349" s="155">
        <f>IF(G349&gt;=Datos!$D$15,(Datos!$D$15*Datos!$C$15),IF(G349&lt;=Datos!$D$15,(G349*Datos!$C$15)))</f>
        <v>2510.5079999999998</v>
      </c>
      <c r="M349" s="154">
        <v>25</v>
      </c>
      <c r="N349" s="154">
        <f t="shared" si="356"/>
        <v>12913.954979166665</v>
      </c>
      <c r="O349" s="177">
        <f t="shared" si="357"/>
        <v>69668.545020833335</v>
      </c>
    </row>
    <row r="350" spans="1:15" ht="29.25" customHeight="1" x14ac:dyDescent="0.2">
      <c r="A350" s="207">
        <v>274</v>
      </c>
      <c r="B350" s="209" t="s">
        <v>176</v>
      </c>
      <c r="C350" s="209" t="s">
        <v>274</v>
      </c>
      <c r="D350" s="92" t="s">
        <v>246</v>
      </c>
      <c r="E350" s="210" t="s">
        <v>269</v>
      </c>
      <c r="F350" s="210" t="s">
        <v>19</v>
      </c>
      <c r="G350" s="154">
        <v>35000</v>
      </c>
      <c r="H350" s="154">
        <v>0</v>
      </c>
      <c r="I350" s="154">
        <f t="shared" si="355"/>
        <v>35000</v>
      </c>
      <c r="J350" s="155">
        <f>IF(G350&gt;=Datos!$D$14,(Datos!$D$14*Datos!$C$14),IF(G350&lt;=Datos!$D$14,(G350*Datos!$C$14)))</f>
        <v>1004.5</v>
      </c>
      <c r="K350" s="156" t="str">
        <f>IF((G350-J350-L350)&lt;=Datos!$G$7,"0",IF((G350-J350-L350)&lt;=Datos!$G$8,((G350-J350-L350)-Datos!$F$8)*Datos!$I$6,IF((G350-J350-L350)&lt;=Datos!$G$9,Datos!$I$8+((G350-J350-L350)-Datos!$F$9)*Datos!$J$6,IF((G350-J350-L350)&gt;=Datos!$F$10,(Datos!$I$8+Datos!$J$8)+((G350-J350-L350)-Datos!$F$10)*Datos!$K$6))))</f>
        <v>0</v>
      </c>
      <c r="L350" s="155">
        <f>IF(G350&gt;=Datos!$D$15,(Datos!$D$15*Datos!$C$15),IF(G350&lt;=Datos!$D$15,(G350*Datos!$C$15)))</f>
        <v>1064</v>
      </c>
      <c r="M350" s="154">
        <v>25</v>
      </c>
      <c r="N350" s="154">
        <f t="shared" si="356"/>
        <v>2093.5</v>
      </c>
      <c r="O350" s="177">
        <f t="shared" si="357"/>
        <v>32906.5</v>
      </c>
    </row>
    <row r="351" spans="1:15" ht="29.25" customHeight="1" x14ac:dyDescent="0.2">
      <c r="A351" s="207">
        <v>275</v>
      </c>
      <c r="B351" s="209" t="s">
        <v>124</v>
      </c>
      <c r="C351" s="209" t="s">
        <v>274</v>
      </c>
      <c r="D351" s="92" t="s">
        <v>569</v>
      </c>
      <c r="E351" s="210" t="s">
        <v>269</v>
      </c>
      <c r="F351" s="210" t="s">
        <v>19</v>
      </c>
      <c r="G351" s="154">
        <v>91047.21</v>
      </c>
      <c r="H351" s="154">
        <v>0</v>
      </c>
      <c r="I351" s="154">
        <f t="shared" si="355"/>
        <v>91047.21</v>
      </c>
      <c r="J351" s="155">
        <f>IF(G351&gt;=Datos!$D$14,(Datos!$D$14*Datos!$C$14),IF(G351&lt;=Datos!$D$14,(G351*Datos!$C$14)))</f>
        <v>2613.0549270000001</v>
      </c>
      <c r="K351" s="156">
        <f>IF((G351-J351-L351)&lt;=Datos!$G$7,"0",IF((G351-J351-L351)&lt;=Datos!$G$8,((G351-J351-L351)-Datos!$F$8)*Datos!$I$6,IF((G351-J351-L351)&lt;=Datos!$G$9,Datos!$I$8+((G351-J351-L351)-Datos!$F$9)*Datos!$J$6,IF((G351-J351-L351)&gt;=Datos!$F$10,(Datos!$I$8+Datos!$J$8)+((G351-J351-L351)-Datos!$F$10)*Datos!$K$6))))</f>
        <v>9999.4406389166688</v>
      </c>
      <c r="L351" s="155">
        <f>IF(G351&gt;=Datos!$D$15,(Datos!$D$15*Datos!$C$15),IF(G351&lt;=Datos!$D$15,(G351*Datos!$C$15)))</f>
        <v>2767.835184</v>
      </c>
      <c r="M351" s="154">
        <v>25</v>
      </c>
      <c r="N351" s="154">
        <f t="shared" si="356"/>
        <v>15405.330749916669</v>
      </c>
      <c r="O351" s="177">
        <f t="shared" si="357"/>
        <v>75641.879250083337</v>
      </c>
    </row>
    <row r="352" spans="1:15" ht="29.25" customHeight="1" x14ac:dyDescent="0.2">
      <c r="A352" s="207">
        <v>276</v>
      </c>
      <c r="B352" s="92" t="s">
        <v>781</v>
      </c>
      <c r="C352" s="209" t="s">
        <v>274</v>
      </c>
      <c r="D352" s="92" t="s">
        <v>230</v>
      </c>
      <c r="E352" s="210" t="s">
        <v>269</v>
      </c>
      <c r="F352" s="210" t="s">
        <v>19</v>
      </c>
      <c r="G352" s="154">
        <v>91047.21</v>
      </c>
      <c r="H352" s="154">
        <v>0</v>
      </c>
      <c r="I352" s="154">
        <f t="shared" si="355"/>
        <v>91047.21</v>
      </c>
      <c r="J352" s="155">
        <f>IF(G352&gt;=Datos!$D$14,(Datos!$D$14*Datos!$C$14),IF(G352&lt;=Datos!$D$14,(G352*Datos!$C$14)))</f>
        <v>2613.0549270000001</v>
      </c>
      <c r="K352" s="156">
        <f>IF((G352-J352-L352)&lt;=Datos!$G$7,"0",IF((G352-J352-L352)&lt;=Datos!$G$8,((G352-J352-L352)-Datos!$F$8)*Datos!$I$6,IF((G352-J352-L352)&lt;=Datos!$G$9,Datos!$I$8+((G352-J352-L352)-Datos!$F$9)*Datos!$J$6,IF((G352-J352-L352)&gt;=Datos!$F$10,(Datos!$I$8+Datos!$J$8)+((G352-J352-L352)-Datos!$F$10)*Datos!$K$6))))</f>
        <v>9999.4406389166688</v>
      </c>
      <c r="L352" s="155">
        <f>IF(G352&gt;=Datos!$D$15,(Datos!$D$15*Datos!$C$15),IF(G352&lt;=Datos!$D$15,(G352*Datos!$C$15)))</f>
        <v>2767.835184</v>
      </c>
      <c r="M352" s="154">
        <v>25</v>
      </c>
      <c r="N352" s="154">
        <f t="shared" si="356"/>
        <v>15405.330749916669</v>
      </c>
      <c r="O352" s="177">
        <f t="shared" si="357"/>
        <v>75641.879250083337</v>
      </c>
    </row>
    <row r="353" spans="1:15" ht="29.25" customHeight="1" x14ac:dyDescent="0.2">
      <c r="A353" s="207">
        <v>277</v>
      </c>
      <c r="B353" s="209" t="s">
        <v>31</v>
      </c>
      <c r="C353" s="209" t="s">
        <v>274</v>
      </c>
      <c r="D353" s="92" t="s">
        <v>231</v>
      </c>
      <c r="E353" s="210" t="s">
        <v>269</v>
      </c>
      <c r="F353" s="210" t="s">
        <v>19</v>
      </c>
      <c r="G353" s="154">
        <v>85390.31</v>
      </c>
      <c r="H353" s="154">
        <v>0</v>
      </c>
      <c r="I353" s="154">
        <f t="shared" si="355"/>
        <v>85390.31</v>
      </c>
      <c r="J353" s="155">
        <f>IF(G353&gt;=Datos!$D$14,(Datos!$D$14*Datos!$C$14),IF(G353&lt;=Datos!$D$14,(G353*Datos!$C$14)))</f>
        <v>2450.7018969999999</v>
      </c>
      <c r="K353" s="156">
        <v>7708.91</v>
      </c>
      <c r="L353" s="155">
        <f>IF(G353&gt;=Datos!$D$15,(Datos!$D$15*Datos!$C$15),IF(G353&lt;=Datos!$D$15,(G353*Datos!$C$15)))</f>
        <v>2595.8654240000001</v>
      </c>
      <c r="M353" s="154">
        <v>3864.56</v>
      </c>
      <c r="N353" s="154">
        <f t="shared" si="356"/>
        <v>16620.037321</v>
      </c>
      <c r="O353" s="177">
        <f t="shared" si="357"/>
        <v>68770.272679000002</v>
      </c>
    </row>
    <row r="354" spans="1:15" ht="29.25" customHeight="1" x14ac:dyDescent="0.2">
      <c r="A354" s="207">
        <v>278</v>
      </c>
      <c r="B354" s="209" t="s">
        <v>27</v>
      </c>
      <c r="C354" s="209" t="s">
        <v>274</v>
      </c>
      <c r="D354" s="92" t="s">
        <v>569</v>
      </c>
      <c r="E354" s="210" t="s">
        <v>269</v>
      </c>
      <c r="F354" s="210" t="s">
        <v>19</v>
      </c>
      <c r="G354" s="154">
        <v>85390.31</v>
      </c>
      <c r="H354" s="154">
        <v>0</v>
      </c>
      <c r="I354" s="154">
        <f t="shared" si="355"/>
        <v>85390.31</v>
      </c>
      <c r="J354" s="155">
        <f>IF(G354&gt;=Datos!$D$14,(Datos!$D$14*Datos!$C$14),IF(G354&lt;=Datos!$D$14,(G354*Datos!$C$14)))</f>
        <v>2450.7018969999999</v>
      </c>
      <c r="K354" s="156">
        <v>8188.86</v>
      </c>
      <c r="L354" s="155">
        <f>IF(G354&gt;=Datos!$D$15,(Datos!$D$15*Datos!$C$15),IF(G354&lt;=Datos!$D$15,(G354*Datos!$C$15)))</f>
        <v>2595.8654240000001</v>
      </c>
      <c r="M354" s="154">
        <v>1944.78</v>
      </c>
      <c r="N354" s="154">
        <f t="shared" ref="N354:N355" si="361">SUM(J354:M354)</f>
        <v>15180.207321</v>
      </c>
      <c r="O354" s="177">
        <f t="shared" ref="O354:O355" si="362">+G354-N354</f>
        <v>70210.102679000003</v>
      </c>
    </row>
    <row r="355" spans="1:15" ht="29.25" customHeight="1" x14ac:dyDescent="0.2">
      <c r="A355" s="207">
        <v>279</v>
      </c>
      <c r="B355" s="209" t="s">
        <v>190</v>
      </c>
      <c r="C355" s="209" t="s">
        <v>274</v>
      </c>
      <c r="D355" s="92" t="s">
        <v>235</v>
      </c>
      <c r="E355" s="210" t="s">
        <v>269</v>
      </c>
      <c r="F355" s="210" t="s">
        <v>270</v>
      </c>
      <c r="G355" s="154">
        <v>82582.5</v>
      </c>
      <c r="H355" s="154">
        <v>0</v>
      </c>
      <c r="I355" s="154">
        <f t="shared" si="355"/>
        <v>82582.5</v>
      </c>
      <c r="J355" s="155">
        <f>IF(G355&gt;=Datos!$D$14,(Datos!$D$14*Datos!$C$14),IF(G355&lt;=Datos!$D$14,(G355*Datos!$C$14)))</f>
        <v>2370.1177499999999</v>
      </c>
      <c r="K355" s="156">
        <f>IF((G355-J355-L355)&lt;=Datos!$G$7,"0",IF((G355-J355-L355)&lt;=Datos!$G$8,((G355-J355-L355)-Datos!$F$8)*Datos!$I$6,IF((G355-J355-L355)&lt;=Datos!$G$9,Datos!$I$8+((G355-J355-L355)-Datos!$F$9)*Datos!$J$6,IF((G355-J355-L355)&gt;=Datos!$F$10,(Datos!$I$8+Datos!$J$8)+((G355-J355-L355)-Datos!$F$10)*Datos!$K$6))))</f>
        <v>8008.3292291666658</v>
      </c>
      <c r="L355" s="155">
        <f>IF(G355&gt;=Datos!$D$15,(Datos!$D$15*Datos!$C$15),IF(G355&lt;=Datos!$D$15,(G355*Datos!$C$15)))</f>
        <v>2510.5079999999998</v>
      </c>
      <c r="M355" s="154">
        <v>25</v>
      </c>
      <c r="N355" s="154">
        <f t="shared" si="361"/>
        <v>12913.954979166665</v>
      </c>
      <c r="O355" s="177">
        <f t="shared" si="362"/>
        <v>69668.545020833335</v>
      </c>
    </row>
    <row r="356" spans="1:15" s="216" customFormat="1" ht="29.25" customHeight="1" x14ac:dyDescent="0.2">
      <c r="A356" s="276" t="s">
        <v>435</v>
      </c>
      <c r="B356" s="277"/>
      <c r="C356" s="214">
        <v>9</v>
      </c>
      <c r="D356" s="247"/>
      <c r="E356" s="215"/>
      <c r="F356" s="158"/>
      <c r="G356" s="159">
        <f t="shared" ref="G356:O356" si="363">SUM(G347:G355)</f>
        <v>703872.54</v>
      </c>
      <c r="H356" s="159">
        <f t="shared" si="363"/>
        <v>0</v>
      </c>
      <c r="I356" s="159">
        <f t="shared" si="363"/>
        <v>703872.54</v>
      </c>
      <c r="J356" s="159">
        <f t="shared" si="363"/>
        <v>20201.141898000002</v>
      </c>
      <c r="K356" s="159">
        <f t="shared" si="363"/>
        <v>64960.799632000002</v>
      </c>
      <c r="L356" s="159">
        <f t="shared" si="363"/>
        <v>21397.725215999999</v>
      </c>
      <c r="M356" s="159">
        <f t="shared" si="363"/>
        <v>5984.34</v>
      </c>
      <c r="N356" s="159">
        <f t="shared" si="363"/>
        <v>112544.006746</v>
      </c>
      <c r="O356" s="159">
        <f t="shared" si="363"/>
        <v>591328.53325400001</v>
      </c>
    </row>
    <row r="357" spans="1:15" ht="29.25" customHeight="1" x14ac:dyDescent="0.2">
      <c r="A357" s="276" t="s">
        <v>484</v>
      </c>
      <c r="B357" s="277"/>
      <c r="C357" s="277"/>
      <c r="D357" s="277"/>
      <c r="E357" s="277"/>
      <c r="F357" s="277"/>
      <c r="G357" s="277"/>
      <c r="H357" s="277"/>
      <c r="I357" s="277"/>
      <c r="J357" s="277"/>
      <c r="K357" s="277"/>
      <c r="L357" s="277"/>
      <c r="M357" s="277"/>
      <c r="N357" s="277"/>
      <c r="O357" s="278"/>
    </row>
    <row r="358" spans="1:15" ht="29.25" customHeight="1" x14ac:dyDescent="0.2">
      <c r="A358" s="207">
        <v>280</v>
      </c>
      <c r="B358" s="129" t="s">
        <v>262</v>
      </c>
      <c r="C358" s="209" t="s">
        <v>274</v>
      </c>
      <c r="D358" s="130" t="s">
        <v>613</v>
      </c>
      <c r="E358" s="210" t="s">
        <v>269</v>
      </c>
      <c r="F358" s="210" t="s">
        <v>19</v>
      </c>
      <c r="G358" s="131">
        <v>44467.5</v>
      </c>
      <c r="H358" s="154">
        <v>0</v>
      </c>
      <c r="I358" s="131">
        <f>SUM(G358:H358)</f>
        <v>44467.5</v>
      </c>
      <c r="J358" s="155">
        <f>IF(G358&gt;=Datos!$D$14,(Datos!$D$14*Datos!$C$14),IF(G358&lt;=Datos!$D$14,(G358*Datos!$C$14)))</f>
        <v>1276.2172499999999</v>
      </c>
      <c r="K358" s="156">
        <v>785.2</v>
      </c>
      <c r="L358" s="155">
        <f>IF(G358&gt;=Datos!$D$15,(Datos!$D$15*Datos!$C$15),IF(G358&lt;=Datos!$D$15,(G358*Datos!$C$15)))</f>
        <v>1351.8119999999999</v>
      </c>
      <c r="M358" s="154">
        <v>1944.78</v>
      </c>
      <c r="N358" s="154">
        <f t="shared" ref="N358:N363" si="364">SUM(J358:M358)</f>
        <v>5358.0092500000001</v>
      </c>
      <c r="O358" s="177">
        <f t="shared" ref="O358" si="365">+G358-N358</f>
        <v>39109.490749999997</v>
      </c>
    </row>
    <row r="359" spans="1:15" ht="29.25" customHeight="1" x14ac:dyDescent="0.2">
      <c r="A359" s="207">
        <v>281</v>
      </c>
      <c r="B359" s="129" t="s">
        <v>343</v>
      </c>
      <c r="C359" s="209" t="s">
        <v>274</v>
      </c>
      <c r="D359" s="130" t="s">
        <v>983</v>
      </c>
      <c r="E359" s="210" t="s">
        <v>269</v>
      </c>
      <c r="F359" s="210" t="s">
        <v>19</v>
      </c>
      <c r="G359" s="131">
        <v>120000</v>
      </c>
      <c r="H359" s="154">
        <v>0</v>
      </c>
      <c r="I359" s="131">
        <f t="shared" ref="I359:I363" si="366">SUM(G359:H359)</f>
        <v>120000</v>
      </c>
      <c r="J359" s="155">
        <f>IF(G359&gt;=Datos!$D$14,(Datos!$D$14*Datos!$C$14),IF(G359&lt;=Datos!$D$14,(G359*Datos!$C$14)))</f>
        <v>3444</v>
      </c>
      <c r="K359" s="156">
        <f>IF((G359-J359-L359)&lt;=Datos!$G$7,"0",IF((G359-J359-L359)&lt;=Datos!$G$8,((G359-J359-L359)-Datos!$F$8)*Datos!$I$6,IF((G359-J359-L359)&lt;=Datos!$G$9,Datos!$I$8+((G359-J359-L359)-Datos!$F$9)*Datos!$J$6,IF((G359-J359-L359)&gt;=Datos!$F$10,(Datos!$I$8+Datos!$J$8)+((G359-J359-L359)-Datos!$F$10)*Datos!$K$6))))</f>
        <v>16809.860666666667</v>
      </c>
      <c r="L359" s="155">
        <f>IF(G359&gt;=Datos!$D$15,(Datos!$D$15*Datos!$C$15),IF(G359&lt;=Datos!$D$15,(G359*Datos!$C$15)))</f>
        <v>3648</v>
      </c>
      <c r="M359" s="154">
        <v>25</v>
      </c>
      <c r="N359" s="154">
        <f t="shared" si="364"/>
        <v>23926.860666666667</v>
      </c>
      <c r="O359" s="177">
        <f t="shared" ref="O359:O361" si="367">+G359-N359</f>
        <v>96073.139333333325</v>
      </c>
    </row>
    <row r="360" spans="1:15" ht="29.25" customHeight="1" x14ac:dyDescent="0.2">
      <c r="A360" s="207">
        <v>282</v>
      </c>
      <c r="B360" s="208" t="s">
        <v>783</v>
      </c>
      <c r="C360" s="209" t="s">
        <v>274</v>
      </c>
      <c r="D360" s="130" t="s">
        <v>432</v>
      </c>
      <c r="E360" s="210" t="s">
        <v>269</v>
      </c>
      <c r="F360" s="210" t="s">
        <v>19</v>
      </c>
      <c r="G360" s="131">
        <v>45000</v>
      </c>
      <c r="H360" s="154">
        <v>0</v>
      </c>
      <c r="I360" s="131">
        <f t="shared" si="366"/>
        <v>45000</v>
      </c>
      <c r="J360" s="155">
        <f>IF(G360&gt;=Datos!$D$14,(Datos!$D$14*Datos!$C$14),IF(G360&lt;=Datos!$D$14,(G360*Datos!$C$14)))</f>
        <v>1291.5</v>
      </c>
      <c r="K360" s="156">
        <f>IF((G360-J360-L360)&lt;=Datos!$G$7,"0",IF((G360-J360-L360)&lt;=Datos!$G$8,((G360-J360-L360)-Datos!$F$8)*Datos!$I$6,IF((G360-J360-L360)&lt;=Datos!$G$9,Datos!$I$8+((G360-J360-L360)-Datos!$F$9)*Datos!$J$6,IF((G360-J360-L360)&gt;=Datos!$F$10,(Datos!$I$8+Datos!$J$8)+((G360-J360-L360)-Datos!$F$10)*Datos!$K$6))))</f>
        <v>1148.3234999999997</v>
      </c>
      <c r="L360" s="155">
        <f>IF(G360&gt;=Datos!$D$15,(Datos!$D$15*Datos!$C$15),IF(G360&lt;=Datos!$D$15,(G360*Datos!$C$15)))</f>
        <v>1368</v>
      </c>
      <c r="M360" s="154">
        <v>25</v>
      </c>
      <c r="N360" s="154">
        <f t="shared" si="364"/>
        <v>3832.8234999999995</v>
      </c>
      <c r="O360" s="177">
        <f t="shared" ref="O360" si="368">+G360-N360</f>
        <v>41167.176500000001</v>
      </c>
    </row>
    <row r="361" spans="1:15" ht="29.25" customHeight="1" x14ac:dyDescent="0.2">
      <c r="A361" s="207">
        <v>283</v>
      </c>
      <c r="B361" s="209" t="s">
        <v>782</v>
      </c>
      <c r="C361" s="209" t="s">
        <v>274</v>
      </c>
      <c r="D361" s="92" t="s">
        <v>613</v>
      </c>
      <c r="E361" s="210" t="s">
        <v>269</v>
      </c>
      <c r="F361" s="210" t="s">
        <v>19</v>
      </c>
      <c r="G361" s="154">
        <v>76230</v>
      </c>
      <c r="H361" s="154">
        <v>0</v>
      </c>
      <c r="I361" s="131">
        <f t="shared" si="366"/>
        <v>76230</v>
      </c>
      <c r="J361" s="155">
        <f>IF(G361&gt;=Datos!$D$14,(Datos!$D$14*Datos!$C$14),IF(G361&lt;=Datos!$D$14,(G361*Datos!$C$14)))</f>
        <v>2187.8009999999999</v>
      </c>
      <c r="K361" s="156">
        <f>IF((G361-J361-L361)&lt;=Datos!$G$7,"0",IF((G361-J361-L361)&lt;=Datos!$G$8,((G361-J361-L361)-Datos!$F$8)*Datos!$I$6,IF((G361-J361-L361)&lt;=Datos!$G$9,Datos!$I$8+((G361-J361-L361)-Datos!$F$9)*Datos!$J$6,IF((G361-J361-L361)&gt;=Datos!$F$10,(Datos!$I$8+Datos!$J$8)+((G361-J361-L361)-Datos!$F$10)*Datos!$K$6))))</f>
        <v>6540.8370666666669</v>
      </c>
      <c r="L361" s="155">
        <f>IF(G361&gt;=Datos!$D$15,(Datos!$D$15*Datos!$C$15),IF(G361&lt;=Datos!$D$15,(G361*Datos!$C$15)))</f>
        <v>2317.3919999999998</v>
      </c>
      <c r="M361" s="154">
        <v>25</v>
      </c>
      <c r="N361" s="154">
        <f t="shared" si="364"/>
        <v>11071.030066666666</v>
      </c>
      <c r="O361" s="177">
        <f t="shared" si="367"/>
        <v>65158.969933333334</v>
      </c>
    </row>
    <row r="362" spans="1:15" ht="29.25" customHeight="1" x14ac:dyDescent="0.2">
      <c r="A362" s="207">
        <v>284</v>
      </c>
      <c r="B362" s="209" t="s">
        <v>784</v>
      </c>
      <c r="C362" s="209" t="s">
        <v>274</v>
      </c>
      <c r="D362" s="92" t="s">
        <v>613</v>
      </c>
      <c r="E362" s="210" t="s">
        <v>269</v>
      </c>
      <c r="F362" s="210" t="s">
        <v>19</v>
      </c>
      <c r="G362" s="154">
        <v>82582.5</v>
      </c>
      <c r="H362" s="154">
        <v>0</v>
      </c>
      <c r="I362" s="131">
        <f t="shared" si="366"/>
        <v>82582.5</v>
      </c>
      <c r="J362" s="155">
        <f>IF(G362&gt;=Datos!$D$14,(Datos!$D$14*Datos!$C$14),IF(G362&lt;=Datos!$D$14,(G362*Datos!$C$14)))</f>
        <v>2370.1177499999999</v>
      </c>
      <c r="K362" s="156">
        <v>7528.39</v>
      </c>
      <c r="L362" s="155">
        <f>IF(G362&gt;=Datos!$D$15,(Datos!$D$15*Datos!$C$15),IF(G362&lt;=Datos!$D$15,(G362*Datos!$C$15)))</f>
        <v>2510.5079999999998</v>
      </c>
      <c r="M362" s="154">
        <v>1944.78</v>
      </c>
      <c r="N362" s="154">
        <f t="shared" si="364"/>
        <v>14353.795750000001</v>
      </c>
      <c r="O362" s="177">
        <f t="shared" ref="O362:O363" si="369">+G362-N362</f>
        <v>68228.704249999995</v>
      </c>
    </row>
    <row r="363" spans="1:15" ht="29.25" customHeight="1" x14ac:dyDescent="0.2">
      <c r="A363" s="207">
        <v>285</v>
      </c>
      <c r="B363" s="208" t="s">
        <v>229</v>
      </c>
      <c r="C363" s="209" t="s">
        <v>274</v>
      </c>
      <c r="D363" s="130" t="s">
        <v>613</v>
      </c>
      <c r="E363" s="210" t="s">
        <v>269</v>
      </c>
      <c r="F363" s="210" t="s">
        <v>19</v>
      </c>
      <c r="G363" s="131">
        <v>76230</v>
      </c>
      <c r="H363" s="154">
        <v>0</v>
      </c>
      <c r="I363" s="131">
        <f t="shared" si="366"/>
        <v>76230</v>
      </c>
      <c r="J363" s="155">
        <f>IF(G363&gt;=Datos!$D$14,(Datos!$D$14*Datos!$C$14),IF(G363&lt;=Datos!$D$14,(G363*Datos!$C$14)))</f>
        <v>2187.8009999999999</v>
      </c>
      <c r="K363" s="156">
        <f>IF((G363-J363-L363)&lt;=Datos!$G$7,"0",IF((G363-J363-L363)&lt;=Datos!$G$8,((G363-J363-L363)-Datos!$F$8)*Datos!$I$6,IF((G363-J363-L363)&lt;=Datos!$G$9,Datos!$I$8+((G363-J363-L363)-Datos!$F$9)*Datos!$J$6,IF((G363-J363-L363)&gt;=Datos!$F$10,(Datos!$I$8+Datos!$J$8)+((G363-J363-L363)-Datos!$F$10)*Datos!$K$6))))</f>
        <v>6540.8370666666669</v>
      </c>
      <c r="L363" s="155">
        <f>IF(G363&gt;=Datos!$D$15,(Datos!$D$15*Datos!$C$15),IF(G363&lt;=Datos!$D$15,(G363*Datos!$C$15)))</f>
        <v>2317.3919999999998</v>
      </c>
      <c r="M363" s="154">
        <v>25</v>
      </c>
      <c r="N363" s="154">
        <f t="shared" si="364"/>
        <v>11071.030066666666</v>
      </c>
      <c r="O363" s="177">
        <f t="shared" si="369"/>
        <v>65158.969933333334</v>
      </c>
    </row>
    <row r="364" spans="1:15" s="216" customFormat="1" ht="29.25" customHeight="1" x14ac:dyDescent="0.2">
      <c r="A364" s="276" t="s">
        <v>435</v>
      </c>
      <c r="B364" s="277"/>
      <c r="C364" s="214">
        <v>6</v>
      </c>
      <c r="D364" s="247"/>
      <c r="E364" s="215"/>
      <c r="F364" s="158"/>
      <c r="G364" s="159">
        <f>SUM(G358:G363)</f>
        <v>444510</v>
      </c>
      <c r="H364" s="159">
        <f t="shared" ref="H364:O364" si="370">SUM(H358:H363)</f>
        <v>0</v>
      </c>
      <c r="I364" s="159">
        <f t="shared" si="370"/>
        <v>444510</v>
      </c>
      <c r="J364" s="159">
        <f t="shared" si="370"/>
        <v>12757.436999999998</v>
      </c>
      <c r="K364" s="159">
        <f t="shared" si="370"/>
        <v>39353.448300000004</v>
      </c>
      <c r="L364" s="159">
        <f t="shared" si="370"/>
        <v>13513.103999999999</v>
      </c>
      <c r="M364" s="159">
        <f t="shared" si="370"/>
        <v>3989.56</v>
      </c>
      <c r="N364" s="159">
        <f t="shared" si="370"/>
        <v>69613.549300000013</v>
      </c>
      <c r="O364" s="159">
        <f t="shared" si="370"/>
        <v>374896.45069999999</v>
      </c>
    </row>
    <row r="365" spans="1:15" ht="29.25" customHeight="1" x14ac:dyDescent="0.2">
      <c r="A365" s="276" t="s">
        <v>567</v>
      </c>
      <c r="B365" s="277"/>
      <c r="C365" s="277"/>
      <c r="D365" s="277"/>
      <c r="E365" s="277"/>
      <c r="F365" s="277"/>
      <c r="G365" s="277"/>
      <c r="H365" s="277"/>
      <c r="I365" s="277"/>
      <c r="J365" s="277"/>
      <c r="K365" s="277"/>
      <c r="L365" s="277"/>
      <c r="M365" s="277"/>
      <c r="N365" s="277"/>
      <c r="O365" s="278"/>
    </row>
    <row r="366" spans="1:15" ht="29.25" customHeight="1" x14ac:dyDescent="0.2">
      <c r="A366" s="207">
        <v>286</v>
      </c>
      <c r="B366" s="209" t="s">
        <v>732</v>
      </c>
      <c r="C366" s="209" t="s">
        <v>320</v>
      </c>
      <c r="D366" s="92" t="s">
        <v>231</v>
      </c>
      <c r="E366" s="210" t="s">
        <v>269</v>
      </c>
      <c r="F366" s="210" t="s">
        <v>19</v>
      </c>
      <c r="G366" s="154">
        <v>86711.63</v>
      </c>
      <c r="H366" s="154">
        <v>0</v>
      </c>
      <c r="I366" s="154">
        <f t="shared" ref="I366:I372" si="371">SUM(G366:H366)</f>
        <v>86711.63</v>
      </c>
      <c r="J366" s="155">
        <f>IF(G366&gt;=Datos!$D$14,(Datos!$D$14*Datos!$C$14),IF(G366&lt;=Datos!$D$14,(G366*Datos!$C$14)))</f>
        <v>2488.6237810000002</v>
      </c>
      <c r="K366" s="156">
        <f>IF((G366-J366-L366)&lt;=Datos!$G$7,"0",IF((G366-J366-L366)&lt;=Datos!$G$8,((G366-J366-L366)-Datos!$F$8)*Datos!$I$6,IF((G366-J366-L366)&lt;=Datos!$G$9,Datos!$I$8+((G366-J366-L366)-Datos!$F$9)*Datos!$J$6,IF((G366-J366-L366)&gt;=Datos!$F$10,(Datos!$I$8+Datos!$J$8)+((G366-J366-L366)-Datos!$F$10)*Datos!$K$6))))</f>
        <v>8979.6038334166697</v>
      </c>
      <c r="L366" s="155">
        <f>IF(G366&gt;=Datos!$D$15,(Datos!$D$15*Datos!$C$15),IF(G366&lt;=Datos!$D$15,(G366*Datos!$C$15)))</f>
        <v>2636.0335520000003</v>
      </c>
      <c r="M366" s="154">
        <v>25</v>
      </c>
      <c r="N366" s="154">
        <f t="shared" ref="N366" si="372">SUM(J366:M366)</f>
        <v>14129.261166416671</v>
      </c>
      <c r="O366" s="177">
        <f t="shared" ref="O366" si="373">+G366-N366</f>
        <v>72582.368833583329</v>
      </c>
    </row>
    <row r="367" spans="1:15" ht="29.25" customHeight="1" x14ac:dyDescent="0.2">
      <c r="A367" s="207">
        <v>287</v>
      </c>
      <c r="B367" s="209" t="s">
        <v>787</v>
      </c>
      <c r="C367" s="209" t="s">
        <v>320</v>
      </c>
      <c r="D367" s="92" t="s">
        <v>246</v>
      </c>
      <c r="E367" s="210" t="s">
        <v>269</v>
      </c>
      <c r="F367" s="210" t="s">
        <v>19</v>
      </c>
      <c r="G367" s="154">
        <v>35000</v>
      </c>
      <c r="H367" s="154">
        <v>0</v>
      </c>
      <c r="I367" s="154">
        <f t="shared" si="371"/>
        <v>35000</v>
      </c>
      <c r="J367" s="155">
        <f>IF(G367&gt;=Datos!$D$14,(Datos!$D$14*Datos!$C$14),IF(G367&lt;=Datos!$D$14,(G367*Datos!$C$14)))</f>
        <v>1004.5</v>
      </c>
      <c r="K367" s="156" t="str">
        <f>IF((G367-J367-L367)&lt;=Datos!$G$7,"0",IF((G367-J367-L367)&lt;=Datos!$G$8,((G367-J367-L367)-Datos!$F$8)*Datos!$I$6,IF((G367-J367-L367)&lt;=Datos!$G$9,Datos!$I$8+((G367-J367-L367)-Datos!$F$9)*Datos!$J$6,IF((G367-J367-L367)&gt;=Datos!$F$10,(Datos!$I$8+Datos!$J$8)+((G367-J367-L367)-Datos!$F$10)*Datos!$K$6))))</f>
        <v>0</v>
      </c>
      <c r="L367" s="155">
        <f>IF(G367&gt;=Datos!$D$15,(Datos!$D$15*Datos!$C$15),IF(G367&lt;=Datos!$D$15,(G367*Datos!$C$15)))</f>
        <v>1064</v>
      </c>
      <c r="M367" s="154">
        <v>25</v>
      </c>
      <c r="N367" s="154">
        <f t="shared" ref="N367" si="374">SUM(J367:M367)</f>
        <v>2093.5</v>
      </c>
      <c r="O367" s="177">
        <f t="shared" ref="O367" si="375">+G367-N367</f>
        <v>32906.5</v>
      </c>
    </row>
    <row r="368" spans="1:15" ht="29.25" customHeight="1" x14ac:dyDescent="0.2">
      <c r="A368" s="207">
        <v>288</v>
      </c>
      <c r="B368" s="209" t="s">
        <v>786</v>
      </c>
      <c r="C368" s="209" t="s">
        <v>320</v>
      </c>
      <c r="D368" s="92" t="s">
        <v>569</v>
      </c>
      <c r="E368" s="210" t="s">
        <v>269</v>
      </c>
      <c r="F368" s="210" t="s">
        <v>19</v>
      </c>
      <c r="G368" s="154">
        <v>69877.5</v>
      </c>
      <c r="H368" s="154">
        <v>0</v>
      </c>
      <c r="I368" s="154">
        <f t="shared" si="371"/>
        <v>69877.5</v>
      </c>
      <c r="J368" s="155">
        <f>IF(G368&gt;=Datos!$D$14,(Datos!$D$14*Datos!$C$14),IF(G368&lt;=Datos!$D$14,(G368*Datos!$C$14)))</f>
        <v>2005.48425</v>
      </c>
      <c r="K368" s="156">
        <f>IF((G368-J368-L368)&lt;=Datos!$G$7,"0",IF((G368-J368-L368)&lt;=Datos!$G$8,((G368-J368-L368)-Datos!$F$8)*Datos!$I$6,IF((G368-J368-L368)&lt;=Datos!$G$9,Datos!$I$8+((G368-J368-L368)-Datos!$F$9)*Datos!$J$6,IF((G368-J368-L368)&gt;=Datos!$F$10,(Datos!$I$8+Datos!$J$8)+((G368-J368-L368)-Datos!$F$10)*Datos!$K$6))))</f>
        <v>5345.4236166666678</v>
      </c>
      <c r="L368" s="155">
        <f>IF(G368&gt;=Datos!$D$15,(Datos!$D$15*Datos!$C$15),IF(G368&lt;=Datos!$D$15,(G368*Datos!$C$15)))</f>
        <v>2124.2759999999998</v>
      </c>
      <c r="M368" s="154">
        <v>25</v>
      </c>
      <c r="N368" s="154">
        <f t="shared" ref="N368:N371" si="376">SUM(J368:M368)</f>
        <v>9500.1838666666681</v>
      </c>
      <c r="O368" s="177">
        <f t="shared" ref="O368:O371" si="377">+G368-N368</f>
        <v>60377.316133333334</v>
      </c>
    </row>
    <row r="369" spans="1:16" ht="29.25" customHeight="1" x14ac:dyDescent="0.2">
      <c r="A369" s="207">
        <v>289</v>
      </c>
      <c r="B369" s="209" t="s">
        <v>785</v>
      </c>
      <c r="C369" s="209" t="s">
        <v>320</v>
      </c>
      <c r="D369" s="92" t="s">
        <v>238</v>
      </c>
      <c r="E369" s="210" t="s">
        <v>269</v>
      </c>
      <c r="F369" s="210" t="s">
        <v>19</v>
      </c>
      <c r="G369" s="154">
        <v>42462.69</v>
      </c>
      <c r="H369" s="154">
        <v>0</v>
      </c>
      <c r="I369" s="154">
        <f t="shared" si="371"/>
        <v>42462.69</v>
      </c>
      <c r="J369" s="155">
        <f>IF(G369&gt;=Datos!$D$14,(Datos!$D$14*Datos!$C$14),IF(G369&lt;=Datos!$D$14,(G369*Datos!$C$14)))</f>
        <v>1218.6792030000001</v>
      </c>
      <c r="K369" s="156">
        <f>IF((G369-J369-L369)&lt;=Datos!$G$7,"0",IF((G369-J369-L369)&lt;=Datos!$G$8,((G369-J369-L369)-Datos!$F$8)*Datos!$I$6,IF((G369-J369-L369)&lt;=Datos!$G$9,Datos!$I$8+((G369-J369-L369)-Datos!$F$9)*Datos!$J$6,IF((G369-J369-L369)&gt;=Datos!$F$10,(Datos!$I$8+Datos!$J$8)+((G369-J369-L369)-Datos!$F$10)*Datos!$K$6))))</f>
        <v>790.2202531500003</v>
      </c>
      <c r="L369" s="155">
        <f>IF(G369&gt;=Datos!$D$15,(Datos!$D$15*Datos!$C$15),IF(G369&lt;=Datos!$D$15,(G369*Datos!$C$15)))</f>
        <v>1290.8657760000001</v>
      </c>
      <c r="M369" s="154">
        <v>25</v>
      </c>
      <c r="N369" s="154">
        <f t="shared" si="376"/>
        <v>3324.7652321500004</v>
      </c>
      <c r="O369" s="177">
        <f t="shared" si="377"/>
        <v>39137.924767850003</v>
      </c>
    </row>
    <row r="370" spans="1:16" ht="29.25" customHeight="1" x14ac:dyDescent="0.2">
      <c r="A370" s="207">
        <v>290</v>
      </c>
      <c r="B370" s="208" t="s">
        <v>336</v>
      </c>
      <c r="C370" s="209" t="s">
        <v>320</v>
      </c>
      <c r="D370" s="130" t="s">
        <v>569</v>
      </c>
      <c r="E370" s="210" t="s">
        <v>269</v>
      </c>
      <c r="F370" s="210" t="s">
        <v>19</v>
      </c>
      <c r="G370" s="131">
        <v>69877.5</v>
      </c>
      <c r="H370" s="154">
        <v>0</v>
      </c>
      <c r="I370" s="154">
        <f t="shared" si="371"/>
        <v>69877.5</v>
      </c>
      <c r="J370" s="155">
        <f>IF(G370&gt;=Datos!$D$14,(Datos!$D$14*Datos!$C$14),IF(G370&lt;=Datos!$D$14,(G370*Datos!$C$14)))</f>
        <v>2005.48425</v>
      </c>
      <c r="K370" s="156">
        <f>IF((G370-J370-L370)&lt;=Datos!$G$7,"0",IF((G370-J370-L370)&lt;=Datos!$G$8,((G370-J370-L370)-Datos!$F$8)*Datos!$I$6,IF((G370-J370-L370)&lt;=Datos!$G$9,Datos!$I$8+((G370-J370-L370)-Datos!$F$9)*Datos!$J$6,IF((G370-J370-L370)&gt;=Datos!$F$10,(Datos!$I$8+Datos!$J$8)+((G370-J370-L370)-Datos!$F$10)*Datos!$K$6))))</f>
        <v>5345.4236166666678</v>
      </c>
      <c r="L370" s="155">
        <f>IF(G370&gt;=Datos!$D$15,(Datos!$D$15*Datos!$C$15),IF(G370&lt;=Datos!$D$15,(G370*Datos!$C$15)))</f>
        <v>2124.2759999999998</v>
      </c>
      <c r="M370" s="154">
        <v>25</v>
      </c>
      <c r="N370" s="154">
        <f t="shared" si="376"/>
        <v>9500.1838666666681</v>
      </c>
      <c r="O370" s="177">
        <f t="shared" si="377"/>
        <v>60377.316133333334</v>
      </c>
    </row>
    <row r="371" spans="1:16" ht="29.25" customHeight="1" x14ac:dyDescent="0.2">
      <c r="A371" s="207">
        <v>291</v>
      </c>
      <c r="B371" s="209" t="s">
        <v>1088</v>
      </c>
      <c r="C371" s="209" t="s">
        <v>320</v>
      </c>
      <c r="D371" s="92" t="s">
        <v>231</v>
      </c>
      <c r="E371" s="210" t="s">
        <v>269</v>
      </c>
      <c r="F371" s="210" t="s">
        <v>19</v>
      </c>
      <c r="G371" s="154">
        <v>85800</v>
      </c>
      <c r="H371" s="154">
        <v>0</v>
      </c>
      <c r="I371" s="154">
        <f t="shared" si="371"/>
        <v>85800</v>
      </c>
      <c r="J371" s="155">
        <f>IF(G371&gt;=Datos!$D$14,(Datos!$D$14*Datos!$C$14),IF(G371&lt;=Datos!$D$14,(G371*Datos!$C$14)))</f>
        <v>2462.46</v>
      </c>
      <c r="K371" s="156">
        <v>8285.23</v>
      </c>
      <c r="L371" s="155">
        <f>IF(G371&gt;=Datos!$D$15,(Datos!$D$15*Datos!$C$15),IF(G371&lt;=Datos!$D$15,(G371*Datos!$C$15)))</f>
        <v>2608.3200000000002</v>
      </c>
      <c r="M371" s="154">
        <v>1944.78</v>
      </c>
      <c r="N371" s="154">
        <f t="shared" si="376"/>
        <v>15300.789999999999</v>
      </c>
      <c r="O371" s="177">
        <f t="shared" si="377"/>
        <v>70499.210000000006</v>
      </c>
    </row>
    <row r="372" spans="1:16" ht="29.25" customHeight="1" x14ac:dyDescent="0.2">
      <c r="A372" s="207">
        <v>292</v>
      </c>
      <c r="B372" s="208" t="s">
        <v>494</v>
      </c>
      <c r="C372" s="209" t="s">
        <v>320</v>
      </c>
      <c r="D372" s="130" t="s">
        <v>231</v>
      </c>
      <c r="E372" s="210" t="s">
        <v>269</v>
      </c>
      <c r="F372" s="210" t="s">
        <v>270</v>
      </c>
      <c r="G372" s="131">
        <v>86711.63</v>
      </c>
      <c r="H372" s="154">
        <v>0</v>
      </c>
      <c r="I372" s="154">
        <f t="shared" si="371"/>
        <v>86711.63</v>
      </c>
      <c r="J372" s="155">
        <f>IF(G372&gt;=Datos!$D$14,(Datos!$D$14*Datos!$C$14),IF(G372&lt;=Datos!$D$14,(G372*Datos!$C$14)))</f>
        <v>2488.6237810000002</v>
      </c>
      <c r="K372" s="156">
        <f>IF((G372-J372-L372)&lt;=Datos!$G$7,"0",IF((G372-J372-L372)&lt;=Datos!$G$8,((G372-J372-L372)-Datos!$F$8)*Datos!$I$6,IF((G372-J372-L372)&lt;=Datos!$G$9,Datos!$I$8+((G372-J372-L372)-Datos!$F$9)*Datos!$J$6,IF((G372-J372-L372)&gt;=Datos!$F$10,(Datos!$I$8+Datos!$J$8)+((G372-J372-L372)-Datos!$F$10)*Datos!$K$6))))</f>
        <v>8979.6038334166697</v>
      </c>
      <c r="L372" s="155">
        <f>IF(G372&gt;=Datos!$D$15,(Datos!$D$15*Datos!$C$15),IF(G372&lt;=Datos!$D$15,(G372*Datos!$C$15)))</f>
        <v>2636.0335520000003</v>
      </c>
      <c r="M372" s="154">
        <v>25</v>
      </c>
      <c r="N372" s="154">
        <f t="shared" ref="N372" si="378">SUM(J372:M372)</f>
        <v>14129.261166416671</v>
      </c>
      <c r="O372" s="177">
        <f t="shared" ref="O372" si="379">+G372-N372</f>
        <v>72582.368833583329</v>
      </c>
    </row>
    <row r="373" spans="1:16" s="216" customFormat="1" ht="29.25" customHeight="1" x14ac:dyDescent="0.2">
      <c r="A373" s="276" t="s">
        <v>435</v>
      </c>
      <c r="B373" s="277"/>
      <c r="C373" s="214">
        <v>7</v>
      </c>
      <c r="D373" s="247"/>
      <c r="E373" s="215"/>
      <c r="F373" s="158"/>
      <c r="G373" s="159">
        <f t="shared" ref="G373:O373" si="380">SUM(G366:G372)</f>
        <v>476440.95</v>
      </c>
      <c r="H373" s="159">
        <f t="shared" si="380"/>
        <v>0</v>
      </c>
      <c r="I373" s="159">
        <f t="shared" si="380"/>
        <v>476440.95</v>
      </c>
      <c r="J373" s="159">
        <f t="shared" si="380"/>
        <v>13673.855265</v>
      </c>
      <c r="K373" s="159">
        <f t="shared" si="380"/>
        <v>37725.50515331667</v>
      </c>
      <c r="L373" s="159">
        <f t="shared" si="380"/>
        <v>14483.804880000002</v>
      </c>
      <c r="M373" s="159">
        <f t="shared" si="380"/>
        <v>2094.7799999999997</v>
      </c>
      <c r="N373" s="159">
        <f t="shared" si="380"/>
        <v>67977.945298316685</v>
      </c>
      <c r="O373" s="159">
        <f t="shared" si="380"/>
        <v>408463.0047016833</v>
      </c>
    </row>
    <row r="374" spans="1:16" ht="29.25" customHeight="1" x14ac:dyDescent="0.2">
      <c r="A374" s="276" t="s">
        <v>568</v>
      </c>
      <c r="B374" s="277"/>
      <c r="C374" s="277"/>
      <c r="D374" s="277"/>
      <c r="E374" s="277"/>
      <c r="F374" s="277"/>
      <c r="G374" s="277"/>
      <c r="H374" s="277"/>
      <c r="I374" s="277"/>
      <c r="J374" s="277"/>
      <c r="K374" s="277"/>
      <c r="L374" s="277"/>
      <c r="M374" s="277"/>
      <c r="N374" s="277"/>
      <c r="O374" s="278"/>
      <c r="P374" s="216"/>
    </row>
    <row r="375" spans="1:16" ht="29.25" customHeight="1" x14ac:dyDescent="0.2">
      <c r="A375" s="207">
        <v>293</v>
      </c>
      <c r="B375" s="209" t="s">
        <v>896</v>
      </c>
      <c r="C375" s="209" t="s">
        <v>320</v>
      </c>
      <c r="D375" s="92" t="s">
        <v>613</v>
      </c>
      <c r="E375" s="210" t="s">
        <v>269</v>
      </c>
      <c r="F375" s="210" t="s">
        <v>19</v>
      </c>
      <c r="G375" s="154">
        <v>60000</v>
      </c>
      <c r="H375" s="154">
        <v>0</v>
      </c>
      <c r="I375" s="154">
        <f>SUM(G375:H375)</f>
        <v>60000</v>
      </c>
      <c r="J375" s="155">
        <f>IF(G375&gt;=Datos!$D$14,(Datos!$D$14*Datos!$C$14),IF(G375&lt;=Datos!$D$14,(G375*Datos!$C$14)))</f>
        <v>1722</v>
      </c>
      <c r="K375" s="156">
        <f>IF((G375-J375-L375)&lt;=Datos!$G$7,"0",IF((G375-J375-L375)&lt;=Datos!$G$8,((G375-J375-L375)-Datos!$F$8)*Datos!$I$6,IF((G375-J375-L375)&lt;=Datos!$G$9,Datos!$I$8+((G375-J375-L375)-Datos!$F$9)*Datos!$J$6,IF((G375-J375-L375)&gt;=Datos!$F$10,(Datos!$I$8+Datos!$J$8)+((G375-J375-L375)-Datos!$F$10)*Datos!$K$6))))</f>
        <v>3486.6756666666661</v>
      </c>
      <c r="L375" s="155">
        <f>IF(G375&gt;=Datos!$D$15,(Datos!$D$15*Datos!$C$15),IF(G375&lt;=Datos!$D$15,(G375*Datos!$C$15)))</f>
        <v>1824</v>
      </c>
      <c r="M375" s="154">
        <v>25</v>
      </c>
      <c r="N375" s="154">
        <f t="shared" ref="N375:N377" si="381">SUM(J375:M375)</f>
        <v>7057.6756666666661</v>
      </c>
      <c r="O375" s="177">
        <f t="shared" ref="O375:O377" si="382">+G375-N375</f>
        <v>52942.324333333338</v>
      </c>
    </row>
    <row r="376" spans="1:16" ht="29.25" customHeight="1" x14ac:dyDescent="0.2">
      <c r="A376" s="207">
        <v>294</v>
      </c>
      <c r="B376" s="208" t="s">
        <v>581</v>
      </c>
      <c r="C376" s="209" t="s">
        <v>320</v>
      </c>
      <c r="D376" s="130" t="s">
        <v>432</v>
      </c>
      <c r="E376" s="210" t="s">
        <v>269</v>
      </c>
      <c r="F376" s="210" t="s">
        <v>19</v>
      </c>
      <c r="G376" s="131">
        <v>35000</v>
      </c>
      <c r="H376" s="154">
        <v>0</v>
      </c>
      <c r="I376" s="154">
        <f t="shared" ref="I376:I380" si="383">SUM(G376:H376)</f>
        <v>35000</v>
      </c>
      <c r="J376" s="155">
        <f>IF(G376&gt;=Datos!$D$14,(Datos!$D$14*Datos!$C$14),IF(G376&lt;=Datos!$D$14,(G376*Datos!$C$14)))</f>
        <v>1004.5</v>
      </c>
      <c r="K376" s="156" t="str">
        <f>IF((G376-J376-L376)&lt;=Datos!$G$7,"0",IF((G376-J376-L376)&lt;=Datos!$G$8,((G376-J376-L376)-Datos!$F$8)*Datos!$I$6,IF((G376-J376-L376)&lt;=Datos!$G$9,Datos!$I$8+((G376-J376-L376)-Datos!$F$9)*Datos!$J$6,IF((G376-J376-L376)&gt;=Datos!$F$10,(Datos!$I$8+Datos!$J$8)+((G376-J376-L376)-Datos!$F$10)*Datos!$K$6))))</f>
        <v>0</v>
      </c>
      <c r="L376" s="155">
        <f>IF(G376&gt;=Datos!$D$15,(Datos!$D$15*Datos!$C$15),IF(G376&lt;=Datos!$D$15,(G376*Datos!$C$15)))</f>
        <v>1064</v>
      </c>
      <c r="M376" s="154">
        <v>25</v>
      </c>
      <c r="N376" s="154">
        <f t="shared" si="381"/>
        <v>2093.5</v>
      </c>
      <c r="O376" s="177">
        <f t="shared" si="382"/>
        <v>32906.5</v>
      </c>
    </row>
    <row r="377" spans="1:16" ht="29.25" customHeight="1" x14ac:dyDescent="0.2">
      <c r="A377" s="207">
        <v>295</v>
      </c>
      <c r="B377" s="209" t="s">
        <v>114</v>
      </c>
      <c r="C377" s="209" t="s">
        <v>320</v>
      </c>
      <c r="D377" s="92" t="s">
        <v>983</v>
      </c>
      <c r="E377" s="210" t="s">
        <v>269</v>
      </c>
      <c r="F377" s="210" t="s">
        <v>270</v>
      </c>
      <c r="G377" s="154">
        <v>90000</v>
      </c>
      <c r="H377" s="154">
        <v>0</v>
      </c>
      <c r="I377" s="154">
        <f t="shared" si="383"/>
        <v>90000</v>
      </c>
      <c r="J377" s="155">
        <f>IF(G377&gt;=Datos!$D$14,(Datos!$D$14*Datos!$C$14),IF(G377&lt;=Datos!$D$14,(G377*Datos!$C$14)))</f>
        <v>2583</v>
      </c>
      <c r="K377" s="156">
        <f>IF((G377-J377-L377)&lt;=Datos!$G$7,"0",IF((G377-J377-L377)&lt;=Datos!$G$8,((G377-J377-L377)-Datos!$F$8)*Datos!$I$6,IF((G377-J377-L377)&lt;=Datos!$G$9,Datos!$I$8+((G377-J377-L377)-Datos!$F$9)*Datos!$J$6,IF((G377-J377-L377)&gt;=Datos!$F$10,(Datos!$I$8+Datos!$J$8)+((G377-J377-L377)-Datos!$F$10)*Datos!$K$6))))</f>
        <v>9753.1106666666674</v>
      </c>
      <c r="L377" s="155">
        <f>IF(G377&gt;=Datos!$D$15,(Datos!$D$15*Datos!$C$15),IF(G377&lt;=Datos!$D$15,(G377*Datos!$C$15)))</f>
        <v>2736</v>
      </c>
      <c r="M377" s="154">
        <v>25</v>
      </c>
      <c r="N377" s="154">
        <f t="shared" si="381"/>
        <v>15097.110666666667</v>
      </c>
      <c r="O377" s="177">
        <f t="shared" si="382"/>
        <v>74902.889333333325</v>
      </c>
    </row>
    <row r="378" spans="1:16" ht="29.25" customHeight="1" x14ac:dyDescent="0.2">
      <c r="A378" s="207">
        <v>296</v>
      </c>
      <c r="B378" s="209" t="s">
        <v>788</v>
      </c>
      <c r="C378" s="209" t="s">
        <v>320</v>
      </c>
      <c r="D378" s="92" t="s">
        <v>613</v>
      </c>
      <c r="E378" s="210" t="s">
        <v>269</v>
      </c>
      <c r="F378" s="210" t="s">
        <v>19</v>
      </c>
      <c r="G378" s="154">
        <v>76230</v>
      </c>
      <c r="H378" s="154">
        <v>0</v>
      </c>
      <c r="I378" s="154">
        <f t="shared" si="383"/>
        <v>76230</v>
      </c>
      <c r="J378" s="155">
        <f>IF(G378&gt;=Datos!$D$14,(Datos!$D$14*Datos!$C$14),IF(G378&lt;=Datos!$D$14,(G378*Datos!$C$14)))</f>
        <v>2187.8009999999999</v>
      </c>
      <c r="K378" s="156">
        <f>IF((G378-J378-L378)&lt;=Datos!$G$7,"0",IF((G378-J378-L378)&lt;=Datos!$G$8,((G378-J378-L378)-Datos!$F$8)*Datos!$I$6,IF((G378-J378-L378)&lt;=Datos!$G$9,Datos!$I$8+((G378-J378-L378)-Datos!$F$9)*Datos!$J$6,IF((G378-J378-L378)&gt;=Datos!$F$10,(Datos!$I$8+Datos!$J$8)+((G378-J378-L378)-Datos!$F$10)*Datos!$K$6))))</f>
        <v>6540.8370666666669</v>
      </c>
      <c r="L378" s="155">
        <f>IF(G378&gt;=Datos!$D$15,(Datos!$D$15*Datos!$C$15),IF(G378&lt;=Datos!$D$15,(G378*Datos!$C$15)))</f>
        <v>2317.3919999999998</v>
      </c>
      <c r="M378" s="154">
        <v>25</v>
      </c>
      <c r="N378" s="154">
        <f t="shared" ref="N378:N380" si="384">SUM(J378:M378)</f>
        <v>11071.030066666666</v>
      </c>
      <c r="O378" s="177">
        <f t="shared" ref="O378:O380" si="385">+G378-N378</f>
        <v>65158.969933333334</v>
      </c>
    </row>
    <row r="379" spans="1:16" ht="29.25" customHeight="1" x14ac:dyDescent="0.2">
      <c r="A379" s="207">
        <v>297</v>
      </c>
      <c r="B379" s="209" t="s">
        <v>50</v>
      </c>
      <c r="C379" s="209" t="s">
        <v>320</v>
      </c>
      <c r="D379" s="92" t="s">
        <v>432</v>
      </c>
      <c r="E379" s="210" t="s">
        <v>269</v>
      </c>
      <c r="F379" s="210" t="s">
        <v>19</v>
      </c>
      <c r="G379" s="154">
        <v>55000</v>
      </c>
      <c r="H379" s="154">
        <v>0</v>
      </c>
      <c r="I379" s="154">
        <f t="shared" si="383"/>
        <v>55000</v>
      </c>
      <c r="J379" s="155">
        <f>IF(G379&gt;=Datos!$D$14,(Datos!$D$14*Datos!$C$14),IF(G379&lt;=Datos!$D$14,(G379*Datos!$C$14)))</f>
        <v>1578.5</v>
      </c>
      <c r="K379" s="156">
        <f>IF((G379-J379-L379)&lt;=Datos!$G$7,"0",IF((G379-J379-L379)&lt;=Datos!$G$8,((G379-J379-L379)-Datos!$F$8)*Datos!$I$6,IF((G379-J379-L379)&lt;=Datos!$G$9,Datos!$I$8+((G379-J379-L379)-Datos!$F$9)*Datos!$J$6,IF((G379-J379-L379)&gt;=Datos!$F$10,(Datos!$I$8+Datos!$J$8)+((G379-J379-L379)-Datos!$F$10)*Datos!$K$6))))</f>
        <v>2559.6734999999994</v>
      </c>
      <c r="L379" s="155">
        <f>IF(G379&gt;=Datos!$D$15,(Datos!$D$15*Datos!$C$15),IF(G379&lt;=Datos!$D$15,(G379*Datos!$C$15)))</f>
        <v>1672</v>
      </c>
      <c r="M379" s="154">
        <v>10025</v>
      </c>
      <c r="N379" s="154">
        <f t="shared" ref="N379" si="386">SUM(J379:M379)</f>
        <v>15835.173499999999</v>
      </c>
      <c r="O379" s="177">
        <f t="shared" ref="O379" si="387">+G379-N379</f>
        <v>39164.826500000003</v>
      </c>
    </row>
    <row r="380" spans="1:16" ht="29.25" customHeight="1" x14ac:dyDescent="0.2">
      <c r="A380" s="207">
        <v>298</v>
      </c>
      <c r="B380" s="209" t="s">
        <v>323</v>
      </c>
      <c r="C380" s="209" t="s">
        <v>320</v>
      </c>
      <c r="D380" s="92" t="s">
        <v>613</v>
      </c>
      <c r="E380" s="210" t="s">
        <v>269</v>
      </c>
      <c r="F380" s="210" t="s">
        <v>19</v>
      </c>
      <c r="G380" s="154">
        <v>76230</v>
      </c>
      <c r="H380" s="154">
        <v>0</v>
      </c>
      <c r="I380" s="154">
        <f t="shared" si="383"/>
        <v>76230</v>
      </c>
      <c r="J380" s="155">
        <f>IF(G380&gt;=Datos!$D$14,(Datos!$D$14*Datos!$C$14),IF(G380&lt;=Datos!$D$14,(G380*Datos!$C$14)))</f>
        <v>2187.8009999999999</v>
      </c>
      <c r="K380" s="156">
        <f>IF((G380-J380-L380)&lt;=Datos!$G$7,"0",IF((G380-J380-L380)&lt;=Datos!$G$8,((G380-J380-L380)-Datos!$F$8)*Datos!$I$6,IF((G380-J380-L380)&lt;=Datos!$G$9,Datos!$I$8+((G380-J380-L380)-Datos!$F$9)*Datos!$J$6,IF((G380-J380-L380)&gt;=Datos!$F$10,(Datos!$I$8+Datos!$J$8)+((G380-J380-L380)-Datos!$F$10)*Datos!$K$6))))</f>
        <v>6540.8370666666669</v>
      </c>
      <c r="L380" s="155">
        <f>IF(G380&gt;=Datos!$D$15,(Datos!$D$15*Datos!$C$15),IF(G380&lt;=Datos!$D$15,(G380*Datos!$C$15)))</f>
        <v>2317.3919999999998</v>
      </c>
      <c r="M380" s="154">
        <v>25</v>
      </c>
      <c r="N380" s="154">
        <f t="shared" si="384"/>
        <v>11071.030066666666</v>
      </c>
      <c r="O380" s="177">
        <f t="shared" si="385"/>
        <v>65158.969933333334</v>
      </c>
    </row>
    <row r="381" spans="1:16" s="216" customFormat="1" ht="29.25" customHeight="1" x14ac:dyDescent="0.2">
      <c r="A381" s="276" t="s">
        <v>435</v>
      </c>
      <c r="B381" s="277"/>
      <c r="C381" s="214">
        <v>6</v>
      </c>
      <c r="D381" s="247"/>
      <c r="E381" s="215"/>
      <c r="F381" s="158"/>
      <c r="G381" s="159">
        <f>SUM(G375:G380)</f>
        <v>392460</v>
      </c>
      <c r="H381" s="159">
        <f t="shared" ref="H381:O381" si="388">SUM(H375:H380)</f>
        <v>0</v>
      </c>
      <c r="I381" s="159">
        <f t="shared" si="388"/>
        <v>392460</v>
      </c>
      <c r="J381" s="159">
        <f t="shared" si="388"/>
        <v>11263.601999999999</v>
      </c>
      <c r="K381" s="159">
        <f t="shared" si="388"/>
        <v>28881.133966666668</v>
      </c>
      <c r="L381" s="159">
        <f t="shared" si="388"/>
        <v>11930.784</v>
      </c>
      <c r="M381" s="159">
        <f t="shared" si="388"/>
        <v>10150</v>
      </c>
      <c r="N381" s="159">
        <f t="shared" si="388"/>
        <v>62225.519966666659</v>
      </c>
      <c r="O381" s="159">
        <f t="shared" si="388"/>
        <v>330234.48003333336</v>
      </c>
    </row>
    <row r="382" spans="1:16" ht="29.25" customHeight="1" x14ac:dyDescent="0.2">
      <c r="A382" s="276" t="s">
        <v>486</v>
      </c>
      <c r="B382" s="277"/>
      <c r="C382" s="277"/>
      <c r="D382" s="277"/>
      <c r="E382" s="277"/>
      <c r="F382" s="277"/>
      <c r="G382" s="277"/>
      <c r="H382" s="277"/>
      <c r="I382" s="277"/>
      <c r="J382" s="277"/>
      <c r="K382" s="277"/>
      <c r="L382" s="277"/>
      <c r="M382" s="277"/>
      <c r="N382" s="277"/>
      <c r="O382" s="278"/>
    </row>
    <row r="383" spans="1:16" ht="29.25" customHeight="1" x14ac:dyDescent="0.2">
      <c r="A383" s="207">
        <v>299</v>
      </c>
      <c r="B383" s="209" t="s">
        <v>485</v>
      </c>
      <c r="C383" s="209" t="s">
        <v>273</v>
      </c>
      <c r="D383" s="92" t="s">
        <v>570</v>
      </c>
      <c r="E383" s="210" t="s">
        <v>269</v>
      </c>
      <c r="F383" s="210" t="s">
        <v>19</v>
      </c>
      <c r="G383" s="154">
        <v>135000</v>
      </c>
      <c r="H383" s="154">
        <v>0</v>
      </c>
      <c r="I383" s="154">
        <f t="shared" ref="I383" si="389">SUM(G383:H383)</f>
        <v>135000</v>
      </c>
      <c r="J383" s="155">
        <f>IF(G383&gt;=Datos!$D$14,(Datos!$D$14*Datos!$C$14),IF(G383&lt;=Datos!$D$14,(G383*Datos!$C$14)))</f>
        <v>3874.5</v>
      </c>
      <c r="K383" s="156">
        <v>19378.349999999999</v>
      </c>
      <c r="L383" s="155">
        <f>IF(G383&gt;=Datos!$D$15,(Datos!$D$15*Datos!$C$15),IF(G383&lt;=Datos!$D$15,(G383*Datos!$C$15)))</f>
        <v>4104</v>
      </c>
      <c r="M383" s="154">
        <v>3864.56</v>
      </c>
      <c r="N383" s="154">
        <f t="shared" ref="N383" si="390">SUM(J383:M383)</f>
        <v>31221.41</v>
      </c>
      <c r="O383" s="177">
        <f t="shared" ref="O383" si="391">+G383-N383</f>
        <v>103778.59</v>
      </c>
    </row>
    <row r="384" spans="1:16" s="216" customFormat="1" ht="29.25" customHeight="1" x14ac:dyDescent="0.2">
      <c r="A384" s="276" t="s">
        <v>435</v>
      </c>
      <c r="B384" s="277"/>
      <c r="C384" s="214">
        <v>1</v>
      </c>
      <c r="D384" s="247"/>
      <c r="E384" s="215"/>
      <c r="F384" s="158"/>
      <c r="G384" s="159">
        <f>SUM(G383)</f>
        <v>135000</v>
      </c>
      <c r="H384" s="159">
        <f t="shared" ref="H384:O384" si="392">SUM(H383)</f>
        <v>0</v>
      </c>
      <c r="I384" s="159">
        <f t="shared" si="392"/>
        <v>135000</v>
      </c>
      <c r="J384" s="159">
        <f t="shared" si="392"/>
        <v>3874.5</v>
      </c>
      <c r="K384" s="159">
        <f t="shared" si="392"/>
        <v>19378.349999999999</v>
      </c>
      <c r="L384" s="159">
        <f t="shared" si="392"/>
        <v>4104</v>
      </c>
      <c r="M384" s="159">
        <f t="shared" si="392"/>
        <v>3864.56</v>
      </c>
      <c r="N384" s="159">
        <f t="shared" si="392"/>
        <v>31221.41</v>
      </c>
      <c r="O384" s="231">
        <f t="shared" si="392"/>
        <v>103778.59</v>
      </c>
    </row>
    <row r="385" spans="1:15" ht="29.25" customHeight="1" x14ac:dyDescent="0.2">
      <c r="A385" s="276" t="s">
        <v>642</v>
      </c>
      <c r="B385" s="277"/>
      <c r="C385" s="277"/>
      <c r="D385" s="277"/>
      <c r="E385" s="277"/>
      <c r="F385" s="277"/>
      <c r="G385" s="277"/>
      <c r="H385" s="277"/>
      <c r="I385" s="277"/>
      <c r="J385" s="277"/>
      <c r="K385" s="277"/>
      <c r="L385" s="277"/>
      <c r="M385" s="277"/>
      <c r="N385" s="277"/>
      <c r="O385" s="278"/>
    </row>
    <row r="386" spans="1:15" ht="29.25" customHeight="1" x14ac:dyDescent="0.2">
      <c r="A386" s="207">
        <v>300</v>
      </c>
      <c r="B386" s="209" t="s">
        <v>643</v>
      </c>
      <c r="C386" s="209" t="s">
        <v>629</v>
      </c>
      <c r="D386" s="92" t="s">
        <v>645</v>
      </c>
      <c r="E386" s="210" t="s">
        <v>269</v>
      </c>
      <c r="F386" s="210" t="s">
        <v>19</v>
      </c>
      <c r="G386" s="154">
        <v>55000</v>
      </c>
      <c r="H386" s="154">
        <v>0</v>
      </c>
      <c r="I386" s="154">
        <f t="shared" ref="I386:I391" si="393">SUM(G386:H386)</f>
        <v>55000</v>
      </c>
      <c r="J386" s="155">
        <f>IF(G386&gt;=Datos!$D$14,(Datos!$D$14*Datos!$C$14),IF(G386&lt;=Datos!$D$14,(G386*Datos!$C$14)))</f>
        <v>1578.5</v>
      </c>
      <c r="K386" s="156">
        <f>IF((G386-J386-L386)&lt;=Datos!$G$7,"0",IF((G386-J386-L386)&lt;=Datos!$G$8,((G386-J386-L386)-Datos!$F$8)*Datos!$I$6,IF((G386-J386-L386)&lt;=Datos!$G$9,Datos!$I$8+((G386-J386-L386)-Datos!$F$9)*Datos!$J$6,IF((G386-J386-L386)&gt;=Datos!$F$10,(Datos!$I$8+Datos!$J$8)+((G386-J386-L386)-Datos!$F$10)*Datos!$K$6))))</f>
        <v>2559.6734999999994</v>
      </c>
      <c r="L386" s="155">
        <f>IF(G386&gt;=Datos!$D$15,(Datos!$D$15*Datos!$C$15),IF(G386&lt;=Datos!$D$15,(G386*Datos!$C$15)))</f>
        <v>1672</v>
      </c>
      <c r="M386" s="154">
        <v>25</v>
      </c>
      <c r="N386" s="154">
        <f t="shared" ref="N386:N390" si="394">SUM(J386:M386)</f>
        <v>5835.173499999999</v>
      </c>
      <c r="O386" s="177">
        <f t="shared" ref="O386:O390" si="395">+G386-N386</f>
        <v>49164.826500000003</v>
      </c>
    </row>
    <row r="387" spans="1:15" ht="29.25" customHeight="1" x14ac:dyDescent="0.2">
      <c r="A387" s="207">
        <v>301</v>
      </c>
      <c r="B387" s="209" t="s">
        <v>745</v>
      </c>
      <c r="C387" s="209" t="s">
        <v>624</v>
      </c>
      <c r="D387" s="92" t="s">
        <v>432</v>
      </c>
      <c r="E387" s="210" t="s">
        <v>269</v>
      </c>
      <c r="F387" s="210" t="s">
        <v>19</v>
      </c>
      <c r="G387" s="154">
        <v>35000</v>
      </c>
      <c r="H387" s="154">
        <v>0</v>
      </c>
      <c r="I387" s="154">
        <f t="shared" si="393"/>
        <v>35000</v>
      </c>
      <c r="J387" s="155">
        <f>IF(G387&gt;=Datos!$D$14,(Datos!$D$14*Datos!$C$14),IF(G387&lt;=Datos!$D$14,(G387*Datos!$C$14)))</f>
        <v>1004.5</v>
      </c>
      <c r="K387" s="156" t="str">
        <f>IF((G387-J387-L387)&lt;=Datos!$G$7,"0",IF((G387-J387-L387)&lt;=Datos!$G$8,((G387-J387-L387)-Datos!$F$8)*Datos!$I$6,IF((G387-J387-L387)&lt;=Datos!$G$9,Datos!$I$8+((G387-J387-L387)-Datos!$F$9)*Datos!$J$6,IF((G387-J387-L387)&gt;=Datos!$F$10,(Datos!$I$8+Datos!$J$8)+((G387-J387-L387)-Datos!$F$10)*Datos!$K$6))))</f>
        <v>0</v>
      </c>
      <c r="L387" s="155">
        <f>IF(G387&gt;=Datos!$D$15,(Datos!$D$15*Datos!$C$15),IF(G387&lt;=Datos!$D$15,(G387*Datos!$C$15)))</f>
        <v>1064</v>
      </c>
      <c r="M387" s="154">
        <v>25</v>
      </c>
      <c r="N387" s="154">
        <f t="shared" si="394"/>
        <v>2093.5</v>
      </c>
      <c r="O387" s="177">
        <f t="shared" si="395"/>
        <v>32906.5</v>
      </c>
    </row>
    <row r="388" spans="1:15" ht="29.25" customHeight="1" x14ac:dyDescent="0.2">
      <c r="A388" s="207">
        <v>302</v>
      </c>
      <c r="B388" s="209" t="s">
        <v>916</v>
      </c>
      <c r="C388" s="209" t="s">
        <v>755</v>
      </c>
      <c r="D388" s="92" t="s">
        <v>432</v>
      </c>
      <c r="E388" s="210" t="s">
        <v>269</v>
      </c>
      <c r="F388" s="210" t="s">
        <v>19</v>
      </c>
      <c r="G388" s="154">
        <v>35000</v>
      </c>
      <c r="H388" s="154">
        <v>0</v>
      </c>
      <c r="I388" s="154">
        <f t="shared" si="393"/>
        <v>35000</v>
      </c>
      <c r="J388" s="155">
        <f>IF(G388&gt;=Datos!$D$14,(Datos!$D$14*Datos!$C$14),IF(G388&lt;=Datos!$D$14,(G388*Datos!$C$14)))</f>
        <v>1004.5</v>
      </c>
      <c r="K388" s="156" t="str">
        <f>IF((G388-J388-L388)&lt;=Datos!$G$7,"0",IF((G388-J388-L388)&lt;=Datos!$G$8,((G388-J388-L388)-Datos!$F$8)*Datos!$I$6,IF((G388-J388-L388)&lt;=Datos!$G$9,Datos!$I$8+((G388-J388-L388)-Datos!$F$9)*Datos!$J$6,IF((G388-J388-L388)&gt;=Datos!$F$10,(Datos!$I$8+Datos!$J$8)+((G388-J388-L388)-Datos!$F$10)*Datos!$K$6))))</f>
        <v>0</v>
      </c>
      <c r="L388" s="155">
        <f>IF(G388&gt;=Datos!$D$15,(Datos!$D$15*Datos!$C$15),IF(G388&lt;=Datos!$D$15,(G388*Datos!$C$15)))</f>
        <v>1064</v>
      </c>
      <c r="M388" s="154">
        <v>25</v>
      </c>
      <c r="N388" s="154">
        <f t="shared" si="394"/>
        <v>2093.5</v>
      </c>
      <c r="O388" s="177">
        <f t="shared" si="395"/>
        <v>32906.5</v>
      </c>
    </row>
    <row r="389" spans="1:15" ht="29.25" customHeight="1" x14ac:dyDescent="0.2">
      <c r="A389" s="207">
        <v>303</v>
      </c>
      <c r="B389" s="209" t="s">
        <v>742</v>
      </c>
      <c r="C389" s="209" t="s">
        <v>624</v>
      </c>
      <c r="D389" s="92" t="s">
        <v>432</v>
      </c>
      <c r="E389" s="210" t="s">
        <v>269</v>
      </c>
      <c r="F389" s="210" t="s">
        <v>19</v>
      </c>
      <c r="G389" s="154">
        <v>55000</v>
      </c>
      <c r="H389" s="154">
        <v>0</v>
      </c>
      <c r="I389" s="154">
        <f t="shared" si="393"/>
        <v>55000</v>
      </c>
      <c r="J389" s="155">
        <f>IF(G389&gt;=Datos!$D$14,(Datos!$D$14*Datos!$C$14),IF(G389&lt;=Datos!$D$14,(G389*Datos!$C$14)))</f>
        <v>1578.5</v>
      </c>
      <c r="K389" s="156">
        <f>IF((G389-J389-L389)&lt;=Datos!$G$7,"0",IF((G389-J389-L389)&lt;=Datos!$G$8,((G389-J389-L389)-Datos!$F$8)*Datos!$I$6,IF((G389-J389-L389)&lt;=Datos!$G$9,Datos!$I$8+((G389-J389-L389)-Datos!$F$9)*Datos!$J$6,IF((G389-J389-L389)&gt;=Datos!$F$10,(Datos!$I$8+Datos!$J$8)+((G389-J389-L389)-Datos!$F$10)*Datos!$K$6))))</f>
        <v>2559.6734999999994</v>
      </c>
      <c r="L389" s="155">
        <f>IF(G389&gt;=Datos!$D$15,(Datos!$D$15*Datos!$C$15),IF(G389&lt;=Datos!$D$15,(G389*Datos!$C$15)))</f>
        <v>1672</v>
      </c>
      <c r="M389" s="154">
        <v>25</v>
      </c>
      <c r="N389" s="154">
        <f t="shared" si="394"/>
        <v>5835.173499999999</v>
      </c>
      <c r="O389" s="177">
        <f t="shared" si="395"/>
        <v>49164.826500000003</v>
      </c>
    </row>
    <row r="390" spans="1:15" ht="29.25" customHeight="1" x14ac:dyDescent="0.2">
      <c r="A390" s="207">
        <v>304</v>
      </c>
      <c r="B390" s="209" t="s">
        <v>912</v>
      </c>
      <c r="C390" s="209" t="s">
        <v>755</v>
      </c>
      <c r="D390" s="92" t="s">
        <v>823</v>
      </c>
      <c r="E390" s="210" t="s">
        <v>269</v>
      </c>
      <c r="F390" s="210" t="s">
        <v>19</v>
      </c>
      <c r="G390" s="154">
        <v>60000</v>
      </c>
      <c r="H390" s="154">
        <v>0</v>
      </c>
      <c r="I390" s="154">
        <f t="shared" si="393"/>
        <v>60000</v>
      </c>
      <c r="J390" s="155">
        <f>IF(G390&gt;=Datos!$D$14,(Datos!$D$14*Datos!$C$14),IF(G390&lt;=Datos!$D$14,(G390*Datos!$C$14)))</f>
        <v>1722</v>
      </c>
      <c r="K390" s="156">
        <f>IF((G390-J390-L390)&lt;=Datos!$G$7,"0",IF((G390-J390-L390)&lt;=Datos!$G$8,((G390-J390-L390)-Datos!$F$8)*Datos!$I$6,IF((G390-J390-L390)&lt;=Datos!$G$9,Datos!$I$8+((G390-J390-L390)-Datos!$F$9)*Datos!$J$6,IF((G390-J390-L390)&gt;=Datos!$F$10,(Datos!$I$8+Datos!$J$8)+((G390-J390-L390)-Datos!$F$10)*Datos!$K$6))))</f>
        <v>3486.6756666666661</v>
      </c>
      <c r="L390" s="155">
        <f>IF(G390&gt;=Datos!$D$15,(Datos!$D$15*Datos!$C$15),IF(G390&lt;=Datos!$D$15,(G390*Datos!$C$15)))</f>
        <v>1824</v>
      </c>
      <c r="M390" s="154">
        <v>25</v>
      </c>
      <c r="N390" s="154">
        <f t="shared" si="394"/>
        <v>7057.6756666666661</v>
      </c>
      <c r="O390" s="177">
        <f t="shared" si="395"/>
        <v>52942.324333333338</v>
      </c>
    </row>
    <row r="391" spans="1:15" ht="29.25" customHeight="1" x14ac:dyDescent="0.2">
      <c r="A391" s="207">
        <v>305</v>
      </c>
      <c r="B391" s="209" t="s">
        <v>644</v>
      </c>
      <c r="C391" s="209" t="s">
        <v>629</v>
      </c>
      <c r="D391" s="92" t="s">
        <v>645</v>
      </c>
      <c r="E391" s="210" t="s">
        <v>269</v>
      </c>
      <c r="F391" s="210" t="s">
        <v>19</v>
      </c>
      <c r="G391" s="154">
        <v>55000</v>
      </c>
      <c r="H391" s="154">
        <v>0</v>
      </c>
      <c r="I391" s="154">
        <f t="shared" si="393"/>
        <v>55000</v>
      </c>
      <c r="J391" s="155">
        <f>IF(G391&gt;=Datos!$D$14,(Datos!$D$14*Datos!$C$14),IF(G391&lt;=Datos!$D$14,(G391*Datos!$C$14)))</f>
        <v>1578.5</v>
      </c>
      <c r="K391" s="156">
        <f>IF((G391-J391-L391)&lt;=Datos!$G$7,"0",IF((G391-J391-L391)&lt;=Datos!$G$8,((G391-J391-L391)-Datos!$F$8)*Datos!$I$6,IF((G391-J391-L391)&lt;=Datos!$G$9,Datos!$I$8+((G391-J391-L391)-Datos!$F$9)*Datos!$J$6,IF((G391-J391-L391)&gt;=Datos!$F$10,(Datos!$I$8+Datos!$J$8)+((G391-J391-L391)-Datos!$F$10)*Datos!$K$6))))</f>
        <v>2559.6734999999994</v>
      </c>
      <c r="L391" s="155">
        <f>IF(G391&gt;=Datos!$D$15,(Datos!$D$15*Datos!$C$15),IF(G391&lt;=Datos!$D$15,(G391*Datos!$C$15)))</f>
        <v>1672</v>
      </c>
      <c r="M391" s="154">
        <v>25</v>
      </c>
      <c r="N391" s="154">
        <f t="shared" ref="N391" si="396">SUM(J391:M391)</f>
        <v>5835.173499999999</v>
      </c>
      <c r="O391" s="177">
        <f t="shared" ref="O391" si="397">+G391-N391</f>
        <v>49164.826500000003</v>
      </c>
    </row>
    <row r="392" spans="1:15" s="216" customFormat="1" ht="29.25" customHeight="1" x14ac:dyDescent="0.2">
      <c r="A392" s="276" t="s">
        <v>435</v>
      </c>
      <c r="B392" s="277"/>
      <c r="C392" s="214">
        <v>6</v>
      </c>
      <c r="D392" s="247"/>
      <c r="E392" s="215"/>
      <c r="F392" s="158"/>
      <c r="G392" s="159">
        <f t="shared" ref="G392:O392" si="398">SUM(G386:G391)</f>
        <v>295000</v>
      </c>
      <c r="H392" s="159">
        <f t="shared" si="398"/>
        <v>0</v>
      </c>
      <c r="I392" s="159">
        <f t="shared" si="398"/>
        <v>295000</v>
      </c>
      <c r="J392" s="159">
        <f t="shared" si="398"/>
        <v>8466.5</v>
      </c>
      <c r="K392" s="159">
        <f t="shared" si="398"/>
        <v>11165.696166666663</v>
      </c>
      <c r="L392" s="159">
        <f t="shared" si="398"/>
        <v>8968</v>
      </c>
      <c r="M392" s="159">
        <f t="shared" si="398"/>
        <v>150</v>
      </c>
      <c r="N392" s="159">
        <f t="shared" si="398"/>
        <v>28750.196166666661</v>
      </c>
      <c r="O392" s="159">
        <f t="shared" si="398"/>
        <v>266249.80383333337</v>
      </c>
    </row>
    <row r="393" spans="1:15" ht="29.25" customHeight="1" x14ac:dyDescent="0.2">
      <c r="A393" s="276" t="s">
        <v>571</v>
      </c>
      <c r="B393" s="277"/>
      <c r="C393" s="277"/>
      <c r="D393" s="277"/>
      <c r="E393" s="277"/>
      <c r="F393" s="277"/>
      <c r="G393" s="277"/>
      <c r="H393" s="277"/>
      <c r="I393" s="277"/>
      <c r="J393" s="277"/>
      <c r="K393" s="277"/>
      <c r="L393" s="277"/>
      <c r="M393" s="277"/>
      <c r="N393" s="277"/>
      <c r="O393" s="278"/>
    </row>
    <row r="394" spans="1:15" ht="29.25" customHeight="1" x14ac:dyDescent="0.2">
      <c r="A394" s="207">
        <v>306</v>
      </c>
      <c r="B394" s="209" t="s">
        <v>572</v>
      </c>
      <c r="C394" s="209" t="s">
        <v>273</v>
      </c>
      <c r="D394" s="92" t="s">
        <v>299</v>
      </c>
      <c r="E394" s="210" t="s">
        <v>269</v>
      </c>
      <c r="F394" s="210" t="s">
        <v>19</v>
      </c>
      <c r="G394" s="154">
        <v>76230</v>
      </c>
      <c r="H394" s="154">
        <v>0</v>
      </c>
      <c r="I394" s="154">
        <f t="shared" ref="I394:I416" si="399">SUM(G394:H394)</f>
        <v>76230</v>
      </c>
      <c r="J394" s="155">
        <f>IF(G394&gt;=Datos!$D$14,(Datos!$D$14*Datos!$C$14),IF(G394&lt;=Datos!$D$14,(G394*Datos!$C$14)))</f>
        <v>2187.8009999999999</v>
      </c>
      <c r="K394" s="156">
        <f>IF((G394-J394-L394)&lt;=Datos!$G$7,"0",IF((G394-J394-L394)&lt;=Datos!$G$8,((G394-J394-L394)-Datos!$F$8)*Datos!$I$6,IF((G394-J394-L394)&lt;=Datos!$G$9,Datos!$I$8+((G394-J394-L394)-Datos!$F$9)*Datos!$J$6,IF((G394-J394-L394)&gt;=Datos!$F$10,(Datos!$I$8+Datos!$J$8)+((G394-J394-L394)-Datos!$F$10)*Datos!$K$6))))</f>
        <v>6540.8370666666669</v>
      </c>
      <c r="L394" s="155">
        <f>IF(G394&gt;=Datos!$D$15,(Datos!$D$15*Datos!$C$15),IF(G394&lt;=Datos!$D$15,(G394*Datos!$C$15)))</f>
        <v>2317.3919999999998</v>
      </c>
      <c r="M394" s="154">
        <v>25</v>
      </c>
      <c r="N394" s="154">
        <f t="shared" ref="N394:N406" si="400">SUM(J394:M394)</f>
        <v>11071.030066666666</v>
      </c>
      <c r="O394" s="177">
        <f t="shared" ref="O394:O406" si="401">+G394-N394</f>
        <v>65158.969933333334</v>
      </c>
    </row>
    <row r="395" spans="1:15" ht="29.25" customHeight="1" x14ac:dyDescent="0.2">
      <c r="A395" s="207">
        <v>307</v>
      </c>
      <c r="B395" s="209" t="s">
        <v>654</v>
      </c>
      <c r="C395" s="209" t="s">
        <v>273</v>
      </c>
      <c r="D395" s="92" t="s">
        <v>595</v>
      </c>
      <c r="E395" s="210" t="s">
        <v>269</v>
      </c>
      <c r="F395" s="210" t="s">
        <v>19</v>
      </c>
      <c r="G395" s="154">
        <v>76230</v>
      </c>
      <c r="H395" s="154">
        <v>0</v>
      </c>
      <c r="I395" s="154">
        <f t="shared" si="399"/>
        <v>76230</v>
      </c>
      <c r="J395" s="155">
        <f>IF(G395&gt;=Datos!$D$14,(Datos!$D$14*Datos!$C$14),IF(G395&lt;=Datos!$D$14,(G395*Datos!$C$14)))</f>
        <v>2187.8009999999999</v>
      </c>
      <c r="K395" s="156">
        <f>IF((G395-J395-L395)&lt;=Datos!$G$7,"0",IF((G395-J395-L395)&lt;=Datos!$G$8,((G395-J395-L395)-Datos!$F$8)*Datos!$I$6,IF((G395-J395-L395)&lt;=Datos!$G$9,Datos!$I$8+((G395-J395-L395)-Datos!$F$9)*Datos!$J$6,IF((G395-J395-L395)&gt;=Datos!$F$10,(Datos!$I$8+Datos!$J$8)+((G395-J395-L395)-Datos!$F$10)*Datos!$K$6))))</f>
        <v>6540.8370666666669</v>
      </c>
      <c r="L395" s="155">
        <f>IF(G395&gt;=Datos!$D$15,(Datos!$D$15*Datos!$C$15),IF(G395&lt;=Datos!$D$15,(G395*Datos!$C$15)))</f>
        <v>2317.3919999999998</v>
      </c>
      <c r="M395" s="154">
        <v>25</v>
      </c>
      <c r="N395" s="154">
        <f t="shared" ref="N395:N396" si="402">SUM(J395:M395)</f>
        <v>11071.030066666666</v>
      </c>
      <c r="O395" s="177">
        <f t="shared" ref="O395:O396" si="403">+G395-N395</f>
        <v>65158.969933333334</v>
      </c>
    </row>
    <row r="396" spans="1:15" ht="29.25" customHeight="1" x14ac:dyDescent="0.2">
      <c r="A396" s="207">
        <v>308</v>
      </c>
      <c r="B396" s="209" t="s">
        <v>655</v>
      </c>
      <c r="C396" s="209" t="s">
        <v>273</v>
      </c>
      <c r="D396" s="92" t="s">
        <v>432</v>
      </c>
      <c r="E396" s="210" t="s">
        <v>269</v>
      </c>
      <c r="F396" s="210" t="s">
        <v>19</v>
      </c>
      <c r="G396" s="154">
        <v>35000</v>
      </c>
      <c r="H396" s="154">
        <v>0</v>
      </c>
      <c r="I396" s="154">
        <f t="shared" si="399"/>
        <v>35000</v>
      </c>
      <c r="J396" s="155">
        <f>IF(G396&gt;=Datos!$D$14,(Datos!$D$14*Datos!$C$14),IF(G396&lt;=Datos!$D$14,(G396*Datos!$C$14)))</f>
        <v>1004.5</v>
      </c>
      <c r="K396" s="156" t="str">
        <f>IF((G396-J396-L396)&lt;=Datos!$G$7,"0",IF((G396-J396-L396)&lt;=Datos!$G$8,((G396-J396-L396)-Datos!$F$8)*Datos!$I$6,IF((G396-J396-L396)&lt;=Datos!$G$9,Datos!$I$8+((G396-J396-L396)-Datos!$F$9)*Datos!$J$6,IF((G396-J396-L396)&gt;=Datos!$F$10,(Datos!$I$8+Datos!$J$8)+((G396-J396-L396)-Datos!$F$10)*Datos!$K$6))))</f>
        <v>0</v>
      </c>
      <c r="L396" s="155">
        <f>IF(G396&gt;=Datos!$D$15,(Datos!$D$15*Datos!$C$15),IF(G396&lt;=Datos!$D$15,(G396*Datos!$C$15)))</f>
        <v>1064</v>
      </c>
      <c r="M396" s="154">
        <v>25</v>
      </c>
      <c r="N396" s="154">
        <f t="shared" si="402"/>
        <v>2093.5</v>
      </c>
      <c r="O396" s="177">
        <f t="shared" si="403"/>
        <v>32906.5</v>
      </c>
    </row>
    <row r="397" spans="1:15" ht="29.25" customHeight="1" x14ac:dyDescent="0.2">
      <c r="A397" s="207">
        <v>309</v>
      </c>
      <c r="B397" s="209" t="s">
        <v>876</v>
      </c>
      <c r="C397" s="209" t="s">
        <v>273</v>
      </c>
      <c r="D397" s="92" t="s">
        <v>595</v>
      </c>
      <c r="E397" s="210" t="s">
        <v>269</v>
      </c>
      <c r="F397" s="210" t="s">
        <v>19</v>
      </c>
      <c r="G397" s="154">
        <v>60000</v>
      </c>
      <c r="H397" s="154">
        <v>0</v>
      </c>
      <c r="I397" s="154">
        <f t="shared" ref="I397" si="404">SUM(G397:H397)</f>
        <v>60000</v>
      </c>
      <c r="J397" s="155">
        <f>IF(G397&gt;=Datos!$D$14,(Datos!$D$14*Datos!$C$14),IF(G397&lt;=Datos!$D$14,(G397*Datos!$C$14)))</f>
        <v>1722</v>
      </c>
      <c r="K397" s="156">
        <f>IF((G397-J397-L397)&lt;=Datos!$G$7,"0",IF((G397-J397-L397)&lt;=Datos!$G$8,((G397-J397-L397)-Datos!$F$8)*Datos!$I$6,IF((G397-J397-L397)&lt;=Datos!$G$9,Datos!$I$8+((G397-J397-L397)-Datos!$F$9)*Datos!$J$6,IF((G397-J397-L397)&gt;=Datos!$F$10,(Datos!$I$8+Datos!$J$8)+((G397-J397-L397)-Datos!$F$10)*Datos!$K$6))))</f>
        <v>3486.6756666666661</v>
      </c>
      <c r="L397" s="155">
        <f>IF(G397&gt;=Datos!$D$15,(Datos!$D$15*Datos!$C$15),IF(G397&lt;=Datos!$D$15,(G397*Datos!$C$15)))</f>
        <v>1824</v>
      </c>
      <c r="M397" s="154">
        <v>25</v>
      </c>
      <c r="N397" s="154">
        <f t="shared" ref="N397" si="405">SUM(J397:M397)</f>
        <v>7057.6756666666661</v>
      </c>
      <c r="O397" s="177">
        <f t="shared" ref="O397" si="406">+G397-N397</f>
        <v>52942.324333333338</v>
      </c>
    </row>
    <row r="398" spans="1:15" ht="29.25" customHeight="1" x14ac:dyDescent="0.2">
      <c r="A398" s="207">
        <v>310</v>
      </c>
      <c r="B398" s="209" t="s">
        <v>966</v>
      </c>
      <c r="C398" s="209" t="s">
        <v>273</v>
      </c>
      <c r="D398" s="92" t="s">
        <v>299</v>
      </c>
      <c r="E398" s="210" t="s">
        <v>269</v>
      </c>
      <c r="F398" s="210" t="s">
        <v>19</v>
      </c>
      <c r="G398" s="154">
        <v>60000</v>
      </c>
      <c r="H398" s="154">
        <v>0</v>
      </c>
      <c r="I398" s="154">
        <f t="shared" si="399"/>
        <v>60000</v>
      </c>
      <c r="J398" s="155">
        <f>IF(G398&gt;=Datos!$D$14,(Datos!$D$14*Datos!$C$14),IF(G398&lt;=Datos!$D$14,(G398*Datos!$C$14)))</f>
        <v>1722</v>
      </c>
      <c r="K398" s="156">
        <f>IF((G398-J398-L398)&lt;=Datos!$G$7,"0",IF((G398-J398-L398)&lt;=Datos!$G$8,((G398-J398-L398)-Datos!$F$8)*Datos!$I$6,IF((G398-J398-L398)&lt;=Datos!$G$9,Datos!$I$8+((G398-J398-L398)-Datos!$F$9)*Datos!$J$6,IF((G398-J398-L398)&gt;=Datos!$F$10,(Datos!$I$8+Datos!$J$8)+((G398-J398-L398)-Datos!$F$10)*Datos!$K$6))))</f>
        <v>3486.6756666666661</v>
      </c>
      <c r="L398" s="155">
        <f>IF(G398&gt;=Datos!$D$15,(Datos!$D$15*Datos!$C$15),IF(G398&lt;=Datos!$D$15,(G398*Datos!$C$15)))</f>
        <v>1824</v>
      </c>
      <c r="M398" s="154">
        <v>25</v>
      </c>
      <c r="N398" s="154">
        <f t="shared" ref="N398:N405" si="407">SUM(J398:M398)</f>
        <v>7057.6756666666661</v>
      </c>
      <c r="O398" s="177">
        <f t="shared" ref="O398:O405" si="408">+G398-N398</f>
        <v>52942.324333333338</v>
      </c>
    </row>
    <row r="399" spans="1:15" ht="29.25" customHeight="1" x14ac:dyDescent="0.2">
      <c r="A399" s="207">
        <v>311</v>
      </c>
      <c r="B399" s="209" t="s">
        <v>1008</v>
      </c>
      <c r="C399" s="209" t="s">
        <v>273</v>
      </c>
      <c r="D399" s="92" t="s">
        <v>675</v>
      </c>
      <c r="E399" s="210" t="s">
        <v>269</v>
      </c>
      <c r="F399" s="210" t="s">
        <v>19</v>
      </c>
      <c r="G399" s="154">
        <v>60000</v>
      </c>
      <c r="H399" s="154">
        <v>0</v>
      </c>
      <c r="I399" s="154">
        <f t="shared" ref="I399:I401" si="409">SUM(G399:H399)</f>
        <v>60000</v>
      </c>
      <c r="J399" s="155">
        <f>IF(G399&gt;=Datos!$D$14,(Datos!$D$14*Datos!$C$14),IF(G399&lt;=Datos!$D$14,(G399*Datos!$C$14)))</f>
        <v>1722</v>
      </c>
      <c r="K399" s="156">
        <f>IF((G399-J399-L399)&lt;=Datos!$G$7,"0",IF((G399-J399-L399)&lt;=Datos!$G$8,((G399-J399-L399)-Datos!$F$8)*Datos!$I$6,IF((G399-J399-L399)&lt;=Datos!$G$9,Datos!$I$8+((G399-J399-L399)-Datos!$F$9)*Datos!$J$6,IF((G399-J399-L399)&gt;=Datos!$F$10,(Datos!$I$8+Datos!$J$8)+((G399-J399-L399)-Datos!$F$10)*Datos!$K$6))))</f>
        <v>3486.6756666666661</v>
      </c>
      <c r="L399" s="155">
        <f>IF(G399&gt;=Datos!$D$15,(Datos!$D$15*Datos!$C$15),IF(G399&lt;=Datos!$D$15,(G399*Datos!$C$15)))</f>
        <v>1824</v>
      </c>
      <c r="M399" s="154">
        <v>25</v>
      </c>
      <c r="N399" s="154">
        <f t="shared" ref="N399:N401" si="410">SUM(J399:M399)</f>
        <v>7057.6756666666661</v>
      </c>
      <c r="O399" s="177">
        <f t="shared" ref="O399:O401" si="411">+G399-N399</f>
        <v>52942.324333333338</v>
      </c>
    </row>
    <row r="400" spans="1:15" ht="29.25" customHeight="1" x14ac:dyDescent="0.2">
      <c r="A400" s="207">
        <v>312</v>
      </c>
      <c r="B400" s="209" t="s">
        <v>1009</v>
      </c>
      <c r="C400" s="209" t="s">
        <v>273</v>
      </c>
      <c r="D400" s="92" t="s">
        <v>595</v>
      </c>
      <c r="E400" s="210" t="s">
        <v>269</v>
      </c>
      <c r="F400" s="210" t="s">
        <v>19</v>
      </c>
      <c r="G400" s="154">
        <v>60000</v>
      </c>
      <c r="H400" s="154">
        <v>0</v>
      </c>
      <c r="I400" s="154">
        <f t="shared" si="409"/>
        <v>60000</v>
      </c>
      <c r="J400" s="155">
        <f>IF(G400&gt;=Datos!$D$14,(Datos!$D$14*Datos!$C$14),IF(G400&lt;=Datos!$D$14,(G400*Datos!$C$14)))</f>
        <v>1722</v>
      </c>
      <c r="K400" s="156">
        <f>IF((G400-J400-L400)&lt;=Datos!$G$7,"0",IF((G400-J400-L400)&lt;=Datos!$G$8,((G400-J400-L400)-Datos!$F$8)*Datos!$I$6,IF((G400-J400-L400)&lt;=Datos!$G$9,Datos!$I$8+((G400-J400-L400)-Datos!$F$9)*Datos!$J$6,IF((G400-J400-L400)&gt;=Datos!$F$10,(Datos!$I$8+Datos!$J$8)+((G400-J400-L400)-Datos!$F$10)*Datos!$K$6))))</f>
        <v>3486.6756666666661</v>
      </c>
      <c r="L400" s="155">
        <f>IF(G400&gt;=Datos!$D$15,(Datos!$D$15*Datos!$C$15),IF(G400&lt;=Datos!$D$15,(G400*Datos!$C$15)))</f>
        <v>1824</v>
      </c>
      <c r="M400" s="154">
        <v>25</v>
      </c>
      <c r="N400" s="154">
        <f t="shared" si="410"/>
        <v>7057.6756666666661</v>
      </c>
      <c r="O400" s="177">
        <f t="shared" si="411"/>
        <v>52942.324333333338</v>
      </c>
    </row>
    <row r="401" spans="1:15" ht="29.25" customHeight="1" x14ac:dyDescent="0.2">
      <c r="A401" s="207">
        <v>313</v>
      </c>
      <c r="B401" s="209" t="s">
        <v>1010</v>
      </c>
      <c r="C401" s="209" t="s">
        <v>273</v>
      </c>
      <c r="D401" s="92" t="s">
        <v>589</v>
      </c>
      <c r="E401" s="210" t="s">
        <v>269</v>
      </c>
      <c r="F401" s="210" t="s">
        <v>19</v>
      </c>
      <c r="G401" s="154">
        <v>60000</v>
      </c>
      <c r="H401" s="154">
        <v>0</v>
      </c>
      <c r="I401" s="154">
        <f t="shared" si="409"/>
        <v>60000</v>
      </c>
      <c r="J401" s="155">
        <f>IF(G401&gt;=Datos!$D$14,(Datos!$D$14*Datos!$C$14),IF(G401&lt;=Datos!$D$14,(G401*Datos!$C$14)))</f>
        <v>1722</v>
      </c>
      <c r="K401" s="156">
        <f>IF((G401-J401-L401)&lt;=Datos!$G$7,"0",IF((G401-J401-L401)&lt;=Datos!$G$8,((G401-J401-L401)-Datos!$F$8)*Datos!$I$6,IF((G401-J401-L401)&lt;=Datos!$G$9,Datos!$I$8+((G401-J401-L401)-Datos!$F$9)*Datos!$J$6,IF((G401-J401-L401)&gt;=Datos!$F$10,(Datos!$I$8+Datos!$J$8)+((G401-J401-L401)-Datos!$F$10)*Datos!$K$6))))</f>
        <v>3486.6756666666661</v>
      </c>
      <c r="L401" s="155">
        <f>IF(G401&gt;=Datos!$D$15,(Datos!$D$15*Datos!$C$15),IF(G401&lt;=Datos!$D$15,(G401*Datos!$C$15)))</f>
        <v>1824</v>
      </c>
      <c r="M401" s="154">
        <v>25</v>
      </c>
      <c r="N401" s="154">
        <f t="shared" si="410"/>
        <v>7057.6756666666661</v>
      </c>
      <c r="O401" s="177">
        <f t="shared" si="411"/>
        <v>52942.324333333338</v>
      </c>
    </row>
    <row r="402" spans="1:15" ht="29.25" customHeight="1" x14ac:dyDescent="0.2">
      <c r="A402" s="207">
        <v>314</v>
      </c>
      <c r="B402" s="209" t="s">
        <v>1029</v>
      </c>
      <c r="C402" s="209" t="s">
        <v>273</v>
      </c>
      <c r="D402" s="92" t="s">
        <v>1031</v>
      </c>
      <c r="E402" s="210" t="s">
        <v>269</v>
      </c>
      <c r="F402" s="210" t="s">
        <v>19</v>
      </c>
      <c r="G402" s="154">
        <v>60000</v>
      </c>
      <c r="H402" s="154">
        <v>0</v>
      </c>
      <c r="I402" s="154">
        <f t="shared" ref="I402:I403" si="412">SUM(G402:H402)</f>
        <v>60000</v>
      </c>
      <c r="J402" s="155">
        <f>IF(G402&gt;=Datos!$D$14,(Datos!$D$14*Datos!$C$14),IF(G402&lt;=Datos!$D$14,(G402*Datos!$C$14)))</f>
        <v>1722</v>
      </c>
      <c r="K402" s="156">
        <f>IF((G402-J402-L402)&lt;=Datos!$G$7,"0",IF((G402-J402-L402)&lt;=Datos!$G$8,((G402-J402-L402)-Datos!$F$8)*Datos!$I$6,IF((G402-J402-L402)&lt;=Datos!$G$9,Datos!$I$8+((G402-J402-L402)-Datos!$F$9)*Datos!$J$6,IF((G402-J402-L402)&gt;=Datos!$F$10,(Datos!$I$8+Datos!$J$8)+((G402-J402-L402)-Datos!$F$10)*Datos!$K$6))))</f>
        <v>3486.6756666666661</v>
      </c>
      <c r="L402" s="155">
        <f>IF(G402&gt;=Datos!$D$15,(Datos!$D$15*Datos!$C$15),IF(G402&lt;=Datos!$D$15,(G402*Datos!$C$15)))</f>
        <v>1824</v>
      </c>
      <c r="M402" s="154">
        <v>25</v>
      </c>
      <c r="N402" s="154">
        <f t="shared" ref="N402:N403" si="413">SUM(J402:M402)</f>
        <v>7057.6756666666661</v>
      </c>
      <c r="O402" s="177">
        <f t="shared" ref="O402:O403" si="414">+G402-N402</f>
        <v>52942.324333333338</v>
      </c>
    </row>
    <row r="403" spans="1:15" ht="29.25" customHeight="1" x14ac:dyDescent="0.2">
      <c r="A403" s="207">
        <v>315</v>
      </c>
      <c r="B403" s="209" t="s">
        <v>1030</v>
      </c>
      <c r="C403" s="209" t="s">
        <v>273</v>
      </c>
      <c r="D403" s="92" t="s">
        <v>299</v>
      </c>
      <c r="E403" s="210" t="s">
        <v>269</v>
      </c>
      <c r="F403" s="210" t="s">
        <v>270</v>
      </c>
      <c r="G403" s="154">
        <v>60000</v>
      </c>
      <c r="H403" s="154">
        <v>0</v>
      </c>
      <c r="I403" s="154">
        <f t="shared" si="412"/>
        <v>60000</v>
      </c>
      <c r="J403" s="155">
        <f>IF(G403&gt;=Datos!$D$14,(Datos!$D$14*Datos!$C$14),IF(G403&lt;=Datos!$D$14,(G403*Datos!$C$14)))</f>
        <v>1722</v>
      </c>
      <c r="K403" s="156">
        <f>IF((G403-J403-L403)&lt;=Datos!$G$7,"0",IF((G403-J403-L403)&lt;=Datos!$G$8,((G403-J403-L403)-Datos!$F$8)*Datos!$I$6,IF((G403-J403-L403)&lt;=Datos!$G$9,Datos!$I$8+((G403-J403-L403)-Datos!$F$9)*Datos!$J$6,IF((G403-J403-L403)&gt;=Datos!$F$10,(Datos!$I$8+Datos!$J$8)+((G403-J403-L403)-Datos!$F$10)*Datos!$K$6))))</f>
        <v>3486.6756666666661</v>
      </c>
      <c r="L403" s="155">
        <f>IF(G403&gt;=Datos!$D$15,(Datos!$D$15*Datos!$C$15),IF(G403&lt;=Datos!$D$15,(G403*Datos!$C$15)))</f>
        <v>1824</v>
      </c>
      <c r="M403" s="154">
        <v>25</v>
      </c>
      <c r="N403" s="154">
        <f t="shared" si="413"/>
        <v>7057.6756666666661</v>
      </c>
      <c r="O403" s="177">
        <f t="shared" si="414"/>
        <v>52942.324333333338</v>
      </c>
    </row>
    <row r="404" spans="1:15" ht="29.25" customHeight="1" x14ac:dyDescent="0.2">
      <c r="A404" s="207">
        <v>316</v>
      </c>
      <c r="B404" s="209" t="s">
        <v>1061</v>
      </c>
      <c r="C404" s="209" t="s">
        <v>273</v>
      </c>
      <c r="D404" s="92" t="s">
        <v>299</v>
      </c>
      <c r="E404" s="210" t="s">
        <v>269</v>
      </c>
      <c r="F404" s="210" t="s">
        <v>19</v>
      </c>
      <c r="G404" s="154">
        <v>60000</v>
      </c>
      <c r="H404" s="154">
        <v>0</v>
      </c>
      <c r="I404" s="154">
        <f t="shared" ref="I404" si="415">SUM(G404:H404)</f>
        <v>60000</v>
      </c>
      <c r="J404" s="155">
        <f>IF(G404&gt;=Datos!$D$14,(Datos!$D$14*Datos!$C$14),IF(G404&lt;=Datos!$D$14,(G404*Datos!$C$14)))</f>
        <v>1722</v>
      </c>
      <c r="K404" s="156">
        <f>IF((G404-J404-L404)&lt;=Datos!$G$7,"0",IF((G404-J404-L404)&lt;=Datos!$G$8,((G404-J404-L404)-Datos!$F$8)*Datos!$I$6,IF((G404-J404-L404)&lt;=Datos!$G$9,Datos!$I$8+((G404-J404-L404)-Datos!$F$9)*Datos!$J$6,IF((G404-J404-L404)&gt;=Datos!$F$10,(Datos!$I$8+Datos!$J$8)+((G404-J404-L404)-Datos!$F$10)*Datos!$K$6))))</f>
        <v>3486.6756666666661</v>
      </c>
      <c r="L404" s="155">
        <f>IF(G404&gt;=Datos!$D$15,(Datos!$D$15*Datos!$C$15),IF(G404&lt;=Datos!$D$15,(G404*Datos!$C$15)))</f>
        <v>1824</v>
      </c>
      <c r="M404" s="154">
        <v>25</v>
      </c>
      <c r="N404" s="154">
        <f t="shared" ref="N404" si="416">SUM(J404:M404)</f>
        <v>7057.6756666666661</v>
      </c>
      <c r="O404" s="177">
        <f t="shared" ref="O404" si="417">+G404-N404</f>
        <v>52942.324333333338</v>
      </c>
    </row>
    <row r="405" spans="1:15" ht="29.25" customHeight="1" x14ac:dyDescent="0.2">
      <c r="A405" s="207">
        <v>317</v>
      </c>
      <c r="B405" s="209" t="s">
        <v>1069</v>
      </c>
      <c r="C405" s="209" t="s">
        <v>273</v>
      </c>
      <c r="D405" s="92" t="s">
        <v>587</v>
      </c>
      <c r="E405" s="210" t="s">
        <v>269</v>
      </c>
      <c r="F405" s="210" t="s">
        <v>19</v>
      </c>
      <c r="G405" s="154">
        <v>60000</v>
      </c>
      <c r="H405" s="154">
        <v>0</v>
      </c>
      <c r="I405" s="154">
        <f t="shared" si="399"/>
        <v>60000</v>
      </c>
      <c r="J405" s="155">
        <f>IF(G405&gt;=Datos!$D$14,(Datos!$D$14*Datos!$C$14),IF(G405&lt;=Datos!$D$14,(G405*Datos!$C$14)))</f>
        <v>1722</v>
      </c>
      <c r="K405" s="156">
        <f>IF((G405-J405-L405)&lt;=Datos!$G$7,"0",IF((G405-J405-L405)&lt;=Datos!$G$8,((G405-J405-L405)-Datos!$F$8)*Datos!$I$6,IF((G405-J405-L405)&lt;=Datos!$G$9,Datos!$I$8+((G405-J405-L405)-Datos!$F$9)*Datos!$J$6,IF((G405-J405-L405)&gt;=Datos!$F$10,(Datos!$I$8+Datos!$J$8)+((G405-J405-L405)-Datos!$F$10)*Datos!$K$6))))</f>
        <v>3486.6756666666661</v>
      </c>
      <c r="L405" s="155">
        <f>IF(G405&gt;=Datos!$D$15,(Datos!$D$15*Datos!$C$15),IF(G405&lt;=Datos!$D$15,(G405*Datos!$C$15)))</f>
        <v>1824</v>
      </c>
      <c r="M405" s="154">
        <v>25</v>
      </c>
      <c r="N405" s="154">
        <f t="shared" si="407"/>
        <v>7057.6756666666661</v>
      </c>
      <c r="O405" s="177">
        <f t="shared" si="408"/>
        <v>52942.324333333338</v>
      </c>
    </row>
    <row r="406" spans="1:15" ht="29.25" customHeight="1" x14ac:dyDescent="0.2">
      <c r="A406" s="207">
        <v>318</v>
      </c>
      <c r="B406" s="208" t="s">
        <v>157</v>
      </c>
      <c r="C406" s="209" t="s">
        <v>273</v>
      </c>
      <c r="D406" s="92" t="s">
        <v>595</v>
      </c>
      <c r="E406" s="210" t="s">
        <v>269</v>
      </c>
      <c r="F406" s="210" t="s">
        <v>19</v>
      </c>
      <c r="G406" s="131">
        <v>82582.5</v>
      </c>
      <c r="H406" s="154">
        <v>0</v>
      </c>
      <c r="I406" s="154">
        <f t="shared" si="399"/>
        <v>82582.5</v>
      </c>
      <c r="J406" s="155">
        <f>IF(G406&gt;=Datos!$D$14,(Datos!$D$14*Datos!$C$14),IF(G406&lt;=Datos!$D$14,(G406*Datos!$C$14)))</f>
        <v>2370.1177499999999</v>
      </c>
      <c r="K406" s="156">
        <f>IF((G406-J406-L406)&lt;=Datos!$G$7,"0",IF((G406-J406-L406)&lt;=Datos!$G$8,((G406-J406-L406)-Datos!$F$8)*Datos!$I$6,IF((G406-J406-L406)&lt;=Datos!$G$9,Datos!$I$8+((G406-J406-L406)-Datos!$F$9)*Datos!$J$6,IF((G406-J406-L406)&gt;=Datos!$F$10,(Datos!$I$8+Datos!$J$8)+((G406-J406-L406)-Datos!$F$10)*Datos!$K$6))))</f>
        <v>8008.3292291666658</v>
      </c>
      <c r="L406" s="155">
        <f>IF(G406&gt;=Datos!$D$15,(Datos!$D$15*Datos!$C$15),IF(G406&lt;=Datos!$D$15,(G406*Datos!$C$15)))</f>
        <v>2510.5079999999998</v>
      </c>
      <c r="M406" s="154">
        <v>25</v>
      </c>
      <c r="N406" s="154">
        <f t="shared" si="400"/>
        <v>12913.954979166665</v>
      </c>
      <c r="O406" s="177">
        <f t="shared" si="401"/>
        <v>69668.545020833335</v>
      </c>
    </row>
    <row r="407" spans="1:15" ht="29.25" customHeight="1" x14ac:dyDescent="0.2">
      <c r="A407" s="207">
        <v>319</v>
      </c>
      <c r="B407" s="209" t="s">
        <v>175</v>
      </c>
      <c r="C407" s="209" t="s">
        <v>273</v>
      </c>
      <c r="D407" s="92" t="s">
        <v>595</v>
      </c>
      <c r="E407" s="210" t="s">
        <v>269</v>
      </c>
      <c r="F407" s="210" t="s">
        <v>19</v>
      </c>
      <c r="G407" s="154">
        <v>120000</v>
      </c>
      <c r="H407" s="154">
        <v>0</v>
      </c>
      <c r="I407" s="154">
        <f t="shared" si="399"/>
        <v>120000</v>
      </c>
      <c r="J407" s="155">
        <f>IF(G407&gt;=Datos!$D$14,(Datos!$D$14*Datos!$C$14),IF(G407&lt;=Datos!$D$14,(G407*Datos!$C$14)))</f>
        <v>3444</v>
      </c>
      <c r="K407" s="156">
        <f>IF((G407-J407-L407)&lt;=Datos!$G$7,"0",IF((G407-J407-L407)&lt;=Datos!$G$8,((G407-J407-L407)-Datos!$F$8)*Datos!$I$6,IF((G407-J407-L407)&lt;=Datos!$G$9,Datos!$I$8+((G407-J407-L407)-Datos!$F$9)*Datos!$J$6,IF((G407-J407-L407)&gt;=Datos!$F$10,(Datos!$I$8+Datos!$J$8)+((G407-J407-L407)-Datos!$F$10)*Datos!$K$6))))</f>
        <v>16809.860666666667</v>
      </c>
      <c r="L407" s="155">
        <f>IF(G407&gt;=Datos!$D$15,(Datos!$D$15*Datos!$C$15),IF(G407&lt;=Datos!$D$15,(G407*Datos!$C$15)))</f>
        <v>3648</v>
      </c>
      <c r="M407" s="154">
        <v>25</v>
      </c>
      <c r="N407" s="154">
        <f t="shared" ref="N407" si="418">SUM(J407:M407)</f>
        <v>23926.860666666667</v>
      </c>
      <c r="O407" s="177">
        <f t="shared" ref="O407" si="419">+G407-N407</f>
        <v>96073.139333333325</v>
      </c>
    </row>
    <row r="408" spans="1:15" ht="29.25" customHeight="1" x14ac:dyDescent="0.2">
      <c r="A408" s="207">
        <v>320</v>
      </c>
      <c r="B408" s="209" t="s">
        <v>218</v>
      </c>
      <c r="C408" s="209" t="s">
        <v>273</v>
      </c>
      <c r="D408" s="92" t="s">
        <v>595</v>
      </c>
      <c r="E408" s="210" t="s">
        <v>269</v>
      </c>
      <c r="F408" s="210" t="s">
        <v>19</v>
      </c>
      <c r="G408" s="154">
        <v>80000</v>
      </c>
      <c r="H408" s="154">
        <v>0</v>
      </c>
      <c r="I408" s="154">
        <f t="shared" si="399"/>
        <v>80000</v>
      </c>
      <c r="J408" s="155">
        <f>IF(G408&gt;=Datos!$D$14,(Datos!$D$14*Datos!$C$14),IF(G408&lt;=Datos!$D$14,(G408*Datos!$C$14)))</f>
        <v>2296</v>
      </c>
      <c r="K408" s="156">
        <f>IF((G408-J408-L408)&lt;=Datos!$G$7,"0",IF((G408-J408-L408)&lt;=Datos!$G$8,((G408-J408-L408)-Datos!$F$8)*Datos!$I$6,IF((G408-J408-L408)&lt;=Datos!$G$9,Datos!$I$8+((G408-J408-L408)-Datos!$F$9)*Datos!$J$6,IF((G408-J408-L408)&gt;=Datos!$F$10,(Datos!$I$8+Datos!$J$8)+((G408-J408-L408)-Datos!$F$10)*Datos!$K$6))))</f>
        <v>7400.8606666666674</v>
      </c>
      <c r="L408" s="155">
        <f>IF(G408&gt;=Datos!$D$15,(Datos!$D$15*Datos!$C$15),IF(G408&lt;=Datos!$D$15,(G408*Datos!$C$15)))</f>
        <v>2432</v>
      </c>
      <c r="M408" s="154">
        <v>25</v>
      </c>
      <c r="N408" s="154">
        <f t="shared" ref="N408" si="420">SUM(J408:M408)</f>
        <v>12153.860666666667</v>
      </c>
      <c r="O408" s="177">
        <f t="shared" ref="O408" si="421">+G408-N408</f>
        <v>67846.139333333325</v>
      </c>
    </row>
    <row r="409" spans="1:15" ht="29.25" customHeight="1" x14ac:dyDescent="0.2">
      <c r="A409" s="207">
        <v>321</v>
      </c>
      <c r="B409" s="209" t="s">
        <v>64</v>
      </c>
      <c r="C409" s="209" t="s">
        <v>273</v>
      </c>
      <c r="D409" s="92" t="s">
        <v>596</v>
      </c>
      <c r="E409" s="210" t="s">
        <v>269</v>
      </c>
      <c r="F409" s="210" t="s">
        <v>19</v>
      </c>
      <c r="G409" s="154">
        <v>82582.5</v>
      </c>
      <c r="H409" s="154">
        <v>0</v>
      </c>
      <c r="I409" s="154">
        <f t="shared" si="399"/>
        <v>82582.5</v>
      </c>
      <c r="J409" s="155">
        <f>IF(G409&gt;=Datos!$D$14,(Datos!$D$14*Datos!$C$14),IF(G409&lt;=Datos!$D$14,(G409*Datos!$C$14)))</f>
        <v>2370.1177499999999</v>
      </c>
      <c r="K409" s="156">
        <f>IF((G409-J409-L409)&lt;=Datos!$G$7,"0",IF((G409-J409-L409)&lt;=Datos!$G$8,((G409-J409-L409)-Datos!$F$8)*Datos!$I$6,IF((G409-J409-L409)&lt;=Datos!$G$9,Datos!$I$8+((G409-J409-L409)-Datos!$F$9)*Datos!$J$6,IF((G409-J409-L409)&gt;=Datos!$F$10,(Datos!$I$8+Datos!$J$8)+((G409-J409-L409)-Datos!$F$10)*Datos!$K$6))))</f>
        <v>8008.3292291666658</v>
      </c>
      <c r="L409" s="155">
        <f>IF(G409&gt;=Datos!$D$15,(Datos!$D$15*Datos!$C$15),IF(G409&lt;=Datos!$D$15,(G409*Datos!$C$15)))</f>
        <v>2510.5079999999998</v>
      </c>
      <c r="M409" s="154">
        <v>25</v>
      </c>
      <c r="N409" s="154">
        <f t="shared" ref="N409:N416" si="422">SUM(J409:M409)</f>
        <v>12913.954979166665</v>
      </c>
      <c r="O409" s="177">
        <f t="shared" ref="O409:O416" si="423">+G409-N409</f>
        <v>69668.545020833335</v>
      </c>
    </row>
    <row r="410" spans="1:15" ht="29.25" customHeight="1" x14ac:dyDescent="0.2">
      <c r="A410" s="207">
        <v>322</v>
      </c>
      <c r="B410" s="209" t="s">
        <v>96</v>
      </c>
      <c r="C410" s="209" t="s">
        <v>273</v>
      </c>
      <c r="D410" s="92" t="s">
        <v>299</v>
      </c>
      <c r="E410" s="210" t="s">
        <v>269</v>
      </c>
      <c r="F410" s="210" t="s">
        <v>19</v>
      </c>
      <c r="G410" s="154">
        <v>76230</v>
      </c>
      <c r="H410" s="154">
        <v>0</v>
      </c>
      <c r="I410" s="154">
        <f t="shared" ref="I410" si="424">SUM(G410:H410)</f>
        <v>76230</v>
      </c>
      <c r="J410" s="155">
        <f>IF(G410&gt;=Datos!$D$14,(Datos!$D$14*Datos!$C$14),IF(G410&lt;=Datos!$D$14,(G410*Datos!$C$14)))</f>
        <v>2187.8009999999999</v>
      </c>
      <c r="K410" s="156">
        <f>IF((G410-J410-L410)&lt;=Datos!$G$7,"0",IF((G410-J410-L410)&lt;=Datos!$G$8,((G410-J410-L410)-Datos!$F$8)*Datos!$I$6,IF((G410-J410-L410)&lt;=Datos!$G$9,Datos!$I$8+((G410-J410-L410)-Datos!$F$9)*Datos!$J$6,IF((G410-J410-L410)&gt;=Datos!$F$10,(Datos!$I$8+Datos!$J$8)+((G410-J410-L410)-Datos!$F$10)*Datos!$K$6))))</f>
        <v>6540.8370666666669</v>
      </c>
      <c r="L410" s="155">
        <f>IF(G410&gt;=Datos!$D$15,(Datos!$D$15*Datos!$C$15),IF(G410&lt;=Datos!$D$15,(G410*Datos!$C$15)))</f>
        <v>2317.3919999999998</v>
      </c>
      <c r="M410" s="154">
        <v>25</v>
      </c>
      <c r="N410" s="154">
        <f t="shared" ref="N410" si="425">SUM(J410:M410)</f>
        <v>11071.030066666666</v>
      </c>
      <c r="O410" s="177">
        <f t="shared" ref="O410" si="426">+G410-N410</f>
        <v>65158.969933333334</v>
      </c>
    </row>
    <row r="411" spans="1:15" ht="29.25" customHeight="1" x14ac:dyDescent="0.2">
      <c r="A411" s="207">
        <v>323</v>
      </c>
      <c r="B411" s="209" t="s">
        <v>227</v>
      </c>
      <c r="C411" s="209" t="s">
        <v>273</v>
      </c>
      <c r="D411" s="92" t="s">
        <v>982</v>
      </c>
      <c r="E411" s="210" t="s">
        <v>269</v>
      </c>
      <c r="F411" s="210" t="s">
        <v>19</v>
      </c>
      <c r="G411" s="154">
        <v>82582.5</v>
      </c>
      <c r="H411" s="154">
        <v>0</v>
      </c>
      <c r="I411" s="154">
        <f t="shared" si="399"/>
        <v>82582.5</v>
      </c>
      <c r="J411" s="155">
        <f>IF(G411&gt;=Datos!$D$14,(Datos!$D$14*Datos!$C$14),IF(G411&lt;=Datos!$D$14,(G411*Datos!$C$14)))</f>
        <v>2370.1177499999999</v>
      </c>
      <c r="K411" s="156">
        <f>IF((G411-J411-L411)&lt;=Datos!$G$7,"0",IF((G411-J411-L411)&lt;=Datos!$G$8,((G411-J411-L411)-Datos!$F$8)*Datos!$I$6,IF((G411-J411-L411)&lt;=Datos!$G$9,Datos!$I$8+((G411-J411-L411)-Datos!$F$9)*Datos!$J$6,IF((G411-J411-L411)&gt;=Datos!$F$10,(Datos!$I$8+Datos!$J$8)+((G411-J411-L411)-Datos!$F$10)*Datos!$K$6))))</f>
        <v>8008.3292291666658</v>
      </c>
      <c r="L411" s="155">
        <f>IF(G411&gt;=Datos!$D$15,(Datos!$D$15*Datos!$C$15),IF(G411&lt;=Datos!$D$15,(G411*Datos!$C$15)))</f>
        <v>2510.5079999999998</v>
      </c>
      <c r="M411" s="154">
        <v>25</v>
      </c>
      <c r="N411" s="154">
        <f t="shared" si="422"/>
        <v>12913.954979166665</v>
      </c>
      <c r="O411" s="177">
        <f t="shared" si="423"/>
        <v>69668.545020833335</v>
      </c>
    </row>
    <row r="412" spans="1:15" ht="29.25" customHeight="1" x14ac:dyDescent="0.2">
      <c r="A412" s="207">
        <v>324</v>
      </c>
      <c r="B412" s="209" t="s">
        <v>83</v>
      </c>
      <c r="C412" s="209" t="s">
        <v>273</v>
      </c>
      <c r="D412" s="92" t="s">
        <v>587</v>
      </c>
      <c r="E412" s="210" t="s">
        <v>269</v>
      </c>
      <c r="F412" s="210" t="s">
        <v>19</v>
      </c>
      <c r="G412" s="154">
        <v>91047.21</v>
      </c>
      <c r="H412" s="154">
        <v>0</v>
      </c>
      <c r="I412" s="154">
        <f t="shared" si="399"/>
        <v>91047.21</v>
      </c>
      <c r="J412" s="155">
        <f>IF(G412&gt;=Datos!$D$14,(Datos!$D$14*Datos!$C$14),IF(G412&lt;=Datos!$D$14,(G412*Datos!$C$14)))</f>
        <v>2613.0549270000001</v>
      </c>
      <c r="K412" s="156">
        <f>IF((G412-J412-L412)&lt;=Datos!$G$7,"0",IF((G412-J412-L412)&lt;=Datos!$G$8,((G412-J412-L412)-Datos!$F$8)*Datos!$I$6,IF((G412-J412-L412)&lt;=Datos!$G$9,Datos!$I$8+((G412-J412-L412)-Datos!$F$9)*Datos!$J$6,IF((G412-J412-L412)&gt;=Datos!$F$10,(Datos!$I$8+Datos!$J$8)+((G412-J412-L412)-Datos!$F$10)*Datos!$K$6))))</f>
        <v>9999.4406389166688</v>
      </c>
      <c r="L412" s="155">
        <f>IF(G412&gt;=Datos!$D$15,(Datos!$D$15*Datos!$C$15),IF(G412&lt;=Datos!$D$15,(G412*Datos!$C$15)))</f>
        <v>2767.835184</v>
      </c>
      <c r="M412" s="154">
        <v>25</v>
      </c>
      <c r="N412" s="154">
        <f t="shared" si="422"/>
        <v>15405.330749916669</v>
      </c>
      <c r="O412" s="177">
        <f t="shared" si="423"/>
        <v>75641.879250083337</v>
      </c>
    </row>
    <row r="413" spans="1:15" ht="29.25" customHeight="1" x14ac:dyDescent="0.2">
      <c r="A413" s="207">
        <v>325</v>
      </c>
      <c r="B413" s="209" t="s">
        <v>179</v>
      </c>
      <c r="C413" s="209" t="s">
        <v>273</v>
      </c>
      <c r="D413" s="92" t="s">
        <v>981</v>
      </c>
      <c r="E413" s="210" t="s">
        <v>269</v>
      </c>
      <c r="F413" s="210" t="s">
        <v>19</v>
      </c>
      <c r="G413" s="154">
        <v>80000</v>
      </c>
      <c r="H413" s="154">
        <v>0</v>
      </c>
      <c r="I413" s="154">
        <f t="shared" si="399"/>
        <v>80000</v>
      </c>
      <c r="J413" s="155">
        <f>IF(G413&gt;=Datos!$D$14,(Datos!$D$14*Datos!$C$14),IF(G413&lt;=Datos!$D$14,(G413*Datos!$C$14)))</f>
        <v>2296</v>
      </c>
      <c r="K413" s="156">
        <v>6920.92</v>
      </c>
      <c r="L413" s="155">
        <f>IF(G413&gt;=Datos!$D$15,(Datos!$D$15*Datos!$C$15),IF(G413&lt;=Datos!$D$15,(G413*Datos!$C$15)))</f>
        <v>2432</v>
      </c>
      <c r="M413" s="154">
        <v>1944.78</v>
      </c>
      <c r="N413" s="154">
        <f t="shared" si="422"/>
        <v>13593.7</v>
      </c>
      <c r="O413" s="177">
        <f t="shared" si="423"/>
        <v>66406.3</v>
      </c>
    </row>
    <row r="414" spans="1:15" ht="29.25" customHeight="1" x14ac:dyDescent="0.2">
      <c r="A414" s="207">
        <v>326</v>
      </c>
      <c r="B414" s="209" t="s">
        <v>573</v>
      </c>
      <c r="C414" s="209" t="s">
        <v>273</v>
      </c>
      <c r="D414" s="92" t="s">
        <v>277</v>
      </c>
      <c r="E414" s="210" t="s">
        <v>269</v>
      </c>
      <c r="F414" s="210" t="s">
        <v>19</v>
      </c>
      <c r="G414" s="154">
        <v>82582.5</v>
      </c>
      <c r="H414" s="154">
        <v>0</v>
      </c>
      <c r="I414" s="154">
        <f t="shared" si="399"/>
        <v>82582.5</v>
      </c>
      <c r="J414" s="155">
        <f>IF(G414&gt;=Datos!$D$14,(Datos!$D$14*Datos!$C$14),IF(G414&lt;=Datos!$D$14,(G414*Datos!$C$14)))</f>
        <v>2370.1177499999999</v>
      </c>
      <c r="K414" s="156">
        <f>IF((G414-J414-L414)&lt;=Datos!$G$7,"0",IF((G414-J414-L414)&lt;=Datos!$G$8,((G414-J414-L414)-Datos!$F$8)*Datos!$I$6,IF((G414-J414-L414)&lt;=Datos!$G$9,Datos!$I$8+((G414-J414-L414)-Datos!$F$9)*Datos!$J$6,IF((G414-J414-L414)&gt;=Datos!$F$10,(Datos!$I$8+Datos!$J$8)+((G414-J414-L414)-Datos!$F$10)*Datos!$K$6))))</f>
        <v>8008.3292291666658</v>
      </c>
      <c r="L414" s="155">
        <f>IF(G414&gt;=Datos!$D$15,(Datos!$D$15*Datos!$C$15),IF(G414&lt;=Datos!$D$15,(G414*Datos!$C$15)))</f>
        <v>2510.5079999999998</v>
      </c>
      <c r="M414" s="154">
        <v>25</v>
      </c>
      <c r="N414" s="154">
        <f t="shared" si="422"/>
        <v>12913.954979166665</v>
      </c>
      <c r="O414" s="177">
        <f t="shared" si="423"/>
        <v>69668.545020833335</v>
      </c>
    </row>
    <row r="415" spans="1:15" ht="29.25" customHeight="1" x14ac:dyDescent="0.2">
      <c r="A415" s="207">
        <v>327</v>
      </c>
      <c r="B415" s="209" t="s">
        <v>188</v>
      </c>
      <c r="C415" s="209" t="s">
        <v>273</v>
      </c>
      <c r="D415" s="92" t="s">
        <v>299</v>
      </c>
      <c r="E415" s="210" t="s">
        <v>269</v>
      </c>
      <c r="F415" s="210" t="s">
        <v>19</v>
      </c>
      <c r="G415" s="154">
        <v>80000</v>
      </c>
      <c r="H415" s="154">
        <v>0</v>
      </c>
      <c r="I415" s="154">
        <f t="shared" ref="I415" si="427">SUM(G415:H415)</f>
        <v>80000</v>
      </c>
      <c r="J415" s="155">
        <f>IF(G415&gt;=Datos!$D$14,(Datos!$D$14*Datos!$C$14),IF(G415&lt;=Datos!$D$14,(G415*Datos!$C$14)))</f>
        <v>2296</v>
      </c>
      <c r="K415" s="156">
        <f>IF((G415-J415-L415)&lt;=Datos!$G$7,"0",IF((G415-J415-L415)&lt;=Datos!$G$8,((G415-J415-L415)-Datos!$F$8)*Datos!$I$6,IF((G415-J415-L415)&lt;=Datos!$G$9,Datos!$I$8+((G415-J415-L415)-Datos!$F$9)*Datos!$J$6,IF((G415-J415-L415)&gt;=Datos!$F$10,(Datos!$I$8+Datos!$J$8)+((G415-J415-L415)-Datos!$F$10)*Datos!$K$6))))</f>
        <v>7400.8606666666674</v>
      </c>
      <c r="L415" s="155">
        <f>IF(G415&gt;=Datos!$D$15,(Datos!$D$15*Datos!$C$15),IF(G415&lt;=Datos!$D$15,(G415*Datos!$C$15)))</f>
        <v>2432</v>
      </c>
      <c r="M415" s="154">
        <v>25</v>
      </c>
      <c r="N415" s="154">
        <f t="shared" ref="N415" si="428">SUM(J415:M415)</f>
        <v>12153.860666666667</v>
      </c>
      <c r="O415" s="177">
        <f t="shared" ref="O415" si="429">+G415-N415</f>
        <v>67846.139333333325</v>
      </c>
    </row>
    <row r="416" spans="1:15" ht="29.25" customHeight="1" x14ac:dyDescent="0.2">
      <c r="A416" s="207">
        <v>328</v>
      </c>
      <c r="B416" s="209" t="s">
        <v>108</v>
      </c>
      <c r="C416" s="209" t="s">
        <v>273</v>
      </c>
      <c r="D416" s="92" t="s">
        <v>595</v>
      </c>
      <c r="E416" s="210" t="s">
        <v>269</v>
      </c>
      <c r="F416" s="210" t="s">
        <v>19</v>
      </c>
      <c r="G416" s="154">
        <v>95599.15</v>
      </c>
      <c r="H416" s="154">
        <v>0</v>
      </c>
      <c r="I416" s="154">
        <f t="shared" si="399"/>
        <v>95599.15</v>
      </c>
      <c r="J416" s="155">
        <f>IF(G416&gt;=Datos!$D$14,(Datos!$D$14*Datos!$C$14),IF(G416&lt;=Datos!$D$14,(G416*Datos!$C$14)))</f>
        <v>2743.6956049999999</v>
      </c>
      <c r="K416" s="156">
        <f>IF((G416-J416-L416)&lt;=Datos!$G$7,"0",IF((G416-J416-L416)&lt;=Datos!$G$8,((G416-J416-L416)-Datos!$F$8)*Datos!$I$6,IF((G416-J416-L416)&lt;=Datos!$G$9,Datos!$I$8+((G416-J416-L416)-Datos!$F$9)*Datos!$J$6,IF((G416-J416-L416)&gt;=Datos!$F$10,(Datos!$I$8+Datos!$J$8)+((G416-J416-L416)-Datos!$F$10)*Datos!$K$6))))</f>
        <v>11070.170725416665</v>
      </c>
      <c r="L416" s="155">
        <f>IF(G416&gt;=Datos!$D$15,(Datos!$D$15*Datos!$C$15),IF(G416&lt;=Datos!$D$15,(G416*Datos!$C$15)))</f>
        <v>2906.21416</v>
      </c>
      <c r="M416" s="154">
        <v>25</v>
      </c>
      <c r="N416" s="154">
        <f t="shared" si="422"/>
        <v>16745.080490416665</v>
      </c>
      <c r="O416" s="177">
        <f t="shared" si="423"/>
        <v>78854.069509583322</v>
      </c>
    </row>
    <row r="417" spans="1:15" ht="29.25" customHeight="1" x14ac:dyDescent="0.2">
      <c r="A417" s="207">
        <v>329</v>
      </c>
      <c r="B417" s="209" t="s">
        <v>789</v>
      </c>
      <c r="C417" s="209" t="s">
        <v>273</v>
      </c>
      <c r="D417" s="92" t="s">
        <v>595</v>
      </c>
      <c r="E417" s="210" t="s">
        <v>269</v>
      </c>
      <c r="F417" s="210" t="s">
        <v>19</v>
      </c>
      <c r="G417" s="154">
        <v>82582.5</v>
      </c>
      <c r="H417" s="154">
        <v>0</v>
      </c>
      <c r="I417" s="154">
        <f t="shared" ref="I417" si="430">SUM(G417:H417)</f>
        <v>82582.5</v>
      </c>
      <c r="J417" s="155">
        <f>IF(G417&gt;=Datos!$D$14,(Datos!$D$14*Datos!$C$14),IF(G417&lt;=Datos!$D$14,(G417*Datos!$C$14)))</f>
        <v>2370.1177499999999</v>
      </c>
      <c r="K417" s="156">
        <f>IF((G417-J417-L417)&lt;=Datos!$G$7,"0",IF((G417-J417-L417)&lt;=Datos!$G$8,((G417-J417-L417)-Datos!$F$8)*Datos!$I$6,IF((G417-J417-L417)&lt;=Datos!$G$9,Datos!$I$8+((G417-J417-L417)-Datos!$F$9)*Datos!$J$6,IF((G417-J417-L417)&gt;=Datos!$F$10,(Datos!$I$8+Datos!$J$8)+((G417-J417-L417)-Datos!$F$10)*Datos!$K$6))))</f>
        <v>8008.3292291666658</v>
      </c>
      <c r="L417" s="155">
        <f>IF(G417&gt;=Datos!$D$15,(Datos!$D$15*Datos!$C$15),IF(G417&lt;=Datos!$D$15,(G417*Datos!$C$15)))</f>
        <v>2510.5079999999998</v>
      </c>
      <c r="M417" s="154">
        <v>25</v>
      </c>
      <c r="N417" s="154">
        <f t="shared" ref="N417" si="431">SUM(J417:M417)</f>
        <v>12913.954979166665</v>
      </c>
      <c r="O417" s="177">
        <f t="shared" ref="O417" si="432">+G417-N417</f>
        <v>69668.545020833335</v>
      </c>
    </row>
    <row r="418" spans="1:15" s="216" customFormat="1" ht="29.25" customHeight="1" x14ac:dyDescent="0.2">
      <c r="A418" s="276" t="s">
        <v>435</v>
      </c>
      <c r="B418" s="277"/>
      <c r="C418" s="214">
        <v>24</v>
      </c>
      <c r="D418" s="247"/>
      <c r="E418" s="215"/>
      <c r="F418" s="158"/>
      <c r="G418" s="159">
        <f t="shared" ref="G418:O418" si="433">SUM(G394:G417)</f>
        <v>1763248.8599999999</v>
      </c>
      <c r="H418" s="159">
        <f t="shared" si="433"/>
        <v>0</v>
      </c>
      <c r="I418" s="159">
        <f t="shared" si="433"/>
        <v>1763248.8599999999</v>
      </c>
      <c r="J418" s="159">
        <f t="shared" si="433"/>
        <v>50605.242281999992</v>
      </c>
      <c r="K418" s="159">
        <f t="shared" si="433"/>
        <v>150646.35171016667</v>
      </c>
      <c r="L418" s="159">
        <f t="shared" si="433"/>
        <v>53602.765344000014</v>
      </c>
      <c r="M418" s="159">
        <f t="shared" si="433"/>
        <v>2519.7799999999997</v>
      </c>
      <c r="N418" s="159">
        <f t="shared" si="433"/>
        <v>257374.13933616667</v>
      </c>
      <c r="O418" s="159">
        <f t="shared" si="433"/>
        <v>1505874.7206638337</v>
      </c>
    </row>
    <row r="419" spans="1:15" ht="29.25" customHeight="1" x14ac:dyDescent="0.2">
      <c r="A419" s="276" t="s">
        <v>650</v>
      </c>
      <c r="B419" s="277"/>
      <c r="C419" s="277"/>
      <c r="D419" s="277"/>
      <c r="E419" s="277"/>
      <c r="F419" s="277"/>
      <c r="G419" s="277"/>
      <c r="H419" s="277"/>
      <c r="I419" s="277"/>
      <c r="J419" s="277"/>
      <c r="K419" s="277"/>
      <c r="L419" s="277"/>
      <c r="M419" s="277"/>
      <c r="N419" s="277"/>
      <c r="O419" s="278"/>
    </row>
    <row r="420" spans="1:15" ht="29.25" customHeight="1" x14ac:dyDescent="0.2">
      <c r="A420" s="207">
        <v>330</v>
      </c>
      <c r="B420" s="209" t="s">
        <v>389</v>
      </c>
      <c r="C420" s="209" t="s">
        <v>275</v>
      </c>
      <c r="D420" s="92" t="s">
        <v>432</v>
      </c>
      <c r="E420" s="210" t="s">
        <v>269</v>
      </c>
      <c r="F420" s="210" t="s">
        <v>19</v>
      </c>
      <c r="G420" s="154">
        <v>21500</v>
      </c>
      <c r="H420" s="154">
        <v>0</v>
      </c>
      <c r="I420" s="154">
        <f t="shared" ref="I420:I437" si="434">SUM(G420:H420)</f>
        <v>21500</v>
      </c>
      <c r="J420" s="155">
        <f>IF(G420&gt;=Datos!$D$14,(Datos!$D$14*Datos!$C$14),IF(G420&lt;=Datos!$D$14,(G420*Datos!$C$14)))</f>
        <v>617.04999999999995</v>
      </c>
      <c r="K420" s="156" t="str">
        <f>IF((G420-J420-L420)&lt;=Datos!$G$7,"0",IF((G420-J420-L420)&lt;=Datos!$G$8,((G420-J420-L420)-Datos!$F$8)*Datos!$I$6,IF((G420-J420-L420)&lt;=Datos!$G$9,Datos!$I$8+((G420-J420-L420)-Datos!$F$9)*Datos!$J$6,IF((G420-J420-L420)&gt;=Datos!$F$10,(Datos!$I$8+Datos!$J$8)+((G420-J420-L420)-Datos!$F$10)*Datos!$K$6))))</f>
        <v>0</v>
      </c>
      <c r="L420" s="155">
        <f>IF(G420&gt;=Datos!$D$15,(Datos!$D$15*Datos!$C$15),IF(G420&lt;=Datos!$D$15,(G420*Datos!$C$15)))</f>
        <v>653.6</v>
      </c>
      <c r="M420" s="154">
        <v>13036.13</v>
      </c>
      <c r="N420" s="154">
        <f t="shared" ref="N420:N436" si="435">SUM(J420:M420)</f>
        <v>14306.779999999999</v>
      </c>
      <c r="O420" s="177">
        <f t="shared" ref="O420:O436" si="436">+G420-N420</f>
        <v>7193.2200000000012</v>
      </c>
    </row>
    <row r="421" spans="1:15" ht="29.25" customHeight="1" x14ac:dyDescent="0.2">
      <c r="A421" s="207">
        <v>331</v>
      </c>
      <c r="B421" s="209" t="s">
        <v>495</v>
      </c>
      <c r="C421" s="209" t="s">
        <v>275</v>
      </c>
      <c r="D421" s="92" t="s">
        <v>432</v>
      </c>
      <c r="E421" s="210" t="s">
        <v>269</v>
      </c>
      <c r="F421" s="210" t="s">
        <v>270</v>
      </c>
      <c r="G421" s="154">
        <v>35000</v>
      </c>
      <c r="H421" s="154">
        <v>0</v>
      </c>
      <c r="I421" s="154">
        <f t="shared" ref="I421:I423" si="437">SUM(G421:H421)</f>
        <v>35000</v>
      </c>
      <c r="J421" s="155">
        <f>IF(G421&gt;=Datos!$D$14,(Datos!$D$14*Datos!$C$14),IF(G421&lt;=Datos!$D$14,(G421*Datos!$C$14)))</f>
        <v>1004.5</v>
      </c>
      <c r="K421" s="156" t="str">
        <f>IF((G421-J421-L421)&lt;=Datos!$G$7,"0",IF((G421-J421-L421)&lt;=Datos!$G$8,((G421-J421-L421)-Datos!$F$8)*Datos!$I$6,IF((G421-J421-L421)&lt;=Datos!$G$9,Datos!$I$8+((G421-J421-L421)-Datos!$F$9)*Datos!$J$6,IF((G421-J421-L421)&gt;=Datos!$F$10,(Datos!$I$8+Datos!$J$8)+((G421-J421-L421)-Datos!$F$10)*Datos!$K$6))))</f>
        <v>0</v>
      </c>
      <c r="L421" s="155">
        <f>IF(G421&gt;=Datos!$D$15,(Datos!$D$15*Datos!$C$15),IF(G421&lt;=Datos!$D$15,(G421*Datos!$C$15)))</f>
        <v>1064</v>
      </c>
      <c r="M421" s="154">
        <v>25</v>
      </c>
      <c r="N421" s="154">
        <f t="shared" si="435"/>
        <v>2093.5</v>
      </c>
      <c r="O421" s="177">
        <f t="shared" si="436"/>
        <v>32906.5</v>
      </c>
    </row>
    <row r="422" spans="1:15" ht="29.25" customHeight="1" x14ac:dyDescent="0.2">
      <c r="A422" s="207">
        <v>332</v>
      </c>
      <c r="B422" s="209" t="s">
        <v>162</v>
      </c>
      <c r="C422" s="209" t="s">
        <v>275</v>
      </c>
      <c r="D422" s="92" t="s">
        <v>589</v>
      </c>
      <c r="E422" s="210" t="s">
        <v>269</v>
      </c>
      <c r="F422" s="210" t="s">
        <v>19</v>
      </c>
      <c r="G422" s="154">
        <v>76230</v>
      </c>
      <c r="H422" s="154">
        <v>0</v>
      </c>
      <c r="I422" s="154">
        <f t="shared" si="437"/>
        <v>76230</v>
      </c>
      <c r="J422" s="155">
        <f>IF(G422&gt;=Datos!$D$14,(Datos!$D$14*Datos!$C$14),IF(G422&lt;=Datos!$D$14,(G422*Datos!$C$14)))</f>
        <v>2187.8009999999999</v>
      </c>
      <c r="K422" s="156">
        <f>IF((G422-J422-L422)&lt;=Datos!$G$7,"0",IF((G422-J422-L422)&lt;=Datos!$G$8,((G422-J422-L422)-Datos!$F$8)*Datos!$I$6,IF((G422-J422-L422)&lt;=Datos!$G$9,Datos!$I$8+((G422-J422-L422)-Datos!$F$9)*Datos!$J$6,IF((G422-J422-L422)&gt;=Datos!$F$10,(Datos!$I$8+Datos!$J$8)+((G422-J422-L422)-Datos!$F$10)*Datos!$K$6))))</f>
        <v>6540.8370666666669</v>
      </c>
      <c r="L422" s="155">
        <f>IF(G422&gt;=Datos!$D$15,(Datos!$D$15*Datos!$C$15),IF(G422&lt;=Datos!$D$15,(G422*Datos!$C$15)))</f>
        <v>2317.3919999999998</v>
      </c>
      <c r="M422" s="154">
        <v>25</v>
      </c>
      <c r="N422" s="154">
        <f t="shared" si="435"/>
        <v>11071.030066666666</v>
      </c>
      <c r="O422" s="177">
        <f t="shared" si="436"/>
        <v>65158.969933333334</v>
      </c>
    </row>
    <row r="423" spans="1:15" ht="29.25" customHeight="1" x14ac:dyDescent="0.2">
      <c r="A423" s="207">
        <v>333</v>
      </c>
      <c r="B423" s="209" t="s">
        <v>487</v>
      </c>
      <c r="C423" s="209" t="s">
        <v>275</v>
      </c>
      <c r="D423" s="92" t="s">
        <v>574</v>
      </c>
      <c r="E423" s="210" t="s">
        <v>269</v>
      </c>
      <c r="F423" s="210" t="s">
        <v>270</v>
      </c>
      <c r="G423" s="154">
        <v>76230</v>
      </c>
      <c r="H423" s="154">
        <v>0</v>
      </c>
      <c r="I423" s="154">
        <f t="shared" si="437"/>
        <v>76230</v>
      </c>
      <c r="J423" s="155">
        <f>IF(G423&gt;=Datos!$D$14,(Datos!$D$14*Datos!$C$14),IF(G423&lt;=Datos!$D$14,(G423*Datos!$C$14)))</f>
        <v>2187.8009999999999</v>
      </c>
      <c r="K423" s="156">
        <f>IF((G423-J423-L423)&lt;=Datos!$G$7,"0",IF((G423-J423-L423)&lt;=Datos!$G$8,((G423-J423-L423)-Datos!$F$8)*Datos!$I$6,IF((G423-J423-L423)&lt;=Datos!$G$9,Datos!$I$8+((G423-J423-L423)-Datos!$F$9)*Datos!$J$6,IF((G423-J423-L423)&gt;=Datos!$F$10,(Datos!$I$8+Datos!$J$8)+((G423-J423-L423)-Datos!$F$10)*Datos!$K$6))))</f>
        <v>6540.8370666666669</v>
      </c>
      <c r="L423" s="155">
        <f>IF(G423&gt;=Datos!$D$15,(Datos!$D$15*Datos!$C$15),IF(G423&lt;=Datos!$D$15,(G423*Datos!$C$15)))</f>
        <v>2317.3919999999998</v>
      </c>
      <c r="M423" s="154">
        <v>10686.75</v>
      </c>
      <c r="N423" s="154">
        <f t="shared" si="435"/>
        <v>21732.780066666666</v>
      </c>
      <c r="O423" s="177">
        <f t="shared" si="436"/>
        <v>54497.219933333334</v>
      </c>
    </row>
    <row r="424" spans="1:15" ht="29.25" customHeight="1" x14ac:dyDescent="0.2">
      <c r="A424" s="207">
        <v>334</v>
      </c>
      <c r="B424" s="209" t="s">
        <v>49</v>
      </c>
      <c r="C424" s="209" t="s">
        <v>275</v>
      </c>
      <c r="D424" s="92" t="s">
        <v>589</v>
      </c>
      <c r="E424" s="210" t="s">
        <v>269</v>
      </c>
      <c r="F424" s="210" t="s">
        <v>19</v>
      </c>
      <c r="G424" s="154">
        <v>76230</v>
      </c>
      <c r="H424" s="154">
        <v>0</v>
      </c>
      <c r="I424" s="154">
        <f t="shared" si="434"/>
        <v>76230</v>
      </c>
      <c r="J424" s="155">
        <f>IF(G424&gt;=Datos!$D$14,(Datos!$D$14*Datos!$C$14),IF(G424&lt;=Datos!$D$14,(G424*Datos!$C$14)))</f>
        <v>2187.8009999999999</v>
      </c>
      <c r="K424" s="156">
        <f>IF((G424-J424-L424)&lt;=Datos!$G$7,"0",IF((G424-J424-L424)&lt;=Datos!$G$8,((G424-J424-L424)-Datos!$F$8)*Datos!$I$6,IF((G424-J424-L424)&lt;=Datos!$G$9,Datos!$I$8+((G424-J424-L424)-Datos!$F$9)*Datos!$J$6,IF((G424-J424-L424)&gt;=Datos!$F$10,(Datos!$I$8+Datos!$J$8)+((G424-J424-L424)-Datos!$F$10)*Datos!$K$6))))</f>
        <v>6540.8370666666669</v>
      </c>
      <c r="L424" s="155">
        <f>IF(G424&gt;=Datos!$D$15,(Datos!$D$15*Datos!$C$15),IF(G424&lt;=Datos!$D$15,(G424*Datos!$C$15)))</f>
        <v>2317.3919999999998</v>
      </c>
      <c r="M424" s="154">
        <v>25</v>
      </c>
      <c r="N424" s="154">
        <f t="shared" si="435"/>
        <v>11071.030066666666</v>
      </c>
      <c r="O424" s="177">
        <f t="shared" si="436"/>
        <v>65158.969933333334</v>
      </c>
    </row>
    <row r="425" spans="1:15" ht="29.25" customHeight="1" x14ac:dyDescent="0.2">
      <c r="A425" s="207">
        <v>335</v>
      </c>
      <c r="B425" s="209" t="s">
        <v>113</v>
      </c>
      <c r="C425" s="209" t="s">
        <v>275</v>
      </c>
      <c r="D425" s="92" t="s">
        <v>574</v>
      </c>
      <c r="E425" s="210" t="s">
        <v>269</v>
      </c>
      <c r="F425" s="210" t="s">
        <v>19</v>
      </c>
      <c r="G425" s="154">
        <v>76230</v>
      </c>
      <c r="H425" s="154">
        <v>0</v>
      </c>
      <c r="I425" s="154">
        <f t="shared" ref="I425:I429" si="438">SUM(G425:H425)</f>
        <v>76230</v>
      </c>
      <c r="J425" s="155">
        <f>IF(G425&gt;=Datos!$D$14,(Datos!$D$14*Datos!$C$14),IF(G425&lt;=Datos!$D$14,(G425*Datos!$C$14)))</f>
        <v>2187.8009999999999</v>
      </c>
      <c r="K425" s="156">
        <v>6156.88</v>
      </c>
      <c r="L425" s="155">
        <f>IF(G425&gt;=Datos!$D$15,(Datos!$D$15*Datos!$C$15),IF(G425&lt;=Datos!$D$15,(G425*Datos!$C$15)))</f>
        <v>2317.3919999999998</v>
      </c>
      <c r="M425" s="154">
        <v>1944.78</v>
      </c>
      <c r="N425" s="154">
        <f t="shared" si="435"/>
        <v>12606.853000000001</v>
      </c>
      <c r="O425" s="177">
        <f t="shared" si="436"/>
        <v>63623.146999999997</v>
      </c>
    </row>
    <row r="426" spans="1:15" ht="29.25" customHeight="1" x14ac:dyDescent="0.2">
      <c r="A426" s="207">
        <v>336</v>
      </c>
      <c r="B426" s="209" t="s">
        <v>58</v>
      </c>
      <c r="C426" s="209" t="s">
        <v>275</v>
      </c>
      <c r="D426" s="92" t="s">
        <v>432</v>
      </c>
      <c r="E426" s="210" t="s">
        <v>269</v>
      </c>
      <c r="F426" s="210" t="s">
        <v>19</v>
      </c>
      <c r="G426" s="154">
        <v>35000</v>
      </c>
      <c r="H426" s="154">
        <v>0</v>
      </c>
      <c r="I426" s="154">
        <f t="shared" si="438"/>
        <v>35000</v>
      </c>
      <c r="J426" s="155">
        <f>IF(G426&gt;=Datos!$D$14,(Datos!$D$14*Datos!$C$14),IF(G426&lt;=Datos!$D$14,(G426*Datos!$C$14)))</f>
        <v>1004.5</v>
      </c>
      <c r="K426" s="156" t="str">
        <f>IF((G426-J426-L426)&lt;=Datos!$G$7,"0",IF((G426-J426-L426)&lt;=Datos!$G$8,((G426-J426-L426)-Datos!$F$8)*Datos!$I$6,IF((G426-J426-L426)&lt;=Datos!$G$9,Datos!$I$8+((G426-J426-L426)-Datos!$F$9)*Datos!$J$6,IF((G426-J426-L426)&gt;=Datos!$F$10,(Datos!$I$8+Datos!$J$8)+((G426-J426-L426)-Datos!$F$10)*Datos!$K$6))))</f>
        <v>0</v>
      </c>
      <c r="L426" s="155">
        <f>IF(G426&gt;=Datos!$D$15,(Datos!$D$15*Datos!$C$15),IF(G426&lt;=Datos!$D$15,(G426*Datos!$C$15)))</f>
        <v>1064</v>
      </c>
      <c r="M426" s="154">
        <v>1025</v>
      </c>
      <c r="N426" s="154">
        <f t="shared" si="435"/>
        <v>3093.5</v>
      </c>
      <c r="O426" s="177">
        <f t="shared" si="436"/>
        <v>31906.5</v>
      </c>
    </row>
    <row r="427" spans="1:15" ht="29.25" customHeight="1" x14ac:dyDescent="0.2">
      <c r="A427" s="207">
        <v>337</v>
      </c>
      <c r="B427" s="227" t="s">
        <v>110</v>
      </c>
      <c r="C427" s="209" t="s">
        <v>275</v>
      </c>
      <c r="D427" s="130" t="s">
        <v>432</v>
      </c>
      <c r="E427" s="210" t="s">
        <v>269</v>
      </c>
      <c r="F427" s="210" t="s">
        <v>19</v>
      </c>
      <c r="G427" s="154">
        <v>35000</v>
      </c>
      <c r="H427" s="154">
        <v>0</v>
      </c>
      <c r="I427" s="154">
        <f t="shared" si="438"/>
        <v>35000</v>
      </c>
      <c r="J427" s="155">
        <f>IF(G427&gt;=Datos!$D$14,(Datos!$D$14*Datos!$C$14),IF(G427&lt;=Datos!$D$14,(G427*Datos!$C$14)))</f>
        <v>1004.5</v>
      </c>
      <c r="K427" s="156" t="str">
        <f>IF((G427-J427-L427)&lt;=Datos!$G$7,"0",IF((G427-J427-L427)&lt;=Datos!$G$8,((G427-J427-L427)-Datos!$F$8)*Datos!$I$6,IF((G427-J427-L427)&lt;=Datos!$G$9,Datos!$I$8+((G427-J427-L427)-Datos!$F$9)*Datos!$J$6,IF((G427-J427-L427)&gt;=Datos!$F$10,(Datos!$I$8+Datos!$J$8)+((G427-J427-L427)-Datos!$F$10)*Datos!$K$6))))</f>
        <v>0</v>
      </c>
      <c r="L427" s="155">
        <f>IF(G427&gt;=Datos!$D$15,(Datos!$D$15*Datos!$C$15),IF(G427&lt;=Datos!$D$15,(G427*Datos!$C$15)))</f>
        <v>1064</v>
      </c>
      <c r="M427" s="154">
        <v>25</v>
      </c>
      <c r="N427" s="154">
        <f>SUM(J427:M427)</f>
        <v>2093.5</v>
      </c>
      <c r="O427" s="177">
        <f t="shared" si="436"/>
        <v>32906.5</v>
      </c>
    </row>
    <row r="428" spans="1:15" ht="29.25" customHeight="1" x14ac:dyDescent="0.2">
      <c r="A428" s="207">
        <v>338</v>
      </c>
      <c r="B428" s="209" t="s">
        <v>87</v>
      </c>
      <c r="C428" s="209" t="s">
        <v>275</v>
      </c>
      <c r="D428" s="92" t="s">
        <v>575</v>
      </c>
      <c r="E428" s="210" t="s">
        <v>269</v>
      </c>
      <c r="F428" s="210" t="s">
        <v>19</v>
      </c>
      <c r="G428" s="154">
        <v>76230</v>
      </c>
      <c r="H428" s="154">
        <v>0</v>
      </c>
      <c r="I428" s="154">
        <f t="shared" si="438"/>
        <v>76230</v>
      </c>
      <c r="J428" s="155">
        <f>IF(G428&gt;=Datos!$D$14,(Datos!$D$14*Datos!$C$14),IF(G428&lt;=Datos!$D$14,(G428*Datos!$C$14)))</f>
        <v>2187.8009999999999</v>
      </c>
      <c r="K428" s="156">
        <v>6156.88</v>
      </c>
      <c r="L428" s="155">
        <f>IF(G428&gt;=Datos!$D$15,(Datos!$D$15*Datos!$C$15),IF(G428&lt;=Datos!$D$15,(G428*Datos!$C$15)))</f>
        <v>2317.3919999999998</v>
      </c>
      <c r="M428" s="154">
        <v>1944.78</v>
      </c>
      <c r="N428" s="154">
        <f t="shared" si="435"/>
        <v>12606.853000000001</v>
      </c>
      <c r="O428" s="177">
        <f t="shared" si="436"/>
        <v>63623.146999999997</v>
      </c>
    </row>
    <row r="429" spans="1:15" ht="29.25" customHeight="1" x14ac:dyDescent="0.2">
      <c r="A429" s="207">
        <v>339</v>
      </c>
      <c r="B429" s="209" t="s">
        <v>138</v>
      </c>
      <c r="C429" s="209" t="s">
        <v>275</v>
      </c>
      <c r="D429" s="130" t="s">
        <v>823</v>
      </c>
      <c r="E429" s="210" t="s">
        <v>269</v>
      </c>
      <c r="F429" s="210" t="s">
        <v>19</v>
      </c>
      <c r="G429" s="154">
        <v>35000</v>
      </c>
      <c r="H429" s="154">
        <v>0</v>
      </c>
      <c r="I429" s="154">
        <f t="shared" si="438"/>
        <v>35000</v>
      </c>
      <c r="J429" s="155">
        <f>IF(G429&gt;=Datos!$D$14,(Datos!$D$14*Datos!$C$14),IF(G429&lt;=Datos!$D$14,(G429*Datos!$C$14)))</f>
        <v>1004.5</v>
      </c>
      <c r="K429" s="156" t="str">
        <f>IF((G429-J429-L429)&lt;=Datos!$G$7,"0",IF((G429-J429-L429)&lt;=Datos!$G$8,((G429-J429-L429)-Datos!$F$8)*Datos!$I$6,IF((G429-J429-L429)&lt;=Datos!$G$9,Datos!$I$8+((G429-J429-L429)-Datos!$F$9)*Datos!$J$6,IF((G429-J429-L429)&gt;=Datos!$F$10,(Datos!$I$8+Datos!$J$8)+((G429-J429-L429)-Datos!$F$10)*Datos!$K$6))))</f>
        <v>0</v>
      </c>
      <c r="L429" s="155">
        <f>IF(G429&gt;=Datos!$D$15,(Datos!$D$15*Datos!$C$15),IF(G429&lt;=Datos!$D$15,(G429*Datos!$C$15)))</f>
        <v>1064</v>
      </c>
      <c r="M429" s="154">
        <v>5793.68</v>
      </c>
      <c r="N429" s="154">
        <f t="shared" si="435"/>
        <v>7862.18</v>
      </c>
      <c r="O429" s="177">
        <f t="shared" si="436"/>
        <v>27137.82</v>
      </c>
    </row>
    <row r="430" spans="1:15" ht="29.25" customHeight="1" x14ac:dyDescent="0.2">
      <c r="A430" s="207">
        <v>340</v>
      </c>
      <c r="B430" s="209" t="s">
        <v>790</v>
      </c>
      <c r="C430" s="209" t="s">
        <v>275</v>
      </c>
      <c r="D430" s="92" t="s">
        <v>588</v>
      </c>
      <c r="E430" s="210" t="s">
        <v>269</v>
      </c>
      <c r="F430" s="210" t="s">
        <v>19</v>
      </c>
      <c r="G430" s="154">
        <v>68250</v>
      </c>
      <c r="H430" s="154">
        <v>0</v>
      </c>
      <c r="I430" s="154">
        <f t="shared" ref="I430:I435" si="439">SUM(G430:H430)</f>
        <v>68250</v>
      </c>
      <c r="J430" s="155">
        <f>IF(G430&gt;=Datos!$D$14,(Datos!$D$14*Datos!$C$14),IF(G430&lt;=Datos!$D$14,(G430*Datos!$C$14)))</f>
        <v>1958.7750000000001</v>
      </c>
      <c r="K430" s="156">
        <f>IF((G430-J430-L430)&lt;=Datos!$G$7,"0",IF((G430-J430-L430)&lt;=Datos!$G$8,((G430-J430-L430)-Datos!$F$8)*Datos!$I$6,IF((G430-J430-L430)&lt;=Datos!$G$9,Datos!$I$8+((G430-J430-L430)-Datos!$F$9)*Datos!$J$6,IF((G430-J430-L430)&gt;=Datos!$F$10,(Datos!$I$8+Datos!$J$8)+((G430-J430-L430)-Datos!$F$10)*Datos!$K$6))))</f>
        <v>5039.1606666666667</v>
      </c>
      <c r="L430" s="155">
        <f>IF(G430&gt;=Datos!$D$15,(Datos!$D$15*Datos!$C$15),IF(G430&lt;=Datos!$D$15,(G430*Datos!$C$15)))</f>
        <v>2074.8000000000002</v>
      </c>
      <c r="M430" s="154">
        <v>6339.67</v>
      </c>
      <c r="N430" s="154">
        <f t="shared" ref="N430:N435" si="440">SUM(J430:M430)</f>
        <v>15412.405666666667</v>
      </c>
      <c r="O430" s="177">
        <f t="shared" ref="O430:O435" si="441">+G430-N430</f>
        <v>52837.594333333334</v>
      </c>
    </row>
    <row r="431" spans="1:15" ht="29.25" customHeight="1" x14ac:dyDescent="0.2">
      <c r="A431" s="207">
        <v>341</v>
      </c>
      <c r="B431" s="209" t="s">
        <v>120</v>
      </c>
      <c r="C431" s="209" t="s">
        <v>275</v>
      </c>
      <c r="D431" s="130" t="s">
        <v>432</v>
      </c>
      <c r="E431" s="210" t="s">
        <v>269</v>
      </c>
      <c r="F431" s="210" t="s">
        <v>19</v>
      </c>
      <c r="G431" s="154">
        <v>35000</v>
      </c>
      <c r="H431" s="154">
        <v>0</v>
      </c>
      <c r="I431" s="154">
        <f t="shared" si="439"/>
        <v>35000</v>
      </c>
      <c r="J431" s="155">
        <f>IF(G431&gt;=Datos!$D$14,(Datos!$D$14*Datos!$C$14),IF(G431&lt;=Datos!$D$14,(G431*Datos!$C$14)))</f>
        <v>1004.5</v>
      </c>
      <c r="K431" s="156" t="str">
        <f>IF((G431-J431-L431)&lt;=Datos!$G$7,"0",IF((G431-J431-L431)&lt;=Datos!$G$8,((G431-J431-L431)-Datos!$F$8)*Datos!$I$6,IF((G431-J431-L431)&lt;=Datos!$G$9,Datos!$I$8+((G431-J431-L431)-Datos!$F$9)*Datos!$J$6,IF((G431-J431-L431)&gt;=Datos!$F$10,(Datos!$I$8+Datos!$J$8)+((G431-J431-L431)-Datos!$F$10)*Datos!$K$6))))</f>
        <v>0</v>
      </c>
      <c r="L431" s="155">
        <f>IF(G431&gt;=Datos!$D$15,(Datos!$D$15*Datos!$C$15),IF(G431&lt;=Datos!$D$15,(G431*Datos!$C$15)))</f>
        <v>1064</v>
      </c>
      <c r="M431" s="154">
        <v>25</v>
      </c>
      <c r="N431" s="154">
        <f t="shared" si="440"/>
        <v>2093.5</v>
      </c>
      <c r="O431" s="177">
        <f t="shared" si="441"/>
        <v>32906.5</v>
      </c>
    </row>
    <row r="432" spans="1:15" ht="29.25" customHeight="1" x14ac:dyDescent="0.2">
      <c r="A432" s="207">
        <v>342</v>
      </c>
      <c r="B432" s="209" t="s">
        <v>791</v>
      </c>
      <c r="C432" s="209" t="s">
        <v>275</v>
      </c>
      <c r="D432" s="92" t="s">
        <v>432</v>
      </c>
      <c r="E432" s="210" t="s">
        <v>269</v>
      </c>
      <c r="F432" s="210" t="s">
        <v>19</v>
      </c>
      <c r="G432" s="154">
        <v>35000</v>
      </c>
      <c r="H432" s="154">
        <v>0</v>
      </c>
      <c r="I432" s="154">
        <f t="shared" si="439"/>
        <v>35000</v>
      </c>
      <c r="J432" s="155">
        <f>IF(G432&gt;=Datos!$D$14,(Datos!$D$14*Datos!$C$14),IF(G432&lt;=Datos!$D$14,(G432*Datos!$C$14)))</f>
        <v>1004.5</v>
      </c>
      <c r="K432" s="156" t="str">
        <f>IF((G432-J432-L432)&lt;=Datos!$G$7,"0",IF((G432-J432-L432)&lt;=Datos!$G$8,((G432-J432-L432)-Datos!$F$8)*Datos!$I$6,IF((G432-J432-L432)&lt;=Datos!$G$9,Datos!$I$8+((G432-J432-L432)-Datos!$F$9)*Datos!$J$6,IF((G432-J432-L432)&gt;=Datos!$F$10,(Datos!$I$8+Datos!$J$8)+((G432-J432-L432)-Datos!$F$10)*Datos!$K$6))))</f>
        <v>0</v>
      </c>
      <c r="L432" s="155">
        <f>IF(G432&gt;=Datos!$D$15,(Datos!$D$15*Datos!$C$15),IF(G432&lt;=Datos!$D$15,(G432*Datos!$C$15)))</f>
        <v>1064</v>
      </c>
      <c r="M432" s="154">
        <v>25</v>
      </c>
      <c r="N432" s="154">
        <f t="shared" si="440"/>
        <v>2093.5</v>
      </c>
      <c r="O432" s="177">
        <f t="shared" si="441"/>
        <v>32906.5</v>
      </c>
    </row>
    <row r="433" spans="1:16" ht="29.25" customHeight="1" x14ac:dyDescent="0.2">
      <c r="A433" s="207">
        <v>343</v>
      </c>
      <c r="B433" s="209" t="s">
        <v>205</v>
      </c>
      <c r="C433" s="209" t="s">
        <v>275</v>
      </c>
      <c r="D433" s="130" t="s">
        <v>675</v>
      </c>
      <c r="E433" s="210" t="s">
        <v>269</v>
      </c>
      <c r="F433" s="210" t="s">
        <v>19</v>
      </c>
      <c r="G433" s="154">
        <v>76230</v>
      </c>
      <c r="H433" s="154">
        <v>0</v>
      </c>
      <c r="I433" s="154">
        <f t="shared" si="439"/>
        <v>76230</v>
      </c>
      <c r="J433" s="155">
        <f>IF(G433&gt;=Datos!$D$14,(Datos!$D$14*Datos!$C$14),IF(G433&lt;=Datos!$D$14,(G433*Datos!$C$14)))</f>
        <v>2187.8009999999999</v>
      </c>
      <c r="K433" s="156">
        <f>IF((G433-J433-L433)&lt;=Datos!$G$7,"0",IF((G433-J433-L433)&lt;=Datos!$G$8,((G433-J433-L433)-Datos!$F$8)*Datos!$I$6,IF((G433-J433-L433)&lt;=Datos!$G$9,Datos!$I$8+((G433-J433-L433)-Datos!$F$9)*Datos!$J$6,IF((G433-J433-L433)&gt;=Datos!$F$10,(Datos!$I$8+Datos!$J$8)+((G433-J433-L433)-Datos!$F$10)*Datos!$K$6))))</f>
        <v>6540.8370666666669</v>
      </c>
      <c r="L433" s="155">
        <f>IF(G433&gt;=Datos!$D$15,(Datos!$D$15*Datos!$C$15),IF(G433&lt;=Datos!$D$15,(G433*Datos!$C$15)))</f>
        <v>2317.3919999999998</v>
      </c>
      <c r="M433" s="154">
        <v>25</v>
      </c>
      <c r="N433" s="154">
        <f t="shared" si="440"/>
        <v>11071.030066666666</v>
      </c>
      <c r="O433" s="177">
        <f t="shared" si="441"/>
        <v>65158.969933333334</v>
      </c>
    </row>
    <row r="434" spans="1:16" ht="29.25" customHeight="1" x14ac:dyDescent="0.2">
      <c r="A434" s="207">
        <v>344</v>
      </c>
      <c r="B434" s="209" t="s">
        <v>284</v>
      </c>
      <c r="C434" s="209" t="s">
        <v>275</v>
      </c>
      <c r="D434" s="92" t="s">
        <v>574</v>
      </c>
      <c r="E434" s="210" t="s">
        <v>269</v>
      </c>
      <c r="F434" s="210" t="s">
        <v>19</v>
      </c>
      <c r="G434" s="154">
        <v>76230</v>
      </c>
      <c r="H434" s="154">
        <v>0</v>
      </c>
      <c r="I434" s="154">
        <f t="shared" si="439"/>
        <v>76230</v>
      </c>
      <c r="J434" s="155">
        <f>IF(G434&gt;=Datos!$D$14,(Datos!$D$14*Datos!$C$14),IF(G434&lt;=Datos!$D$14,(G434*Datos!$C$14)))</f>
        <v>2187.8009999999999</v>
      </c>
      <c r="K434" s="156">
        <f>IF((G434-J434-L434)&lt;=Datos!$G$7,"0",IF((G434-J434-L434)&lt;=Datos!$G$8,((G434-J434-L434)-Datos!$F$8)*Datos!$I$6,IF((G434-J434-L434)&lt;=Datos!$G$9,Datos!$I$8+((G434-J434-L434)-Datos!$F$9)*Datos!$J$6,IF((G434-J434-L434)&gt;=Datos!$F$10,(Datos!$I$8+Datos!$J$8)+((G434-J434-L434)-Datos!$F$10)*Datos!$K$6))))</f>
        <v>6540.8370666666669</v>
      </c>
      <c r="L434" s="155">
        <f>IF(G434&gt;=Datos!$D$15,(Datos!$D$15*Datos!$C$15),IF(G434&lt;=Datos!$D$15,(G434*Datos!$C$15)))</f>
        <v>2317.3919999999998</v>
      </c>
      <c r="M434" s="154">
        <v>15343.9</v>
      </c>
      <c r="N434" s="154">
        <f t="shared" si="440"/>
        <v>26389.930066666668</v>
      </c>
      <c r="O434" s="177">
        <f t="shared" si="441"/>
        <v>49840.069933333332</v>
      </c>
    </row>
    <row r="435" spans="1:16" ht="29.25" customHeight="1" x14ac:dyDescent="0.2">
      <c r="A435" s="207">
        <v>345</v>
      </c>
      <c r="B435" s="209" t="s">
        <v>80</v>
      </c>
      <c r="C435" s="209" t="s">
        <v>275</v>
      </c>
      <c r="D435" s="130" t="s">
        <v>823</v>
      </c>
      <c r="E435" s="210" t="s">
        <v>269</v>
      </c>
      <c r="F435" s="210" t="s">
        <v>19</v>
      </c>
      <c r="G435" s="154">
        <v>76230</v>
      </c>
      <c r="H435" s="154">
        <v>0</v>
      </c>
      <c r="I435" s="154">
        <f t="shared" si="439"/>
        <v>76230</v>
      </c>
      <c r="J435" s="155">
        <f>IF(G435&gt;=Datos!$D$14,(Datos!$D$14*Datos!$C$14),IF(G435&lt;=Datos!$D$14,(G435*Datos!$C$14)))</f>
        <v>2187.8009999999999</v>
      </c>
      <c r="K435" s="156">
        <v>6156.88</v>
      </c>
      <c r="L435" s="155">
        <f>IF(G435&gt;=Datos!$D$15,(Datos!$D$15*Datos!$C$15),IF(G435&lt;=Datos!$D$15,(G435*Datos!$C$15)))</f>
        <v>2317.3919999999998</v>
      </c>
      <c r="M435" s="154">
        <v>1944.78</v>
      </c>
      <c r="N435" s="154">
        <f t="shared" si="440"/>
        <v>12606.853000000001</v>
      </c>
      <c r="O435" s="177">
        <f t="shared" si="441"/>
        <v>63623.146999999997</v>
      </c>
    </row>
    <row r="436" spans="1:16" ht="29.25" customHeight="1" x14ac:dyDescent="0.2">
      <c r="A436" s="207">
        <v>346</v>
      </c>
      <c r="B436" s="209" t="s">
        <v>167</v>
      </c>
      <c r="C436" s="209" t="s">
        <v>275</v>
      </c>
      <c r="D436" s="92" t="s">
        <v>277</v>
      </c>
      <c r="E436" s="210" t="s">
        <v>269</v>
      </c>
      <c r="F436" s="210" t="s">
        <v>19</v>
      </c>
      <c r="G436" s="154">
        <v>76230</v>
      </c>
      <c r="H436" s="154">
        <v>0</v>
      </c>
      <c r="I436" s="154">
        <f t="shared" si="434"/>
        <v>76230</v>
      </c>
      <c r="J436" s="155">
        <f>IF(G436&gt;=Datos!$D$14,(Datos!$D$14*Datos!$C$14),IF(G436&lt;=Datos!$D$14,(G436*Datos!$C$14)))</f>
        <v>2187.8009999999999</v>
      </c>
      <c r="K436" s="156">
        <v>5772.93</v>
      </c>
      <c r="L436" s="155">
        <f>IF(G436&gt;=Datos!$D$15,(Datos!$D$15*Datos!$C$15),IF(G436&lt;=Datos!$D$15,(G436*Datos!$C$15)))</f>
        <v>2317.3919999999998</v>
      </c>
      <c r="M436" s="154">
        <v>3864.56</v>
      </c>
      <c r="N436" s="154">
        <f t="shared" si="435"/>
        <v>14142.682999999999</v>
      </c>
      <c r="O436" s="177">
        <f t="shared" si="436"/>
        <v>62087.317000000003</v>
      </c>
    </row>
    <row r="437" spans="1:16" ht="29.25" customHeight="1" x14ac:dyDescent="0.2">
      <c r="A437" s="207">
        <v>347</v>
      </c>
      <c r="B437" s="209" t="s">
        <v>139</v>
      </c>
      <c r="C437" s="209" t="s">
        <v>275</v>
      </c>
      <c r="D437" s="130" t="s">
        <v>823</v>
      </c>
      <c r="E437" s="210" t="s">
        <v>269</v>
      </c>
      <c r="F437" s="210" t="s">
        <v>19</v>
      </c>
      <c r="G437" s="154">
        <v>76230</v>
      </c>
      <c r="H437" s="154">
        <v>0</v>
      </c>
      <c r="I437" s="154">
        <f t="shared" si="434"/>
        <v>76230</v>
      </c>
      <c r="J437" s="155">
        <f>IF(G437&gt;=Datos!$D$14,(Datos!$D$14*Datos!$C$14),IF(G437&lt;=Datos!$D$14,(G437*Datos!$C$14)))</f>
        <v>2187.8009999999999</v>
      </c>
      <c r="K437" s="156">
        <v>6156.88</v>
      </c>
      <c r="L437" s="155">
        <f>IF(G437&gt;=Datos!$D$15,(Datos!$D$15*Datos!$C$15),IF(G437&lt;=Datos!$D$15,(G437*Datos!$C$15)))</f>
        <v>2317.3919999999998</v>
      </c>
      <c r="M437" s="154">
        <v>7951.39</v>
      </c>
      <c r="N437" s="154">
        <f t="shared" ref="N437" si="442">SUM(J437:M437)</f>
        <v>18613.463</v>
      </c>
      <c r="O437" s="177">
        <f t="shared" ref="O437" si="443">+G437-N437</f>
        <v>57616.536999999997</v>
      </c>
    </row>
    <row r="438" spans="1:16" s="216" customFormat="1" ht="29.25" customHeight="1" x14ac:dyDescent="0.2">
      <c r="A438" s="276" t="s">
        <v>435</v>
      </c>
      <c r="B438" s="277"/>
      <c r="C438" s="214">
        <v>18</v>
      </c>
      <c r="D438" s="247"/>
      <c r="E438" s="215"/>
      <c r="F438" s="158"/>
      <c r="G438" s="159">
        <f t="shared" ref="G438:O438" si="444">SUM(G420:G437)</f>
        <v>1062050</v>
      </c>
      <c r="H438" s="159">
        <f t="shared" si="444"/>
        <v>0</v>
      </c>
      <c r="I438" s="159">
        <f t="shared" si="444"/>
        <v>1062050</v>
      </c>
      <c r="J438" s="159">
        <f t="shared" si="444"/>
        <v>30480.834999999995</v>
      </c>
      <c r="K438" s="159">
        <f t="shared" si="444"/>
        <v>68143.796000000002</v>
      </c>
      <c r="L438" s="159">
        <f t="shared" si="444"/>
        <v>32286.319999999996</v>
      </c>
      <c r="M438" s="159">
        <f t="shared" si="444"/>
        <v>70050.42</v>
      </c>
      <c r="N438" s="159">
        <f t="shared" si="444"/>
        <v>200961.37100000001</v>
      </c>
      <c r="O438" s="159">
        <f t="shared" si="444"/>
        <v>861088.62899999996</v>
      </c>
      <c r="P438" s="206"/>
    </row>
    <row r="439" spans="1:16" ht="29.25" customHeight="1" x14ac:dyDescent="0.2">
      <c r="A439" s="276" t="s">
        <v>449</v>
      </c>
      <c r="B439" s="277"/>
      <c r="C439" s="277"/>
      <c r="D439" s="277"/>
      <c r="E439" s="277"/>
      <c r="F439" s="277"/>
      <c r="G439" s="277"/>
      <c r="H439" s="277"/>
      <c r="I439" s="277"/>
      <c r="J439" s="277"/>
      <c r="K439" s="277"/>
      <c r="L439" s="277"/>
      <c r="M439" s="277"/>
      <c r="N439" s="277"/>
      <c r="O439" s="278"/>
    </row>
    <row r="440" spans="1:16" ht="29.25" customHeight="1" x14ac:dyDescent="0.2">
      <c r="A440" s="207">
        <v>348</v>
      </c>
      <c r="B440" s="209" t="s">
        <v>204</v>
      </c>
      <c r="C440" s="209" t="s">
        <v>274</v>
      </c>
      <c r="D440" s="92" t="s">
        <v>431</v>
      </c>
      <c r="E440" s="210" t="s">
        <v>269</v>
      </c>
      <c r="F440" s="210" t="s">
        <v>19</v>
      </c>
      <c r="G440" s="154">
        <v>135000</v>
      </c>
      <c r="H440" s="154">
        <v>0</v>
      </c>
      <c r="I440" s="154">
        <f t="shared" ref="I440" si="445">SUM(G440:H440)</f>
        <v>135000</v>
      </c>
      <c r="J440" s="155">
        <f>IF(G440&gt;=Datos!$D$14,(Datos!$D$14*Datos!$C$14),IF(G440&lt;=Datos!$D$14,(G440*Datos!$C$14)))</f>
        <v>3874.5</v>
      </c>
      <c r="K440" s="156">
        <v>19858.3</v>
      </c>
      <c r="L440" s="155">
        <f>IF(G440&gt;=Datos!$D$15,(Datos!$D$15*Datos!$C$15),IF(G440&lt;=Datos!$D$15,(G440*Datos!$C$15)))</f>
        <v>4104</v>
      </c>
      <c r="M440" s="155">
        <v>1944.78</v>
      </c>
      <c r="N440" s="154">
        <f t="shared" ref="N440" si="446">SUM(J440:M440)</f>
        <v>29781.579999999998</v>
      </c>
      <c r="O440" s="177">
        <f t="shared" ref="O440" si="447">+G440-N440</f>
        <v>105218.42</v>
      </c>
    </row>
    <row r="441" spans="1:16" s="216" customFormat="1" ht="29.25" customHeight="1" x14ac:dyDescent="0.2">
      <c r="A441" s="276" t="s">
        <v>435</v>
      </c>
      <c r="B441" s="277"/>
      <c r="C441" s="214">
        <v>1</v>
      </c>
      <c r="D441" s="247"/>
      <c r="E441" s="215"/>
      <c r="F441" s="158"/>
      <c r="G441" s="159">
        <f>SUM(G440)</f>
        <v>135000</v>
      </c>
      <c r="H441" s="159">
        <f t="shared" ref="H441:O441" si="448">SUM(H440)</f>
        <v>0</v>
      </c>
      <c r="I441" s="159">
        <f t="shared" si="448"/>
        <v>135000</v>
      </c>
      <c r="J441" s="159">
        <f t="shared" si="448"/>
        <v>3874.5</v>
      </c>
      <c r="K441" s="159">
        <f t="shared" si="448"/>
        <v>19858.3</v>
      </c>
      <c r="L441" s="159">
        <f t="shared" si="448"/>
        <v>4104</v>
      </c>
      <c r="M441" s="159">
        <f t="shared" si="448"/>
        <v>1944.78</v>
      </c>
      <c r="N441" s="159">
        <f t="shared" si="448"/>
        <v>29781.579999999998</v>
      </c>
      <c r="O441" s="159">
        <f t="shared" si="448"/>
        <v>105218.42</v>
      </c>
      <c r="P441" s="206"/>
    </row>
    <row r="442" spans="1:16" ht="29.25" customHeight="1" x14ac:dyDescent="0.2">
      <c r="A442" s="276" t="s">
        <v>990</v>
      </c>
      <c r="B442" s="277"/>
      <c r="C442" s="277"/>
      <c r="D442" s="277"/>
      <c r="E442" s="277"/>
      <c r="F442" s="277"/>
      <c r="G442" s="277"/>
      <c r="H442" s="277"/>
      <c r="I442" s="277"/>
      <c r="J442" s="277"/>
      <c r="K442" s="277"/>
      <c r="L442" s="277"/>
      <c r="M442" s="277"/>
      <c r="N442" s="277"/>
      <c r="O442" s="278"/>
    </row>
    <row r="443" spans="1:16" ht="29.25" customHeight="1" x14ac:dyDescent="0.2">
      <c r="A443" s="207">
        <v>349</v>
      </c>
      <c r="B443" s="92" t="s">
        <v>576</v>
      </c>
      <c r="C443" s="209" t="s">
        <v>274</v>
      </c>
      <c r="D443" s="92" t="s">
        <v>432</v>
      </c>
      <c r="E443" s="210" t="s">
        <v>269</v>
      </c>
      <c r="F443" s="210" t="s">
        <v>19</v>
      </c>
      <c r="G443" s="154">
        <v>35000</v>
      </c>
      <c r="H443" s="154">
        <v>0</v>
      </c>
      <c r="I443" s="154">
        <f t="shared" ref="I443:I495" si="449">SUM(G443:H443)</f>
        <v>35000</v>
      </c>
      <c r="J443" s="155">
        <f>IF(G443&gt;=Datos!$D$14,(Datos!$D$14*Datos!$C$14),IF(G443&lt;=Datos!$D$14,(G443*Datos!$C$14)))</f>
        <v>1004.5</v>
      </c>
      <c r="K443" s="156" t="str">
        <f>IF((G443-J443-L443)&lt;=Datos!$G$7,"0",IF((G443-J443-L443)&lt;=Datos!$G$8,((G443-J443-L443)-Datos!$F$8)*Datos!$I$6,IF((G443-J443-L443)&lt;=Datos!$G$9,Datos!$I$8+((G443-J443-L443)-Datos!$F$9)*Datos!$J$6,IF((G443-J443-L443)&gt;=Datos!$F$10,(Datos!$I$8+Datos!$J$8)+((G443-J443-L443)-Datos!$F$10)*Datos!$K$6))))</f>
        <v>0</v>
      </c>
      <c r="L443" s="155">
        <f>IF(G443&gt;=Datos!$D$15,(Datos!$D$15*Datos!$C$15),IF(G443&lt;=Datos!$D$15,(G443*Datos!$C$15)))</f>
        <v>1064</v>
      </c>
      <c r="M443" s="154">
        <v>25</v>
      </c>
      <c r="N443" s="154">
        <f t="shared" ref="N443:N484" si="450">SUM(J443:M443)</f>
        <v>2093.5</v>
      </c>
      <c r="O443" s="177">
        <f t="shared" ref="O443:O495" si="451">+G443-N443</f>
        <v>32906.5</v>
      </c>
    </row>
    <row r="444" spans="1:16" s="7" customFormat="1" ht="29.25" customHeight="1" x14ac:dyDescent="0.2">
      <c r="A444" s="207">
        <v>350</v>
      </c>
      <c r="B444" s="115" t="s">
        <v>577</v>
      </c>
      <c r="C444" s="115" t="s">
        <v>274</v>
      </c>
      <c r="D444" s="120" t="s">
        <v>432</v>
      </c>
      <c r="E444" s="210" t="s">
        <v>269</v>
      </c>
      <c r="F444" s="101" t="s">
        <v>19</v>
      </c>
      <c r="G444" s="104">
        <v>35000</v>
      </c>
      <c r="H444" s="104">
        <v>0</v>
      </c>
      <c r="I444" s="104">
        <f t="shared" ref="I444" si="452">SUM(G444:H444)</f>
        <v>35000</v>
      </c>
      <c r="J444" s="104">
        <f>IF(G444&gt;=Datos!$D$14,(Datos!$D$14*Datos!$C$14),IF(G444&lt;=Datos!$D$14,(G444*Datos!$C$14)))</f>
        <v>1004.5</v>
      </c>
      <c r="K444" s="156" t="str">
        <f>IF((G444-J444-L444)&lt;=Datos!$G$7,"0",IF((G444-J444-L444)&lt;=Datos!$G$8,((G444-J444-L444)-Datos!$F$8)*Datos!$I$6,IF((G444-J444-L444)&lt;=Datos!$G$9,Datos!$I$8+((G444-J444-L444)-Datos!$F$9)*Datos!$J$6,IF((G444-J444-L444)&gt;=Datos!$F$10,(Datos!$I$8+Datos!$J$8)+((G444-J444-L444)-Datos!$F$10)*Datos!$K$6))))</f>
        <v>0</v>
      </c>
      <c r="L444" s="104">
        <f>IF(G444&gt;=Datos!$D$15,(Datos!$D$15*Datos!$C$15),IF(G444&lt;=Datos!$D$15,(G444*Datos!$C$15)))</f>
        <v>1064</v>
      </c>
      <c r="M444" s="104">
        <v>25</v>
      </c>
      <c r="N444" s="104">
        <f t="shared" ref="N444:N445" si="453">SUM(J444:M444)</f>
        <v>2093.5</v>
      </c>
      <c r="O444" s="106">
        <f t="shared" ref="O444:O445" si="454">+I444-N444</f>
        <v>32906.5</v>
      </c>
    </row>
    <row r="445" spans="1:16" s="7" customFormat="1" ht="29.25" customHeight="1" x14ac:dyDescent="0.2">
      <c r="A445" s="207">
        <v>351</v>
      </c>
      <c r="B445" s="115" t="s">
        <v>578</v>
      </c>
      <c r="C445" s="115" t="s">
        <v>274</v>
      </c>
      <c r="D445" s="120" t="s">
        <v>432</v>
      </c>
      <c r="E445" s="210" t="s">
        <v>269</v>
      </c>
      <c r="F445" s="101" t="s">
        <v>19</v>
      </c>
      <c r="G445" s="104">
        <v>35000</v>
      </c>
      <c r="H445" s="104">
        <v>0</v>
      </c>
      <c r="I445" s="104">
        <f t="shared" ref="I445" si="455">SUM(G445:H445)</f>
        <v>35000</v>
      </c>
      <c r="J445" s="104">
        <f>IF(G445&gt;=Datos!$D$14,(Datos!$D$14*Datos!$C$14),IF(G445&lt;=Datos!$D$14,(G445*Datos!$C$14)))</f>
        <v>1004.5</v>
      </c>
      <c r="K445" s="156" t="str">
        <f>IF((G445-J445-L445)&lt;=Datos!$G$7,"0",IF((G445-J445-L445)&lt;=Datos!$G$8,((G445-J445-L445)-Datos!$F$8)*Datos!$I$6,IF((G445-J445-L445)&lt;=Datos!$G$9,Datos!$I$8+((G445-J445-L445)-Datos!$F$9)*Datos!$J$6,IF((G445-J445-L445)&gt;=Datos!$F$10,(Datos!$I$8+Datos!$J$8)+((G445-J445-L445)-Datos!$F$10)*Datos!$K$6))))</f>
        <v>0</v>
      </c>
      <c r="L445" s="104">
        <f>IF(G445&gt;=Datos!$D$15,(Datos!$D$15*Datos!$C$15),IF(G445&lt;=Datos!$D$15,(G445*Datos!$C$15)))</f>
        <v>1064</v>
      </c>
      <c r="M445" s="104">
        <v>25</v>
      </c>
      <c r="N445" s="104">
        <f t="shared" si="453"/>
        <v>2093.5</v>
      </c>
      <c r="O445" s="106">
        <f t="shared" si="454"/>
        <v>32906.5</v>
      </c>
    </row>
    <row r="446" spans="1:16" ht="29.25" customHeight="1" x14ac:dyDescent="0.2">
      <c r="A446" s="207">
        <v>352</v>
      </c>
      <c r="B446" s="92" t="s">
        <v>579</v>
      </c>
      <c r="C446" s="209" t="s">
        <v>274</v>
      </c>
      <c r="D446" s="92" t="s">
        <v>277</v>
      </c>
      <c r="E446" s="210" t="s">
        <v>269</v>
      </c>
      <c r="F446" s="210" t="s">
        <v>19</v>
      </c>
      <c r="G446" s="154">
        <v>76230</v>
      </c>
      <c r="H446" s="154">
        <v>0</v>
      </c>
      <c r="I446" s="154">
        <f t="shared" si="449"/>
        <v>76230</v>
      </c>
      <c r="J446" s="155">
        <f>IF(G446&gt;=Datos!$D$14,(Datos!$D$14*Datos!$C$14),IF(G446&lt;=Datos!$D$14,(G446*Datos!$C$14)))</f>
        <v>2187.8009999999999</v>
      </c>
      <c r="K446" s="156">
        <v>6156.88</v>
      </c>
      <c r="L446" s="155">
        <f>IF(G446&gt;=Datos!$D$15,(Datos!$D$15*Datos!$C$15),IF(G446&lt;=Datos!$D$15,(G446*Datos!$C$15)))</f>
        <v>2317.3919999999998</v>
      </c>
      <c r="M446" s="154">
        <v>1944.78</v>
      </c>
      <c r="N446" s="154">
        <f t="shared" si="450"/>
        <v>12606.853000000001</v>
      </c>
      <c r="O446" s="177">
        <f t="shared" si="451"/>
        <v>63623.146999999997</v>
      </c>
    </row>
    <row r="447" spans="1:16" ht="29.25" customHeight="1" x14ac:dyDescent="0.2">
      <c r="A447" s="207">
        <v>353</v>
      </c>
      <c r="B447" s="92" t="s">
        <v>733</v>
      </c>
      <c r="C447" s="209" t="s">
        <v>274</v>
      </c>
      <c r="D447" s="92" t="s">
        <v>432</v>
      </c>
      <c r="E447" s="210" t="s">
        <v>269</v>
      </c>
      <c r="F447" s="210" t="s">
        <v>19</v>
      </c>
      <c r="G447" s="154">
        <v>35000</v>
      </c>
      <c r="H447" s="154">
        <v>0</v>
      </c>
      <c r="I447" s="154">
        <f t="shared" si="449"/>
        <v>35000</v>
      </c>
      <c r="J447" s="155">
        <f>IF(G447&gt;=Datos!$D$14,(Datos!$D$14*Datos!$C$14),IF(G447&lt;=Datos!$D$14,(G447*Datos!$C$14)))</f>
        <v>1004.5</v>
      </c>
      <c r="K447" s="156" t="str">
        <f>IF((G447-J447-L447)&lt;=Datos!$G$7,"0",IF((G447-J447-L447)&lt;=Datos!$G$8,((G447-J447-L447)-Datos!$F$8)*Datos!$I$6,IF((G447-J447-L447)&lt;=Datos!$G$9,Datos!$I$8+((G447-J447-L447)-Datos!$F$9)*Datos!$J$6,IF((G447-J447-L447)&gt;=Datos!$F$10,(Datos!$I$8+Datos!$J$8)+((G447-J447-L447)-Datos!$F$10)*Datos!$K$6))))</f>
        <v>0</v>
      </c>
      <c r="L447" s="155">
        <f>IF(G447&gt;=Datos!$D$15,(Datos!$D$15*Datos!$C$15),IF(G447&lt;=Datos!$D$15,(G447*Datos!$C$15)))</f>
        <v>1064</v>
      </c>
      <c r="M447" s="154">
        <v>1944.78</v>
      </c>
      <c r="N447" s="154">
        <f t="shared" si="450"/>
        <v>4013.2799999999997</v>
      </c>
      <c r="O447" s="177">
        <f t="shared" si="451"/>
        <v>30986.720000000001</v>
      </c>
    </row>
    <row r="448" spans="1:16" ht="29.25" customHeight="1" x14ac:dyDescent="0.2">
      <c r="A448" s="207">
        <v>354</v>
      </c>
      <c r="B448" s="92" t="s">
        <v>837</v>
      </c>
      <c r="C448" s="209" t="s">
        <v>274</v>
      </c>
      <c r="D448" s="92" t="s">
        <v>232</v>
      </c>
      <c r="E448" s="210" t="s">
        <v>269</v>
      </c>
      <c r="F448" s="210" t="s">
        <v>270</v>
      </c>
      <c r="G448" s="154">
        <v>60000</v>
      </c>
      <c r="H448" s="154">
        <v>0</v>
      </c>
      <c r="I448" s="154">
        <f t="shared" si="449"/>
        <v>60000</v>
      </c>
      <c r="J448" s="155">
        <f>IF(G448&gt;=Datos!$D$14,(Datos!$D$14*Datos!$C$14),IF(G448&lt;=Datos!$D$14,(G448*Datos!$C$14)))</f>
        <v>1722</v>
      </c>
      <c r="K448" s="156">
        <f>IF((G448-J448-L448)&lt;=Datos!$G$7,"0",IF((G448-J448-L448)&lt;=Datos!$G$8,((G448-J448-L448)-Datos!$F$8)*Datos!$I$6,IF((G448-J448-L448)&lt;=Datos!$G$9,Datos!$I$8+((G448-J448-L448)-Datos!$F$9)*Datos!$J$6,IF((G448-J448-L448)&gt;=Datos!$F$10,(Datos!$I$8+Datos!$J$8)+((G448-J448-L448)-Datos!$F$10)*Datos!$K$6))))</f>
        <v>3486.6756666666661</v>
      </c>
      <c r="L448" s="155">
        <f>IF(G448&gt;=Datos!$D$15,(Datos!$D$15*Datos!$C$15),IF(G448&lt;=Datos!$D$15,(G448*Datos!$C$15)))</f>
        <v>1824</v>
      </c>
      <c r="M448" s="154">
        <v>25</v>
      </c>
      <c r="N448" s="154">
        <f t="shared" si="450"/>
        <v>7057.6756666666661</v>
      </c>
      <c r="O448" s="177">
        <f t="shared" si="451"/>
        <v>52942.324333333338</v>
      </c>
    </row>
    <row r="449" spans="1:16" ht="29.25" customHeight="1" x14ac:dyDescent="0.2">
      <c r="A449" s="207">
        <v>355</v>
      </c>
      <c r="B449" s="92" t="s">
        <v>105</v>
      </c>
      <c r="C449" s="209" t="s">
        <v>274</v>
      </c>
      <c r="D449" s="92" t="s">
        <v>589</v>
      </c>
      <c r="E449" s="210" t="s">
        <v>269</v>
      </c>
      <c r="F449" s="210" t="s">
        <v>19</v>
      </c>
      <c r="G449" s="154">
        <v>82582.5</v>
      </c>
      <c r="H449" s="154">
        <v>0</v>
      </c>
      <c r="I449" s="154">
        <f t="shared" si="449"/>
        <v>82582.5</v>
      </c>
      <c r="J449" s="155">
        <f>IF(G449&gt;=Datos!$D$14,(Datos!$D$14*Datos!$C$14),IF(G449&lt;=Datos!$D$14,(G449*Datos!$C$14)))</f>
        <v>2370.1177499999999</v>
      </c>
      <c r="K449" s="156">
        <f>IF((G449-J449-L449)&lt;=Datos!$G$7,"0",IF((G449-J449-L449)&lt;=Datos!$G$8,((G449-J449-L449)-Datos!$F$8)*Datos!$I$6,IF((G449-J449-L449)&lt;=Datos!$G$9,Datos!$I$8+((G449-J449-L449)-Datos!$F$9)*Datos!$J$6,IF((G449-J449-L449)&gt;=Datos!$F$10,(Datos!$I$8+Datos!$J$8)+((G449-J449-L449)-Datos!$F$10)*Datos!$K$6))))</f>
        <v>8008.3292291666658</v>
      </c>
      <c r="L449" s="155">
        <f>IF(G449&gt;=Datos!$D$15,(Datos!$D$15*Datos!$C$15),IF(G449&lt;=Datos!$D$15,(G449*Datos!$C$15)))</f>
        <v>2510.5079999999998</v>
      </c>
      <c r="M449" s="154">
        <v>25</v>
      </c>
      <c r="N449" s="154">
        <f t="shared" ref="N449:N452" si="456">SUM(J449:M449)</f>
        <v>12913.954979166665</v>
      </c>
      <c r="O449" s="177">
        <f t="shared" ref="O449:O452" si="457">+G449-N449</f>
        <v>69668.545020833335</v>
      </c>
    </row>
    <row r="450" spans="1:16" ht="29.25" customHeight="1" x14ac:dyDescent="0.2">
      <c r="A450" s="207">
        <v>356</v>
      </c>
      <c r="B450" s="209" t="s">
        <v>220</v>
      </c>
      <c r="C450" s="209" t="s">
        <v>274</v>
      </c>
      <c r="D450" s="92" t="s">
        <v>575</v>
      </c>
      <c r="E450" s="210" t="s">
        <v>269</v>
      </c>
      <c r="F450" s="210" t="s">
        <v>19</v>
      </c>
      <c r="G450" s="154">
        <v>82582.5</v>
      </c>
      <c r="H450" s="154">
        <v>0</v>
      </c>
      <c r="I450" s="154">
        <f t="shared" si="449"/>
        <v>82582.5</v>
      </c>
      <c r="J450" s="155">
        <f>IF(G450&gt;=Datos!$D$14,(Datos!$D$14*Datos!$C$14),IF(G450&lt;=Datos!$D$14,(G450*Datos!$C$14)))</f>
        <v>2370.1177499999999</v>
      </c>
      <c r="K450" s="156">
        <f>IF((G450-J450-L450)&lt;=Datos!$G$7,"0",IF((G450-J450-L450)&lt;=Datos!$G$8,((G450-J450-L450)-Datos!$F$8)*Datos!$I$6,IF((G450-J450-L450)&lt;=Datos!$G$9,Datos!$I$8+((G450-J450-L450)-Datos!$F$9)*Datos!$J$6,IF((G450-J450-L450)&gt;=Datos!$F$10,(Datos!$I$8+Datos!$J$8)+((G450-J450-L450)-Datos!$F$10)*Datos!$K$6))))</f>
        <v>8008.3292291666658</v>
      </c>
      <c r="L450" s="155">
        <f>IF(G450&gt;=Datos!$D$15,(Datos!$D$15*Datos!$C$15),IF(G450&lt;=Datos!$D$15,(G450*Datos!$C$15)))</f>
        <v>2510.5079999999998</v>
      </c>
      <c r="M450" s="154">
        <v>25</v>
      </c>
      <c r="N450" s="154">
        <f t="shared" si="456"/>
        <v>12913.954979166665</v>
      </c>
      <c r="O450" s="177">
        <f t="shared" si="457"/>
        <v>69668.545020833335</v>
      </c>
    </row>
    <row r="451" spans="1:16" ht="29.25" customHeight="1" x14ac:dyDescent="0.2">
      <c r="A451" s="207">
        <v>357</v>
      </c>
      <c r="B451" s="209" t="s">
        <v>224</v>
      </c>
      <c r="C451" s="209" t="s">
        <v>274</v>
      </c>
      <c r="D451" s="92" t="s">
        <v>675</v>
      </c>
      <c r="E451" s="210" t="s">
        <v>269</v>
      </c>
      <c r="F451" s="210" t="s">
        <v>19</v>
      </c>
      <c r="G451" s="154">
        <v>82582.5</v>
      </c>
      <c r="H451" s="154">
        <v>0</v>
      </c>
      <c r="I451" s="154">
        <f t="shared" si="449"/>
        <v>82582.5</v>
      </c>
      <c r="J451" s="155">
        <f>IF(G451&gt;=Datos!$D$14,(Datos!$D$14*Datos!$C$14),IF(G451&lt;=Datos!$D$14,(G451*Datos!$C$14)))</f>
        <v>2370.1177499999999</v>
      </c>
      <c r="K451" s="156">
        <f>IF((G451-J451-L451)&lt;=Datos!$G$7,"0",IF((G451-J451-L451)&lt;=Datos!$G$8,((G451-J451-L451)-Datos!$F$8)*Datos!$I$6,IF((G451-J451-L451)&lt;=Datos!$G$9,Datos!$I$8+((G451-J451-L451)-Datos!$F$9)*Datos!$J$6,IF((G451-J451-L451)&gt;=Datos!$F$10,(Datos!$I$8+Datos!$J$8)+((G451-J451-L451)-Datos!$F$10)*Datos!$K$6))))</f>
        <v>8008.3292291666658</v>
      </c>
      <c r="L451" s="155">
        <f>IF(G451&gt;=Datos!$D$15,(Datos!$D$15*Datos!$C$15),IF(G451&lt;=Datos!$D$15,(G451*Datos!$C$15)))</f>
        <v>2510.5079999999998</v>
      </c>
      <c r="M451" s="154">
        <v>25</v>
      </c>
      <c r="N451" s="154">
        <f t="shared" si="456"/>
        <v>12913.954979166665</v>
      </c>
      <c r="O451" s="177">
        <f t="shared" si="457"/>
        <v>69668.545020833335</v>
      </c>
    </row>
    <row r="452" spans="1:16" ht="29.25" customHeight="1" x14ac:dyDescent="0.2">
      <c r="A452" s="207">
        <v>358</v>
      </c>
      <c r="B452" s="208" t="s">
        <v>67</v>
      </c>
      <c r="C452" s="209" t="s">
        <v>274</v>
      </c>
      <c r="D452" s="92" t="s">
        <v>587</v>
      </c>
      <c r="E452" s="210" t="s">
        <v>269</v>
      </c>
      <c r="F452" s="210" t="s">
        <v>19</v>
      </c>
      <c r="G452" s="131">
        <v>100000</v>
      </c>
      <c r="H452" s="154">
        <v>0</v>
      </c>
      <c r="I452" s="154">
        <f t="shared" si="449"/>
        <v>100000</v>
      </c>
      <c r="J452" s="155">
        <f>IF(G452&gt;=Datos!$D$14,(Datos!$D$14*Datos!$C$14),IF(G452&lt;=Datos!$D$14,(G452*Datos!$C$14)))</f>
        <v>2870</v>
      </c>
      <c r="K452" s="156">
        <v>11625.42</v>
      </c>
      <c r="L452" s="155">
        <f>IF(G452&gt;=Datos!$D$15,(Datos!$D$15*Datos!$C$15),IF(G452&lt;=Datos!$D$15,(G452*Datos!$C$15)))</f>
        <v>3040</v>
      </c>
      <c r="M452" s="154">
        <v>1944.78</v>
      </c>
      <c r="N452" s="154">
        <f t="shared" si="456"/>
        <v>19480.199999999997</v>
      </c>
      <c r="O452" s="177">
        <f t="shared" si="457"/>
        <v>80519.8</v>
      </c>
      <c r="P452" s="13"/>
    </row>
    <row r="453" spans="1:16" ht="29.25" customHeight="1" x14ac:dyDescent="0.2">
      <c r="A453" s="207">
        <v>359</v>
      </c>
      <c r="B453" s="209" t="s">
        <v>294</v>
      </c>
      <c r="C453" s="209" t="s">
        <v>274</v>
      </c>
      <c r="D453" s="92" t="s">
        <v>432</v>
      </c>
      <c r="E453" s="210" t="s">
        <v>269</v>
      </c>
      <c r="F453" s="210" t="s">
        <v>19</v>
      </c>
      <c r="G453" s="154">
        <v>35000</v>
      </c>
      <c r="H453" s="154">
        <v>0</v>
      </c>
      <c r="I453" s="154">
        <f t="shared" si="449"/>
        <v>35000</v>
      </c>
      <c r="J453" s="155">
        <f>IF(G453&gt;=Datos!$D$14,(Datos!$D$14*Datos!$C$14),IF(G453&lt;=Datos!$D$14,(G453*Datos!$C$14)))</f>
        <v>1004.5</v>
      </c>
      <c r="K453" s="156" t="str">
        <f>IF((G453-J453-L453)&lt;=Datos!$G$7,"0",IF((G453-J453-L453)&lt;=Datos!$G$8,((G453-J453-L453)-Datos!$F$8)*Datos!$I$6,IF((G453-J453-L453)&lt;=Datos!$G$9,Datos!$I$8+((G453-J453-L453)-Datos!$F$9)*Datos!$J$6,IF((G453-J453-L453)&gt;=Datos!$F$10,(Datos!$I$8+Datos!$J$8)+((G453-J453-L453)-Datos!$F$10)*Datos!$K$6))))</f>
        <v>0</v>
      </c>
      <c r="L453" s="155">
        <f>IF(G453&gt;=Datos!$D$15,(Datos!$D$15*Datos!$C$15),IF(G453&lt;=Datos!$D$15,(G453*Datos!$C$15)))</f>
        <v>1064</v>
      </c>
      <c r="M453" s="154">
        <v>25</v>
      </c>
      <c r="N453" s="154">
        <f t="shared" si="450"/>
        <v>2093.5</v>
      </c>
      <c r="O453" s="177">
        <f t="shared" ref="O453:O468" si="458">+G453-N453</f>
        <v>32906.5</v>
      </c>
    </row>
    <row r="454" spans="1:16" ht="29.25" customHeight="1" x14ac:dyDescent="0.2">
      <c r="A454" s="207">
        <v>360</v>
      </c>
      <c r="B454" s="209" t="s">
        <v>736</v>
      </c>
      <c r="C454" s="209" t="s">
        <v>274</v>
      </c>
      <c r="D454" s="92" t="s">
        <v>574</v>
      </c>
      <c r="E454" s="210" t="s">
        <v>269</v>
      </c>
      <c r="F454" s="210" t="s">
        <v>19</v>
      </c>
      <c r="G454" s="154">
        <v>85843.87</v>
      </c>
      <c r="H454" s="154">
        <v>0</v>
      </c>
      <c r="I454" s="154">
        <f t="shared" si="449"/>
        <v>85843.87</v>
      </c>
      <c r="J454" s="155">
        <f>IF(G454&gt;=Datos!$D$14,(Datos!$D$14*Datos!$C$14),IF(G454&lt;=Datos!$D$14,(G454*Datos!$C$14)))</f>
        <v>2463.7190689999998</v>
      </c>
      <c r="K454" s="156">
        <f>IF((G454-J454-L454)&lt;=Datos!$G$7,"0",IF((G454-J454-L454)&lt;=Datos!$G$8,((G454-J454-L454)-Datos!$F$8)*Datos!$I$6,IF((G454-J454-L454)&lt;=Datos!$G$9,Datos!$I$8+((G454-J454-L454)-Datos!$F$9)*Datos!$J$6,IF((G454-J454-L454)&gt;=Datos!$F$10,(Datos!$I$8+Datos!$J$8)+((G454-J454-L454)-Datos!$F$10)*Datos!$K$6))))</f>
        <v>8775.4849874166648</v>
      </c>
      <c r="L454" s="155">
        <f>IF(G454&gt;=Datos!$D$15,(Datos!$D$15*Datos!$C$15),IF(G454&lt;=Datos!$D$15,(G454*Datos!$C$15)))</f>
        <v>2609.653648</v>
      </c>
      <c r="M454" s="154">
        <v>25</v>
      </c>
      <c r="N454" s="154">
        <f t="shared" ref="N454:N459" si="459">SUM(J454:M454)</f>
        <v>13873.857704416663</v>
      </c>
      <c r="O454" s="177">
        <f t="shared" si="458"/>
        <v>71970.012295583336</v>
      </c>
    </row>
    <row r="455" spans="1:16" ht="29.25" customHeight="1" x14ac:dyDescent="0.2">
      <c r="A455" s="207">
        <v>361</v>
      </c>
      <c r="B455" s="208" t="s">
        <v>132</v>
      </c>
      <c r="C455" s="209" t="s">
        <v>274</v>
      </c>
      <c r="D455" s="130" t="s">
        <v>823</v>
      </c>
      <c r="E455" s="210" t="s">
        <v>269</v>
      </c>
      <c r="F455" s="210" t="s">
        <v>19</v>
      </c>
      <c r="G455" s="154">
        <v>76230</v>
      </c>
      <c r="H455" s="154">
        <v>0</v>
      </c>
      <c r="I455" s="154">
        <f t="shared" si="449"/>
        <v>76230</v>
      </c>
      <c r="J455" s="155">
        <f>IF(G455&gt;=Datos!$D$14,(Datos!$D$14*Datos!$C$14),IF(G455&lt;=Datos!$D$14,(G455*Datos!$C$14)))</f>
        <v>2187.8009999999999</v>
      </c>
      <c r="K455" s="156">
        <f>IF((G455-J455-L455)&lt;=Datos!$G$7,"0",IF((G455-J455-L455)&lt;=Datos!$G$8,((G455-J455-L455)-Datos!$F$8)*Datos!$I$6,IF((G455-J455-L455)&lt;=Datos!$G$9,Datos!$I$8+((G455-J455-L455)-Datos!$F$9)*Datos!$J$6,IF((G455-J455-L455)&gt;=Datos!$F$10,(Datos!$I$8+Datos!$J$8)+((G455-J455-L455)-Datos!$F$10)*Datos!$K$6))))</f>
        <v>6540.8370666666669</v>
      </c>
      <c r="L455" s="155">
        <f>IF(G455&gt;=Datos!$D$15,(Datos!$D$15*Datos!$C$15),IF(G455&lt;=Datos!$D$15,(G455*Datos!$C$15)))</f>
        <v>2317.3919999999998</v>
      </c>
      <c r="M455" s="154">
        <v>25</v>
      </c>
      <c r="N455" s="154">
        <f t="shared" si="459"/>
        <v>11071.030066666666</v>
      </c>
      <c r="O455" s="177">
        <f t="shared" si="458"/>
        <v>65158.969933333334</v>
      </c>
    </row>
    <row r="456" spans="1:16" ht="29.25" customHeight="1" x14ac:dyDescent="0.2">
      <c r="A456" s="207">
        <v>362</v>
      </c>
      <c r="B456" s="208" t="s">
        <v>228</v>
      </c>
      <c r="C456" s="209" t="s">
        <v>274</v>
      </c>
      <c r="D456" s="92" t="s">
        <v>589</v>
      </c>
      <c r="E456" s="210" t="s">
        <v>269</v>
      </c>
      <c r="F456" s="210" t="s">
        <v>19</v>
      </c>
      <c r="G456" s="131">
        <v>82582.5</v>
      </c>
      <c r="H456" s="154">
        <v>0</v>
      </c>
      <c r="I456" s="154">
        <f t="shared" si="449"/>
        <v>82582.5</v>
      </c>
      <c r="J456" s="155">
        <f>IF(G456&gt;=Datos!$D$14,(Datos!$D$14*Datos!$C$14),IF(G456&lt;=Datos!$D$14,(G456*Datos!$C$14)))</f>
        <v>2370.1177499999999</v>
      </c>
      <c r="K456" s="156">
        <v>7528.39</v>
      </c>
      <c r="L456" s="155">
        <f>IF(G456&gt;=Datos!$D$15,(Datos!$D$15*Datos!$C$15),IF(G456&lt;=Datos!$D$15,(G456*Datos!$C$15)))</f>
        <v>2510.5079999999998</v>
      </c>
      <c r="M456" s="154">
        <v>1944.78</v>
      </c>
      <c r="N456" s="154">
        <f t="shared" si="459"/>
        <v>14353.795750000001</v>
      </c>
      <c r="O456" s="177">
        <f t="shared" si="458"/>
        <v>68228.704249999995</v>
      </c>
    </row>
    <row r="457" spans="1:16" ht="29.25" customHeight="1" x14ac:dyDescent="0.2">
      <c r="A457" s="207">
        <v>363</v>
      </c>
      <c r="B457" s="209" t="s">
        <v>76</v>
      </c>
      <c r="C457" s="209" t="s">
        <v>274</v>
      </c>
      <c r="D457" s="92" t="s">
        <v>587</v>
      </c>
      <c r="E457" s="210" t="s">
        <v>269</v>
      </c>
      <c r="F457" s="210" t="s">
        <v>19</v>
      </c>
      <c r="G457" s="154">
        <v>100000</v>
      </c>
      <c r="H457" s="154">
        <v>0</v>
      </c>
      <c r="I457" s="154">
        <f t="shared" si="449"/>
        <v>100000</v>
      </c>
      <c r="J457" s="155">
        <f>IF(G457&gt;=Datos!$D$14,(Datos!$D$14*Datos!$C$14),IF(G457&lt;=Datos!$D$14,(G457*Datos!$C$14)))</f>
        <v>2870</v>
      </c>
      <c r="K457" s="156">
        <f>IF((G457-J457-L457)&lt;=Datos!$G$7,"0",IF((G457-J457-L457)&lt;=Datos!$G$8,((G457-J457-L457)-Datos!$F$8)*Datos!$I$6,IF((G457-J457-L457)&lt;=Datos!$G$9,Datos!$I$8+((G457-J457-L457)-Datos!$F$9)*Datos!$J$6,IF((G457-J457-L457)&gt;=Datos!$F$10,(Datos!$I$8+Datos!$J$8)+((G457-J457-L457)-Datos!$F$10)*Datos!$K$6))))</f>
        <v>12105.360666666667</v>
      </c>
      <c r="L457" s="155">
        <f>IF(G457&gt;=Datos!$D$15,(Datos!$D$15*Datos!$C$15),IF(G457&lt;=Datos!$D$15,(G457*Datos!$C$15)))</f>
        <v>3040</v>
      </c>
      <c r="M457" s="154">
        <v>25</v>
      </c>
      <c r="N457" s="154">
        <f t="shared" si="459"/>
        <v>18040.360666666667</v>
      </c>
      <c r="O457" s="177">
        <f t="shared" si="458"/>
        <v>81959.639333333325</v>
      </c>
    </row>
    <row r="458" spans="1:16" ht="29.25" customHeight="1" x14ac:dyDescent="0.2">
      <c r="A458" s="207">
        <v>364</v>
      </c>
      <c r="B458" s="209" t="s">
        <v>738</v>
      </c>
      <c r="C458" s="209" t="s">
        <v>274</v>
      </c>
      <c r="D458" s="92" t="s">
        <v>590</v>
      </c>
      <c r="E458" s="210" t="s">
        <v>269</v>
      </c>
      <c r="F458" s="210" t="s">
        <v>19</v>
      </c>
      <c r="G458" s="154">
        <v>76230</v>
      </c>
      <c r="H458" s="154">
        <v>0</v>
      </c>
      <c r="I458" s="154">
        <f t="shared" si="449"/>
        <v>76230</v>
      </c>
      <c r="J458" s="155">
        <f>IF(G458&gt;=Datos!$D$14,(Datos!$D$14*Datos!$C$14),IF(G458&lt;=Datos!$D$14,(G458*Datos!$C$14)))</f>
        <v>2187.8009999999999</v>
      </c>
      <c r="K458" s="156">
        <v>6156.88</v>
      </c>
      <c r="L458" s="155">
        <f>IF(G458&gt;=Datos!$D$15,(Datos!$D$15*Datos!$C$15),IF(G458&lt;=Datos!$D$15,(G458*Datos!$C$15)))</f>
        <v>2317.3919999999998</v>
      </c>
      <c r="M458" s="154">
        <v>1944.78</v>
      </c>
      <c r="N458" s="154">
        <f t="shared" si="459"/>
        <v>12606.853000000001</v>
      </c>
      <c r="O458" s="177">
        <f t="shared" si="458"/>
        <v>63623.146999999997</v>
      </c>
    </row>
    <row r="459" spans="1:16" ht="29.25" customHeight="1" x14ac:dyDescent="0.2">
      <c r="A459" s="207">
        <v>365</v>
      </c>
      <c r="B459" s="209" t="s">
        <v>168</v>
      </c>
      <c r="C459" s="209" t="s">
        <v>274</v>
      </c>
      <c r="D459" s="92" t="s">
        <v>823</v>
      </c>
      <c r="E459" s="210" t="s">
        <v>269</v>
      </c>
      <c r="F459" s="210" t="s">
        <v>19</v>
      </c>
      <c r="G459" s="154">
        <v>76230</v>
      </c>
      <c r="H459" s="154">
        <v>0</v>
      </c>
      <c r="I459" s="154">
        <f t="shared" si="449"/>
        <v>76230</v>
      </c>
      <c r="J459" s="155">
        <f>IF(G459&gt;=Datos!$D$14,(Datos!$D$14*Datos!$C$14),IF(G459&lt;=Datos!$D$14,(G459*Datos!$C$14)))</f>
        <v>2187.8009999999999</v>
      </c>
      <c r="K459" s="156">
        <v>6156.88</v>
      </c>
      <c r="L459" s="155">
        <f>IF(G459&gt;=Datos!$D$15,(Datos!$D$15*Datos!$C$15),IF(G459&lt;=Datos!$D$15,(G459*Datos!$C$15)))</f>
        <v>2317.3919999999998</v>
      </c>
      <c r="M459" s="154">
        <v>1944.78</v>
      </c>
      <c r="N459" s="154">
        <f t="shared" si="459"/>
        <v>12606.853000000001</v>
      </c>
      <c r="O459" s="177">
        <f t="shared" si="458"/>
        <v>63623.146999999997</v>
      </c>
    </row>
    <row r="460" spans="1:16" ht="29.25" customHeight="1" x14ac:dyDescent="0.2">
      <c r="A460" s="207">
        <v>366</v>
      </c>
      <c r="B460" s="209" t="s">
        <v>735</v>
      </c>
      <c r="C460" s="209" t="s">
        <v>274</v>
      </c>
      <c r="D460" s="92" t="s">
        <v>590</v>
      </c>
      <c r="E460" s="210" t="s">
        <v>269</v>
      </c>
      <c r="F460" s="210" t="s">
        <v>270</v>
      </c>
      <c r="G460" s="154">
        <v>35000</v>
      </c>
      <c r="H460" s="154">
        <v>0</v>
      </c>
      <c r="I460" s="154">
        <f t="shared" si="449"/>
        <v>35000</v>
      </c>
      <c r="J460" s="155">
        <f>IF(G460&gt;=Datos!$D$14,(Datos!$D$14*Datos!$C$14),IF(G460&lt;=Datos!$D$14,(G460*Datos!$C$14)))</f>
        <v>1004.5</v>
      </c>
      <c r="K460" s="156" t="str">
        <f>IF((G460-J460-L460)&lt;=Datos!$G$7,"0",IF((G460-J460-L460)&lt;=Datos!$G$8,((G460-J460-L460)-Datos!$F$8)*Datos!$I$6,IF((G460-J460-L460)&lt;=Datos!$G$9,Datos!$I$8+((G460-J460-L460)-Datos!$F$9)*Datos!$J$6,IF((G460-J460-L460)&gt;=Datos!$F$10,(Datos!$I$8+Datos!$J$8)+((G460-J460-L460)-Datos!$F$10)*Datos!$K$6))))</f>
        <v>0</v>
      </c>
      <c r="L460" s="155">
        <f>IF(G460&gt;=Datos!$D$15,(Datos!$D$15*Datos!$C$15),IF(G460&lt;=Datos!$D$15,(G460*Datos!$C$15)))</f>
        <v>1064</v>
      </c>
      <c r="M460" s="154">
        <v>25</v>
      </c>
      <c r="N460" s="154">
        <f t="shared" si="450"/>
        <v>2093.5</v>
      </c>
      <c r="O460" s="177">
        <f t="shared" si="458"/>
        <v>32906.5</v>
      </c>
    </row>
    <row r="461" spans="1:16" ht="29.25" customHeight="1" x14ac:dyDescent="0.2">
      <c r="A461" s="207">
        <v>367</v>
      </c>
      <c r="B461" s="209" t="s">
        <v>734</v>
      </c>
      <c r="C461" s="209" t="s">
        <v>274</v>
      </c>
      <c r="D461" s="92" t="s">
        <v>432</v>
      </c>
      <c r="E461" s="210" t="s">
        <v>269</v>
      </c>
      <c r="F461" s="210" t="s">
        <v>19</v>
      </c>
      <c r="G461" s="154">
        <v>35000</v>
      </c>
      <c r="H461" s="154">
        <v>0</v>
      </c>
      <c r="I461" s="154">
        <f t="shared" si="449"/>
        <v>35000</v>
      </c>
      <c r="J461" s="155">
        <f>IF(G461&gt;=Datos!$D$14,(Datos!$D$14*Datos!$C$14),IF(G461&lt;=Datos!$D$14,(G461*Datos!$C$14)))</f>
        <v>1004.5</v>
      </c>
      <c r="K461" s="156" t="str">
        <f>IF((G461-J461-L461)&lt;=Datos!$G$7,"0",IF((G461-J461-L461)&lt;=Datos!$G$8,((G461-J461-L461)-Datos!$F$8)*Datos!$I$6,IF((G461-J461-L461)&lt;=Datos!$G$9,Datos!$I$8+((G461-J461-L461)-Datos!$F$9)*Datos!$J$6,IF((G461-J461-L461)&gt;=Datos!$F$10,(Datos!$I$8+Datos!$J$8)+((G461-J461-L461)-Datos!$F$10)*Datos!$K$6))))</f>
        <v>0</v>
      </c>
      <c r="L461" s="155">
        <f>IF(G461&gt;=Datos!$D$15,(Datos!$D$15*Datos!$C$15),IF(G461&lt;=Datos!$D$15,(G461*Datos!$C$15)))</f>
        <v>1064</v>
      </c>
      <c r="M461" s="154">
        <v>25</v>
      </c>
      <c r="N461" s="154">
        <f t="shared" ref="N461:N463" si="460">SUM(J461:M461)</f>
        <v>2093.5</v>
      </c>
      <c r="O461" s="177">
        <f t="shared" si="458"/>
        <v>32906.5</v>
      </c>
    </row>
    <row r="462" spans="1:16" ht="29.25" customHeight="1" x14ac:dyDescent="0.2">
      <c r="A462" s="207">
        <v>368</v>
      </c>
      <c r="B462" s="209" t="s">
        <v>318</v>
      </c>
      <c r="C462" s="209" t="s">
        <v>274</v>
      </c>
      <c r="D462" s="92" t="s">
        <v>589</v>
      </c>
      <c r="E462" s="210" t="s">
        <v>269</v>
      </c>
      <c r="F462" s="210" t="s">
        <v>19</v>
      </c>
      <c r="G462" s="154">
        <v>44467.5</v>
      </c>
      <c r="H462" s="154">
        <v>0</v>
      </c>
      <c r="I462" s="154">
        <f t="shared" si="449"/>
        <v>44467.5</v>
      </c>
      <c r="J462" s="155">
        <f>IF(G462&gt;=Datos!$D$14,(Datos!$D$14*Datos!$C$14),IF(G462&lt;=Datos!$D$14,(G462*Datos!$C$14)))</f>
        <v>1276.2172499999999</v>
      </c>
      <c r="K462" s="156">
        <f>IF((G462-J462-L462)&lt;=Datos!$G$7,"0",IF((G462-J462-L462)&lt;=Datos!$G$8,((G462-J462-L462)-Datos!$F$8)*Datos!$I$6,IF((G462-J462-L462)&lt;=Datos!$G$9,Datos!$I$8+((G462-J462-L462)-Datos!$F$9)*Datos!$J$6,IF((G462-J462-L462)&gt;=Datos!$F$10,(Datos!$I$8+Datos!$J$8)+((G462-J462-L462)-Datos!$F$10)*Datos!$K$6))))</f>
        <v>1073.1691124999998</v>
      </c>
      <c r="L462" s="155">
        <f>IF(G462&gt;=Datos!$D$15,(Datos!$D$15*Datos!$C$15),IF(G462&lt;=Datos!$D$15,(G462*Datos!$C$15)))</f>
        <v>1351.8119999999999</v>
      </c>
      <c r="M462" s="154">
        <v>25</v>
      </c>
      <c r="N462" s="154">
        <f t="shared" si="460"/>
        <v>3726.1983624999993</v>
      </c>
      <c r="O462" s="177">
        <f t="shared" si="458"/>
        <v>40741.301637500001</v>
      </c>
    </row>
    <row r="463" spans="1:16" ht="29.25" customHeight="1" x14ac:dyDescent="0.2">
      <c r="A463" s="207">
        <v>369</v>
      </c>
      <c r="B463" s="209" t="s">
        <v>125</v>
      </c>
      <c r="C463" s="209" t="s">
        <v>274</v>
      </c>
      <c r="D463" s="92" t="s">
        <v>277</v>
      </c>
      <c r="E463" s="210" t="s">
        <v>269</v>
      </c>
      <c r="F463" s="210" t="s">
        <v>19</v>
      </c>
      <c r="G463" s="154">
        <v>85844.51</v>
      </c>
      <c r="H463" s="154">
        <v>0</v>
      </c>
      <c r="I463" s="154">
        <f t="shared" si="449"/>
        <v>85844.51</v>
      </c>
      <c r="J463" s="155">
        <f>IF(G463&gt;=Datos!$D$14,(Datos!$D$14*Datos!$C$14),IF(G463&lt;=Datos!$D$14,(G463*Datos!$C$14)))</f>
        <v>2463.7374369999998</v>
      </c>
      <c r="K463" s="156">
        <f>IF((G463-J463-L463)&lt;=Datos!$G$7,"0",IF((G463-J463-L463)&lt;=Datos!$G$8,((G463-J463-L463)-Datos!$F$8)*Datos!$I$6,IF((G463-J463-L463)&lt;=Datos!$G$9,Datos!$I$8+((G463-J463-L463)-Datos!$F$9)*Datos!$J$6,IF((G463-J463-L463)&gt;=Datos!$F$10,(Datos!$I$8+Datos!$J$8)+((G463-J463-L463)-Datos!$F$10)*Datos!$K$6))))</f>
        <v>8775.6355314166649</v>
      </c>
      <c r="L463" s="155">
        <f>IF(G463&gt;=Datos!$D$15,(Datos!$D$15*Datos!$C$15),IF(G463&lt;=Datos!$D$15,(G463*Datos!$C$15)))</f>
        <v>2609.673104</v>
      </c>
      <c r="M463" s="154">
        <v>25</v>
      </c>
      <c r="N463" s="154">
        <f t="shared" si="460"/>
        <v>13874.046072416664</v>
      </c>
      <c r="O463" s="177">
        <f t="shared" si="458"/>
        <v>71970.463927583332</v>
      </c>
    </row>
    <row r="464" spans="1:16" ht="29.25" customHeight="1" x14ac:dyDescent="0.2">
      <c r="A464" s="207">
        <v>370</v>
      </c>
      <c r="B464" s="209" t="s">
        <v>202</v>
      </c>
      <c r="C464" s="209" t="s">
        <v>274</v>
      </c>
      <c r="D464" s="92" t="s">
        <v>587</v>
      </c>
      <c r="E464" s="210" t="s">
        <v>269</v>
      </c>
      <c r="F464" s="210" t="s">
        <v>19</v>
      </c>
      <c r="G464" s="154">
        <v>100000</v>
      </c>
      <c r="H464" s="154">
        <v>0</v>
      </c>
      <c r="I464" s="154">
        <f t="shared" si="449"/>
        <v>100000</v>
      </c>
      <c r="J464" s="155">
        <f>IF(G464&gt;=Datos!$D$14,(Datos!$D$14*Datos!$C$14),IF(G464&lt;=Datos!$D$14,(G464*Datos!$C$14)))</f>
        <v>2870</v>
      </c>
      <c r="K464" s="156">
        <f>IF((G464-J464-L464)&lt;=Datos!$G$7,"0",IF((G464-J464-L464)&lt;=Datos!$G$8,((G464-J464-L464)-Datos!$F$8)*Datos!$I$6,IF((G464-J464-L464)&lt;=Datos!$G$9,Datos!$I$8+((G464-J464-L464)-Datos!$F$9)*Datos!$J$6,IF((G464-J464-L464)&gt;=Datos!$F$10,(Datos!$I$8+Datos!$J$8)+((G464-J464-L464)-Datos!$F$10)*Datos!$K$6))))</f>
        <v>12105.360666666667</v>
      </c>
      <c r="L464" s="155">
        <f>IF(G464&gt;=Datos!$D$15,(Datos!$D$15*Datos!$C$15),IF(G464&lt;=Datos!$D$15,(G464*Datos!$C$15)))</f>
        <v>3040</v>
      </c>
      <c r="M464" s="154">
        <v>25</v>
      </c>
      <c r="N464" s="154">
        <f t="shared" si="450"/>
        <v>18040.360666666667</v>
      </c>
      <c r="O464" s="177">
        <f t="shared" si="458"/>
        <v>81959.639333333325</v>
      </c>
    </row>
    <row r="465" spans="1:15" ht="29.25" customHeight="1" x14ac:dyDescent="0.2">
      <c r="A465" s="207">
        <v>371</v>
      </c>
      <c r="B465" s="209" t="s">
        <v>46</v>
      </c>
      <c r="C465" s="209" t="s">
        <v>274</v>
      </c>
      <c r="D465" s="92" t="s">
        <v>432</v>
      </c>
      <c r="E465" s="210" t="s">
        <v>269</v>
      </c>
      <c r="F465" s="210" t="s">
        <v>270</v>
      </c>
      <c r="G465" s="154">
        <v>35000</v>
      </c>
      <c r="H465" s="154">
        <v>0</v>
      </c>
      <c r="I465" s="154">
        <f t="shared" si="449"/>
        <v>35000</v>
      </c>
      <c r="J465" s="155">
        <f>IF(G465&gt;=Datos!$D$14,(Datos!$D$14*Datos!$C$14),IF(G465&lt;=Datos!$D$14,(G465*Datos!$C$14)))</f>
        <v>1004.5</v>
      </c>
      <c r="K465" s="156" t="str">
        <f>IF((G465-J465-L465)&lt;=Datos!$G$7,"0",IF((G465-J465-L465)&lt;=Datos!$G$8,((G465-J465-L465)-Datos!$F$8)*Datos!$I$6,IF((G465-J465-L465)&lt;=Datos!$G$9,Datos!$I$8+((G465-J465-L465)-Datos!$F$9)*Datos!$J$6,IF((G465-J465-L465)&gt;=Datos!$F$10,(Datos!$I$8+Datos!$J$8)+((G465-J465-L465)-Datos!$F$10)*Datos!$K$6))))</f>
        <v>0</v>
      </c>
      <c r="L465" s="155">
        <f>IF(G465&gt;=Datos!$D$15,(Datos!$D$15*Datos!$C$15),IF(G465&lt;=Datos!$D$15,(G465*Datos!$C$15)))</f>
        <v>1064</v>
      </c>
      <c r="M465" s="154">
        <v>25</v>
      </c>
      <c r="N465" s="154">
        <f t="shared" ref="N465:N468" si="461">SUM(J465:M465)</f>
        <v>2093.5</v>
      </c>
      <c r="O465" s="177">
        <f t="shared" si="458"/>
        <v>32906.5</v>
      </c>
    </row>
    <row r="466" spans="1:15" ht="29.25" customHeight="1" x14ac:dyDescent="0.2">
      <c r="A466" s="207">
        <v>372</v>
      </c>
      <c r="B466" s="208" t="s">
        <v>95</v>
      </c>
      <c r="C466" s="209" t="s">
        <v>274</v>
      </c>
      <c r="D466" s="92" t="s">
        <v>575</v>
      </c>
      <c r="E466" s="210" t="s">
        <v>269</v>
      </c>
      <c r="F466" s="210" t="s">
        <v>19</v>
      </c>
      <c r="G466" s="131">
        <v>76230</v>
      </c>
      <c r="H466" s="154">
        <v>0</v>
      </c>
      <c r="I466" s="154">
        <f t="shared" si="449"/>
        <v>76230</v>
      </c>
      <c r="J466" s="155">
        <f>IF(G466&gt;=Datos!$D$14,(Datos!$D$14*Datos!$C$14),IF(G466&lt;=Datos!$D$14,(G466*Datos!$C$14)))</f>
        <v>2187.8009999999999</v>
      </c>
      <c r="K466" s="156">
        <f>IF((G466-J466-L466)&lt;=Datos!$G$7,"0",IF((G466-J466-L466)&lt;=Datos!$G$8,((G466-J466-L466)-Datos!$F$8)*Datos!$I$6,IF((G466-J466-L466)&lt;=Datos!$G$9,Datos!$I$8+((G466-J466-L466)-Datos!$F$9)*Datos!$J$6,IF((G466-J466-L466)&gt;=Datos!$F$10,(Datos!$I$8+Datos!$J$8)+((G466-J466-L466)-Datos!$F$10)*Datos!$K$6))))</f>
        <v>6540.8370666666669</v>
      </c>
      <c r="L466" s="155">
        <f>IF(G466&gt;=Datos!$D$15,(Datos!$D$15*Datos!$C$15),IF(G466&lt;=Datos!$D$15,(G466*Datos!$C$15)))</f>
        <v>2317.3919999999998</v>
      </c>
      <c r="M466" s="154">
        <v>1525</v>
      </c>
      <c r="N466" s="154">
        <f t="shared" si="461"/>
        <v>12571.030066666666</v>
      </c>
      <c r="O466" s="177">
        <f t="shared" si="458"/>
        <v>63658.969933333334</v>
      </c>
    </row>
    <row r="467" spans="1:15" ht="29.25" customHeight="1" x14ac:dyDescent="0.2">
      <c r="A467" s="207">
        <v>373</v>
      </c>
      <c r="B467" s="209" t="s">
        <v>89</v>
      </c>
      <c r="C467" s="209" t="s">
        <v>274</v>
      </c>
      <c r="D467" s="92" t="s">
        <v>823</v>
      </c>
      <c r="E467" s="210" t="s">
        <v>269</v>
      </c>
      <c r="F467" s="210" t="s">
        <v>19</v>
      </c>
      <c r="G467" s="154">
        <v>76230</v>
      </c>
      <c r="H467" s="154">
        <v>0</v>
      </c>
      <c r="I467" s="154">
        <f t="shared" si="449"/>
        <v>76230</v>
      </c>
      <c r="J467" s="155">
        <f>IF(G467&gt;=Datos!$D$14,(Datos!$D$14*Datos!$C$14),IF(G467&lt;=Datos!$D$14,(G467*Datos!$C$14)))</f>
        <v>2187.8009999999999</v>
      </c>
      <c r="K467" s="156">
        <f>IF((G467-J467-L467)&lt;=Datos!$G$7,"0",IF((G467-J467-L467)&lt;=Datos!$G$8,((G467-J467-L467)-Datos!$F$8)*Datos!$I$6,IF((G467-J467-L467)&lt;=Datos!$G$9,Datos!$I$8+((G467-J467-L467)-Datos!$F$9)*Datos!$J$6,IF((G467-J467-L467)&gt;=Datos!$F$10,(Datos!$I$8+Datos!$J$8)+((G467-J467-L467)-Datos!$F$10)*Datos!$K$6))))</f>
        <v>6540.8370666666669</v>
      </c>
      <c r="L467" s="155">
        <f>IF(G467&gt;=Datos!$D$15,(Datos!$D$15*Datos!$C$15),IF(G467&lt;=Datos!$D$15,(G467*Datos!$C$15)))</f>
        <v>2317.3919999999998</v>
      </c>
      <c r="M467" s="154">
        <v>25</v>
      </c>
      <c r="N467" s="154">
        <f t="shared" si="461"/>
        <v>11071.030066666666</v>
      </c>
      <c r="O467" s="177">
        <f t="shared" si="458"/>
        <v>65158.969933333334</v>
      </c>
    </row>
    <row r="468" spans="1:15" ht="29.25" customHeight="1" x14ac:dyDescent="0.2">
      <c r="A468" s="207">
        <v>374</v>
      </c>
      <c r="B468" s="209" t="s">
        <v>103</v>
      </c>
      <c r="C468" s="209" t="s">
        <v>274</v>
      </c>
      <c r="D468" s="92" t="s">
        <v>1037</v>
      </c>
      <c r="E468" s="210" t="s">
        <v>269</v>
      </c>
      <c r="F468" s="210" t="s">
        <v>19</v>
      </c>
      <c r="G468" s="154">
        <v>82582.5</v>
      </c>
      <c r="H468" s="154">
        <v>0</v>
      </c>
      <c r="I468" s="154">
        <f t="shared" si="449"/>
        <v>82582.5</v>
      </c>
      <c r="J468" s="155">
        <f>IF(G468&gt;=Datos!$D$14,(Datos!$D$14*Datos!$C$14),IF(G468&lt;=Datos!$D$14,(G468*Datos!$C$14)))</f>
        <v>2370.1177499999999</v>
      </c>
      <c r="K468" s="156">
        <f>IF((G468-J468-L468)&lt;=Datos!$G$7,"0",IF((G468-J468-L468)&lt;=Datos!$G$8,((G468-J468-L468)-Datos!$F$8)*Datos!$I$6,IF((G468-J468-L468)&lt;=Datos!$G$9,Datos!$I$8+((G468-J468-L468)-Datos!$F$9)*Datos!$J$6,IF((G468-J468-L468)&gt;=Datos!$F$10,(Datos!$I$8+Datos!$J$8)+((G468-J468-L468)-Datos!$F$10)*Datos!$K$6))))</f>
        <v>8008.3292291666658</v>
      </c>
      <c r="L468" s="155">
        <f>IF(G468&gt;=Datos!$D$15,(Datos!$D$15*Datos!$C$15),IF(G468&lt;=Datos!$D$15,(G468*Datos!$C$15)))</f>
        <v>2510.5079999999998</v>
      </c>
      <c r="M468" s="154">
        <v>25</v>
      </c>
      <c r="N468" s="154">
        <f t="shared" si="461"/>
        <v>12913.954979166665</v>
      </c>
      <c r="O468" s="177">
        <f t="shared" si="458"/>
        <v>69668.545020833335</v>
      </c>
    </row>
    <row r="469" spans="1:15" ht="29.25" customHeight="1" x14ac:dyDescent="0.2">
      <c r="A469" s="207">
        <v>375</v>
      </c>
      <c r="B469" s="209" t="s">
        <v>133</v>
      </c>
      <c r="C469" s="209" t="s">
        <v>274</v>
      </c>
      <c r="D469" s="92" t="s">
        <v>432</v>
      </c>
      <c r="E469" s="210" t="s">
        <v>269</v>
      </c>
      <c r="F469" s="210" t="s">
        <v>19</v>
      </c>
      <c r="G469" s="154">
        <v>45000</v>
      </c>
      <c r="H469" s="154">
        <v>0</v>
      </c>
      <c r="I469" s="154">
        <f t="shared" si="449"/>
        <v>45000</v>
      </c>
      <c r="J469" s="155">
        <f>IF(G469&gt;=Datos!$D$14,(Datos!$D$14*Datos!$C$14),IF(G469&lt;=Datos!$D$14,(G469*Datos!$C$14)))</f>
        <v>1291.5</v>
      </c>
      <c r="K469" s="156">
        <f>IF((G469-J469-L469)&lt;=Datos!$G$7,"0",IF((G469-J469-L469)&lt;=Datos!$G$8,((G469-J469-L469)-Datos!$F$8)*Datos!$I$6,IF((G469-J469-L469)&lt;=Datos!$G$9,Datos!$I$8+((G469-J469-L469)-Datos!$F$9)*Datos!$J$6,IF((G469-J469-L469)&gt;=Datos!$F$10,(Datos!$I$8+Datos!$J$8)+((G469-J469-L469)-Datos!$F$10)*Datos!$K$6))))</f>
        <v>1148.3234999999997</v>
      </c>
      <c r="L469" s="155">
        <f>IF(G469&gt;=Datos!$D$15,(Datos!$D$15*Datos!$C$15),IF(G469&lt;=Datos!$D$15,(G469*Datos!$C$15)))</f>
        <v>1368</v>
      </c>
      <c r="M469" s="154">
        <v>25</v>
      </c>
      <c r="N469" s="154">
        <f t="shared" si="450"/>
        <v>3832.8234999999995</v>
      </c>
      <c r="O469" s="177">
        <f t="shared" si="451"/>
        <v>41167.176500000001</v>
      </c>
    </row>
    <row r="470" spans="1:15" ht="29.25" customHeight="1" x14ac:dyDescent="0.2">
      <c r="A470" s="207">
        <v>376</v>
      </c>
      <c r="B470" s="208" t="s">
        <v>93</v>
      </c>
      <c r="C470" s="209" t="s">
        <v>274</v>
      </c>
      <c r="D470" s="92" t="s">
        <v>589</v>
      </c>
      <c r="E470" s="210" t="s">
        <v>269</v>
      </c>
      <c r="F470" s="210" t="s">
        <v>19</v>
      </c>
      <c r="G470" s="154">
        <v>82582.5</v>
      </c>
      <c r="H470" s="154">
        <v>0</v>
      </c>
      <c r="I470" s="154">
        <f t="shared" si="449"/>
        <v>82582.5</v>
      </c>
      <c r="J470" s="155">
        <f>IF(G470&gt;=Datos!$D$14,(Datos!$D$14*Datos!$C$14),IF(G470&lt;=Datos!$D$14,(G470*Datos!$C$14)))</f>
        <v>2370.1177499999999</v>
      </c>
      <c r="K470" s="156">
        <f>IF((G470-J470-L470)&lt;=Datos!$G$7,"0",IF((G470-J470-L470)&lt;=Datos!$G$8,((G470-J470-L470)-Datos!$F$8)*Datos!$I$6,IF((G470-J470-L470)&lt;=Datos!$G$9,Datos!$I$8+((G470-J470-L470)-Datos!$F$9)*Datos!$J$6,IF((G470-J470-L470)&gt;=Datos!$F$10,(Datos!$I$8+Datos!$J$8)+((G470-J470-L470)-Datos!$F$10)*Datos!$K$6))))</f>
        <v>8008.3292291666658</v>
      </c>
      <c r="L470" s="155">
        <f>IF(G470&gt;=Datos!$D$15,(Datos!$D$15*Datos!$C$15),IF(G470&lt;=Datos!$D$15,(G470*Datos!$C$15)))</f>
        <v>2510.5079999999998</v>
      </c>
      <c r="M470" s="154">
        <v>25</v>
      </c>
      <c r="N470" s="154">
        <f t="shared" si="450"/>
        <v>12913.954979166665</v>
      </c>
      <c r="O470" s="177">
        <f t="shared" si="451"/>
        <v>69668.545020833335</v>
      </c>
    </row>
    <row r="471" spans="1:15" ht="29.25" customHeight="1" x14ac:dyDescent="0.2">
      <c r="A471" s="207">
        <v>377</v>
      </c>
      <c r="B471" s="208" t="s">
        <v>266</v>
      </c>
      <c r="C471" s="209" t="s">
        <v>274</v>
      </c>
      <c r="D471" s="92" t="s">
        <v>574</v>
      </c>
      <c r="E471" s="210" t="s">
        <v>269</v>
      </c>
      <c r="F471" s="210" t="s">
        <v>19</v>
      </c>
      <c r="G471" s="131">
        <v>76230</v>
      </c>
      <c r="H471" s="154">
        <v>0</v>
      </c>
      <c r="I471" s="154">
        <f t="shared" si="449"/>
        <v>76230</v>
      </c>
      <c r="J471" s="155">
        <f>IF(G471&gt;=Datos!$D$14,(Datos!$D$14*Datos!$C$14),IF(G471&lt;=Datos!$D$14,(G471*Datos!$C$14)))</f>
        <v>2187.8009999999999</v>
      </c>
      <c r="K471" s="156">
        <f>IF((G471-J471-L471)&lt;=Datos!$G$7,"0",IF((G471-J471-L471)&lt;=Datos!$G$8,((G471-J471-L471)-Datos!$F$8)*Datos!$I$6,IF((G471-J471-L471)&lt;=Datos!$G$9,Datos!$I$8+((G471-J471-L471)-Datos!$F$9)*Datos!$J$6,IF((G471-J471-L471)&gt;=Datos!$F$10,(Datos!$I$8+Datos!$J$8)+((G471-J471-L471)-Datos!$F$10)*Datos!$K$6))))</f>
        <v>6540.8370666666669</v>
      </c>
      <c r="L471" s="155">
        <f>IF(G471&gt;=Datos!$D$15,(Datos!$D$15*Datos!$C$15),IF(G471&lt;=Datos!$D$15,(G471*Datos!$C$15)))</f>
        <v>2317.3919999999998</v>
      </c>
      <c r="M471" s="154">
        <v>25</v>
      </c>
      <c r="N471" s="154">
        <f t="shared" si="450"/>
        <v>11071.030066666666</v>
      </c>
      <c r="O471" s="177">
        <f t="shared" ref="O471:O473" si="462">+G471-N471</f>
        <v>65158.969933333334</v>
      </c>
    </row>
    <row r="472" spans="1:15" ht="29.25" customHeight="1" x14ac:dyDescent="0.2">
      <c r="A472" s="207">
        <v>378</v>
      </c>
      <c r="B472" s="209" t="s">
        <v>44</v>
      </c>
      <c r="C472" s="209" t="s">
        <v>274</v>
      </c>
      <c r="D472" s="92" t="s">
        <v>277</v>
      </c>
      <c r="E472" s="210" t="s">
        <v>269</v>
      </c>
      <c r="F472" s="210" t="s">
        <v>19</v>
      </c>
      <c r="G472" s="154">
        <v>82582.5</v>
      </c>
      <c r="H472" s="154">
        <v>0</v>
      </c>
      <c r="I472" s="154">
        <f t="shared" si="449"/>
        <v>82582.5</v>
      </c>
      <c r="J472" s="155">
        <f>IF(G472&gt;=Datos!$D$14,(Datos!$D$14*Datos!$C$14),IF(G472&lt;=Datos!$D$14,(G472*Datos!$C$14)))</f>
        <v>2370.1177499999999</v>
      </c>
      <c r="K472" s="156">
        <f>IF((G472-J472-L472)&lt;=Datos!$G$7,"0",IF((G472-J472-L472)&lt;=Datos!$G$8,((G472-J472-L472)-Datos!$F$8)*Datos!$I$6,IF((G472-J472-L472)&lt;=Datos!$G$9,Datos!$I$8+((G472-J472-L472)-Datos!$F$9)*Datos!$J$6,IF((G472-J472-L472)&gt;=Datos!$F$10,(Datos!$I$8+Datos!$J$8)+((G472-J472-L472)-Datos!$F$10)*Datos!$K$6))))</f>
        <v>8008.3292291666658</v>
      </c>
      <c r="L472" s="155">
        <f>IF(G472&gt;=Datos!$D$15,(Datos!$D$15*Datos!$C$15),IF(G472&lt;=Datos!$D$15,(G472*Datos!$C$15)))</f>
        <v>2510.5079999999998</v>
      </c>
      <c r="M472" s="154">
        <v>25</v>
      </c>
      <c r="N472" s="154">
        <f t="shared" si="450"/>
        <v>12913.954979166665</v>
      </c>
      <c r="O472" s="177">
        <f t="shared" si="462"/>
        <v>69668.545020833335</v>
      </c>
    </row>
    <row r="473" spans="1:15" ht="29.25" customHeight="1" x14ac:dyDescent="0.2">
      <c r="A473" s="207">
        <v>379</v>
      </c>
      <c r="B473" s="209" t="s">
        <v>189</v>
      </c>
      <c r="C473" s="209" t="s">
        <v>274</v>
      </c>
      <c r="D473" s="92" t="s">
        <v>574</v>
      </c>
      <c r="E473" s="210" t="s">
        <v>269</v>
      </c>
      <c r="F473" s="210" t="s">
        <v>270</v>
      </c>
      <c r="G473" s="154">
        <v>82582.5</v>
      </c>
      <c r="H473" s="154">
        <v>0</v>
      </c>
      <c r="I473" s="154">
        <f t="shared" si="449"/>
        <v>82582.5</v>
      </c>
      <c r="J473" s="155">
        <f>IF(G473&gt;=Datos!$D$14,(Datos!$D$14*Datos!$C$14),IF(G473&lt;=Datos!$D$14,(G473*Datos!$C$14)))</f>
        <v>2370.1177499999999</v>
      </c>
      <c r="K473" s="156">
        <v>7048.45</v>
      </c>
      <c r="L473" s="155">
        <f>IF(G473&gt;=Datos!$D$15,(Datos!$D$15*Datos!$C$15),IF(G473&lt;=Datos!$D$15,(G473*Datos!$C$15)))</f>
        <v>2510.5079999999998</v>
      </c>
      <c r="M473" s="154">
        <v>3864.56</v>
      </c>
      <c r="N473" s="154">
        <f t="shared" si="450"/>
        <v>15793.635749999999</v>
      </c>
      <c r="O473" s="177">
        <f t="shared" si="462"/>
        <v>66788.864249999999</v>
      </c>
    </row>
    <row r="474" spans="1:15" ht="29.25" customHeight="1" x14ac:dyDescent="0.2">
      <c r="A474" s="207">
        <v>380</v>
      </c>
      <c r="B474" s="209" t="s">
        <v>161</v>
      </c>
      <c r="C474" s="209" t="s">
        <v>274</v>
      </c>
      <c r="D474" s="92" t="s">
        <v>574</v>
      </c>
      <c r="E474" s="210" t="s">
        <v>269</v>
      </c>
      <c r="F474" s="210" t="s">
        <v>19</v>
      </c>
      <c r="G474" s="154">
        <v>82582.5</v>
      </c>
      <c r="H474" s="154">
        <v>0</v>
      </c>
      <c r="I474" s="154">
        <f t="shared" si="449"/>
        <v>82582.5</v>
      </c>
      <c r="J474" s="155">
        <f>IF(G474&gt;=Datos!$D$14,(Datos!$D$14*Datos!$C$14),IF(G474&lt;=Datos!$D$14,(G474*Datos!$C$14)))</f>
        <v>2370.1177499999999</v>
      </c>
      <c r="K474" s="156">
        <f>IF((G474-J474-L474)&lt;=Datos!$G$7,"0",IF((G474-J474-L474)&lt;=Datos!$G$8,((G474-J474-L474)-Datos!$F$8)*Datos!$I$6,IF((G474-J474-L474)&lt;=Datos!$G$9,Datos!$I$8+((G474-J474-L474)-Datos!$F$9)*Datos!$J$6,IF((G474-J474-L474)&gt;=Datos!$F$10,(Datos!$I$8+Datos!$J$8)+((G474-J474-L474)-Datos!$F$10)*Datos!$K$6))))</f>
        <v>8008.3292291666658</v>
      </c>
      <c r="L474" s="155">
        <f>IF(G474&gt;=Datos!$D$15,(Datos!$D$15*Datos!$C$15),IF(G474&lt;=Datos!$D$15,(G474*Datos!$C$15)))</f>
        <v>2510.5079999999998</v>
      </c>
      <c r="M474" s="154">
        <v>25</v>
      </c>
      <c r="N474" s="154">
        <f t="shared" si="450"/>
        <v>12913.954979166665</v>
      </c>
      <c r="O474" s="177">
        <f t="shared" ref="O474:O484" si="463">+G474-N474</f>
        <v>69668.545020833335</v>
      </c>
    </row>
    <row r="475" spans="1:15" ht="29.25" customHeight="1" x14ac:dyDescent="0.2">
      <c r="A475" s="207">
        <v>381</v>
      </c>
      <c r="B475" s="209" t="s">
        <v>144</v>
      </c>
      <c r="C475" s="209" t="s">
        <v>274</v>
      </c>
      <c r="D475" s="92" t="s">
        <v>590</v>
      </c>
      <c r="E475" s="210" t="s">
        <v>269</v>
      </c>
      <c r="F475" s="210" t="s">
        <v>270</v>
      </c>
      <c r="G475" s="154">
        <v>82582.5</v>
      </c>
      <c r="H475" s="154">
        <v>0</v>
      </c>
      <c r="I475" s="154">
        <f t="shared" si="449"/>
        <v>82582.5</v>
      </c>
      <c r="J475" s="155">
        <f>IF(G475&gt;=Datos!$D$14,(Datos!$D$14*Datos!$C$14),IF(G475&lt;=Datos!$D$14,(G475*Datos!$C$14)))</f>
        <v>2370.1177499999999</v>
      </c>
      <c r="K475" s="156">
        <f>IF((G475-J475-L475)&lt;=Datos!$G$7,"0",IF((G475-J475-L475)&lt;=Datos!$G$8,((G475-J475-L475)-Datos!$F$8)*Datos!$I$6,IF((G475-J475-L475)&lt;=Datos!$G$9,Datos!$I$8+((G475-J475-L475)-Datos!$F$9)*Datos!$J$6,IF((G475-J475-L475)&gt;=Datos!$F$10,(Datos!$I$8+Datos!$J$8)+((G475-J475-L475)-Datos!$F$10)*Datos!$K$6))))</f>
        <v>8008.3292291666658</v>
      </c>
      <c r="L475" s="155">
        <f>IF(G475&gt;=Datos!$D$15,(Datos!$D$15*Datos!$C$15),IF(G475&lt;=Datos!$D$15,(G475*Datos!$C$15)))</f>
        <v>2510.5079999999998</v>
      </c>
      <c r="M475" s="154">
        <v>25</v>
      </c>
      <c r="N475" s="154">
        <f t="shared" si="450"/>
        <v>12913.954979166665</v>
      </c>
      <c r="O475" s="177">
        <f t="shared" si="463"/>
        <v>69668.545020833335</v>
      </c>
    </row>
    <row r="476" spans="1:15" ht="29.25" customHeight="1" x14ac:dyDescent="0.2">
      <c r="A476" s="207">
        <v>382</v>
      </c>
      <c r="B476" s="209" t="s">
        <v>516</v>
      </c>
      <c r="C476" s="209" t="s">
        <v>274</v>
      </c>
      <c r="D476" s="92" t="s">
        <v>590</v>
      </c>
      <c r="E476" s="210" t="s">
        <v>269</v>
      </c>
      <c r="F476" s="210" t="s">
        <v>19</v>
      </c>
      <c r="G476" s="154">
        <v>76230</v>
      </c>
      <c r="H476" s="154">
        <v>0</v>
      </c>
      <c r="I476" s="154">
        <f t="shared" si="449"/>
        <v>76230</v>
      </c>
      <c r="J476" s="155">
        <f>IF(G476&gt;=Datos!$D$14,(Datos!$D$14*Datos!$C$14),IF(G476&lt;=Datos!$D$14,(G476*Datos!$C$14)))</f>
        <v>2187.8009999999999</v>
      </c>
      <c r="K476" s="156">
        <f>IF((G476-J476-L476)&lt;=Datos!$G$7,"0",IF((G476-J476-L476)&lt;=Datos!$G$8,((G476-J476-L476)-Datos!$F$8)*Datos!$I$6,IF((G476-J476-L476)&lt;=Datos!$G$9,Datos!$I$8+((G476-J476-L476)-Datos!$F$9)*Datos!$J$6,IF((G476-J476-L476)&gt;=Datos!$F$10,(Datos!$I$8+Datos!$J$8)+((G476-J476-L476)-Datos!$F$10)*Datos!$K$6))))</f>
        <v>6540.8370666666669</v>
      </c>
      <c r="L476" s="155">
        <f>IF(G476&gt;=Datos!$D$15,(Datos!$D$15*Datos!$C$15),IF(G476&lt;=Datos!$D$15,(G476*Datos!$C$15)))</f>
        <v>2317.3919999999998</v>
      </c>
      <c r="M476" s="154">
        <v>25</v>
      </c>
      <c r="N476" s="154">
        <f t="shared" si="450"/>
        <v>11071.030066666666</v>
      </c>
      <c r="O476" s="177">
        <f t="shared" si="463"/>
        <v>65158.969933333334</v>
      </c>
    </row>
    <row r="477" spans="1:15" ht="29.25" customHeight="1" x14ac:dyDescent="0.2">
      <c r="A477" s="207">
        <v>383</v>
      </c>
      <c r="B477" s="209" t="s">
        <v>70</v>
      </c>
      <c r="C477" s="209" t="s">
        <v>274</v>
      </c>
      <c r="D477" s="92" t="s">
        <v>277</v>
      </c>
      <c r="E477" s="210" t="s">
        <v>269</v>
      </c>
      <c r="F477" s="210" t="s">
        <v>19</v>
      </c>
      <c r="G477" s="154">
        <v>71500</v>
      </c>
      <c r="H477" s="154">
        <v>0</v>
      </c>
      <c r="I477" s="154">
        <f t="shared" si="449"/>
        <v>71500</v>
      </c>
      <c r="J477" s="155">
        <f>IF(G477&gt;=Datos!$D$14,(Datos!$D$14*Datos!$C$14),IF(G477&lt;=Datos!$D$14,(G477*Datos!$C$14)))</f>
        <v>2052.0500000000002</v>
      </c>
      <c r="K477" s="156">
        <f>IF((G477-J477-L477)&lt;=Datos!$G$7,"0",IF((G477-J477-L477)&lt;=Datos!$G$8,((G477-J477-L477)-Datos!$F$8)*Datos!$I$6,IF((G477-J477-L477)&lt;=Datos!$G$9,Datos!$I$8+((G477-J477-L477)-Datos!$F$9)*Datos!$J$6,IF((G477-J477-L477)&gt;=Datos!$F$10,(Datos!$I$8+Datos!$J$8)+((G477-J477-L477)-Datos!$F$10)*Datos!$K$6))))</f>
        <v>5650.745666666664</v>
      </c>
      <c r="L477" s="155">
        <f>IF(G477&gt;=Datos!$D$15,(Datos!$D$15*Datos!$C$15),IF(G477&lt;=Datos!$D$15,(G477*Datos!$C$15)))</f>
        <v>2173.6</v>
      </c>
      <c r="M477" s="154">
        <v>25</v>
      </c>
      <c r="N477" s="154">
        <f t="shared" si="450"/>
        <v>9901.3956666666636</v>
      </c>
      <c r="O477" s="177">
        <f t="shared" si="463"/>
        <v>61598.604333333336</v>
      </c>
    </row>
    <row r="478" spans="1:15" ht="29.25" customHeight="1" x14ac:dyDescent="0.2">
      <c r="A478" s="207">
        <v>384</v>
      </c>
      <c r="B478" s="209" t="s">
        <v>737</v>
      </c>
      <c r="C478" s="209" t="s">
        <v>274</v>
      </c>
      <c r="D478" s="92" t="s">
        <v>575</v>
      </c>
      <c r="E478" s="210" t="s">
        <v>269</v>
      </c>
      <c r="F478" s="210" t="s">
        <v>19</v>
      </c>
      <c r="G478" s="154">
        <v>85844.51</v>
      </c>
      <c r="H478" s="154">
        <v>0</v>
      </c>
      <c r="I478" s="154">
        <f t="shared" si="449"/>
        <v>85844.51</v>
      </c>
      <c r="J478" s="155">
        <f>IF(G478&gt;=Datos!$D$14,(Datos!$D$14*Datos!$C$14),IF(G478&lt;=Datos!$D$14,(G478*Datos!$C$14)))</f>
        <v>2463.7374369999998</v>
      </c>
      <c r="K478" s="156">
        <f>IF((G478-J478-L478)&lt;=Datos!$G$7,"0",IF((G478-J478-L478)&lt;=Datos!$G$8,((G478-J478-L478)-Datos!$F$8)*Datos!$I$6,IF((G478-J478-L478)&lt;=Datos!$G$9,Datos!$I$8+((G478-J478-L478)-Datos!$F$9)*Datos!$J$6,IF((G478-J478-L478)&gt;=Datos!$F$10,(Datos!$I$8+Datos!$J$8)+((G478-J478-L478)-Datos!$F$10)*Datos!$K$6))))</f>
        <v>8775.6355314166649</v>
      </c>
      <c r="L478" s="155">
        <f>IF(G478&gt;=Datos!$D$15,(Datos!$D$15*Datos!$C$15),IF(G478&lt;=Datos!$D$15,(G478*Datos!$C$15)))</f>
        <v>2609.673104</v>
      </c>
      <c r="M478" s="154">
        <v>25</v>
      </c>
      <c r="N478" s="154">
        <f t="shared" si="450"/>
        <v>13874.046072416664</v>
      </c>
      <c r="O478" s="177">
        <f t="shared" si="463"/>
        <v>71970.463927583332</v>
      </c>
    </row>
    <row r="479" spans="1:15" ht="29.25" customHeight="1" x14ac:dyDescent="0.2">
      <c r="A479" s="207">
        <v>385</v>
      </c>
      <c r="B479" s="209" t="s">
        <v>62</v>
      </c>
      <c r="C479" s="209" t="s">
        <v>274</v>
      </c>
      <c r="D479" s="92" t="s">
        <v>574</v>
      </c>
      <c r="E479" s="210" t="s">
        <v>269</v>
      </c>
      <c r="F479" s="210" t="s">
        <v>19</v>
      </c>
      <c r="G479" s="154">
        <v>82582.5</v>
      </c>
      <c r="H479" s="154">
        <v>0</v>
      </c>
      <c r="I479" s="154">
        <f t="shared" si="449"/>
        <v>82582.5</v>
      </c>
      <c r="J479" s="155">
        <f>IF(G479&gt;=Datos!$D$14,(Datos!$D$14*Datos!$C$14),IF(G479&lt;=Datos!$D$14,(G479*Datos!$C$14)))</f>
        <v>2370.1177499999999</v>
      </c>
      <c r="K479" s="156">
        <f>IF((G479-J479-L479)&lt;=Datos!$G$7,"0",IF((G479-J479-L479)&lt;=Datos!$G$8,((G479-J479-L479)-Datos!$F$8)*Datos!$I$6,IF((G479-J479-L479)&lt;=Datos!$G$9,Datos!$I$8+((G479-J479-L479)-Datos!$F$9)*Datos!$J$6,IF((G479-J479-L479)&gt;=Datos!$F$10,(Datos!$I$8+Datos!$J$8)+((G479-J479-L479)-Datos!$F$10)*Datos!$K$6))))</f>
        <v>8008.3292291666658</v>
      </c>
      <c r="L479" s="155">
        <f>IF(G479&gt;=Datos!$D$15,(Datos!$D$15*Datos!$C$15),IF(G479&lt;=Datos!$D$15,(G479*Datos!$C$15)))</f>
        <v>2510.5079999999998</v>
      </c>
      <c r="M479" s="154">
        <v>25</v>
      </c>
      <c r="N479" s="154">
        <f t="shared" si="450"/>
        <v>12913.954979166665</v>
      </c>
      <c r="O479" s="177">
        <f t="shared" si="463"/>
        <v>69668.545020833335</v>
      </c>
    </row>
    <row r="480" spans="1:15" ht="29.25" customHeight="1" x14ac:dyDescent="0.2">
      <c r="A480" s="207">
        <v>386</v>
      </c>
      <c r="B480" s="209" t="s">
        <v>391</v>
      </c>
      <c r="C480" s="209" t="s">
        <v>274</v>
      </c>
      <c r="D480" s="92" t="s">
        <v>432</v>
      </c>
      <c r="E480" s="210" t="s">
        <v>269</v>
      </c>
      <c r="F480" s="210" t="s">
        <v>19</v>
      </c>
      <c r="G480" s="154">
        <v>35000</v>
      </c>
      <c r="H480" s="154">
        <v>0</v>
      </c>
      <c r="I480" s="154">
        <f t="shared" si="449"/>
        <v>35000</v>
      </c>
      <c r="J480" s="155">
        <f>IF(G480&gt;=Datos!$D$14,(Datos!$D$14*Datos!$C$14),IF(G480&lt;=Datos!$D$14,(G480*Datos!$C$14)))</f>
        <v>1004.5</v>
      </c>
      <c r="K480" s="156" t="str">
        <f>IF((G480-J480-L480)&lt;=Datos!$G$7,"0",IF((G480-J480-L480)&lt;=Datos!$G$8,((G480-J480-L480)-Datos!$F$8)*Datos!$I$6,IF((G480-J480-L480)&lt;=Datos!$G$9,Datos!$I$8+((G480-J480-L480)-Datos!$F$9)*Datos!$J$6,IF((G480-J480-L480)&gt;=Datos!$F$10,(Datos!$I$8+Datos!$J$8)+((G480-J480-L480)-Datos!$F$10)*Datos!$K$6))))</f>
        <v>0</v>
      </c>
      <c r="L480" s="155">
        <f>IF(G480&gt;=Datos!$D$15,(Datos!$D$15*Datos!$C$15),IF(G480&lt;=Datos!$D$15,(G480*Datos!$C$15)))</f>
        <v>1064</v>
      </c>
      <c r="M480" s="154">
        <v>25</v>
      </c>
      <c r="N480" s="154">
        <f t="shared" si="450"/>
        <v>2093.5</v>
      </c>
      <c r="O480" s="177">
        <f t="shared" si="463"/>
        <v>32906.5</v>
      </c>
    </row>
    <row r="481" spans="1:15" ht="29.25" customHeight="1" x14ac:dyDescent="0.2">
      <c r="A481" s="207">
        <v>387</v>
      </c>
      <c r="B481" s="209" t="s">
        <v>111</v>
      </c>
      <c r="C481" s="209" t="s">
        <v>274</v>
      </c>
      <c r="D481" s="92" t="s">
        <v>432</v>
      </c>
      <c r="E481" s="210" t="s">
        <v>269</v>
      </c>
      <c r="F481" s="210" t="s">
        <v>270</v>
      </c>
      <c r="G481" s="154">
        <v>35000</v>
      </c>
      <c r="H481" s="154">
        <v>0</v>
      </c>
      <c r="I481" s="154">
        <f t="shared" si="449"/>
        <v>35000</v>
      </c>
      <c r="J481" s="155">
        <f>IF(G481&gt;=Datos!$D$14,(Datos!$D$14*Datos!$C$14),IF(G481&lt;=Datos!$D$14,(G481*Datos!$C$14)))</f>
        <v>1004.5</v>
      </c>
      <c r="K481" s="156" t="str">
        <f>IF((G481-J481-L481)&lt;=Datos!$G$7,"0",IF((G481-J481-L481)&lt;=Datos!$G$8,((G481-J481-L481)-Datos!$F$8)*Datos!$I$6,IF((G481-J481-L481)&lt;=Datos!$G$9,Datos!$I$8+((G481-J481-L481)-Datos!$F$9)*Datos!$J$6,IF((G481-J481-L481)&gt;=Datos!$F$10,(Datos!$I$8+Datos!$J$8)+((G481-J481-L481)-Datos!$F$10)*Datos!$K$6))))</f>
        <v>0</v>
      </c>
      <c r="L481" s="155">
        <f>IF(G481&gt;=Datos!$D$15,(Datos!$D$15*Datos!$C$15),IF(G481&lt;=Datos!$D$15,(G481*Datos!$C$15)))</f>
        <v>1064</v>
      </c>
      <c r="M481" s="154">
        <v>25</v>
      </c>
      <c r="N481" s="154">
        <f t="shared" si="450"/>
        <v>2093.5</v>
      </c>
      <c r="O481" s="177">
        <f t="shared" si="463"/>
        <v>32906.5</v>
      </c>
    </row>
    <row r="482" spans="1:15" ht="29.25" customHeight="1" x14ac:dyDescent="0.2">
      <c r="A482" s="207">
        <v>388</v>
      </c>
      <c r="B482" s="208" t="s">
        <v>739</v>
      </c>
      <c r="C482" s="209" t="s">
        <v>274</v>
      </c>
      <c r="D482" s="227" t="s">
        <v>574</v>
      </c>
      <c r="E482" s="210" t="s">
        <v>269</v>
      </c>
      <c r="F482" s="210" t="s">
        <v>19</v>
      </c>
      <c r="G482" s="154">
        <v>35000</v>
      </c>
      <c r="H482" s="154">
        <v>0</v>
      </c>
      <c r="I482" s="154">
        <f t="shared" si="449"/>
        <v>35000</v>
      </c>
      <c r="J482" s="155">
        <f>IF(G482&gt;=Datos!$D$14,(Datos!$D$14*Datos!$C$14),IF(G482&lt;=Datos!$D$14,(G482*Datos!$C$14)))</f>
        <v>1004.5</v>
      </c>
      <c r="K482" s="156" t="str">
        <f>IF((G482-J482-L482)&lt;=Datos!$G$7,"0",IF((G482-J482-L482)&lt;=Datos!$G$8,((G482-J482-L482)-Datos!$F$8)*Datos!$I$6,IF((G482-J482-L482)&lt;=Datos!$G$9,Datos!$I$8+((G482-J482-L482)-Datos!$F$9)*Datos!$J$6,IF((G482-J482-L482)&gt;=Datos!$F$10,(Datos!$I$8+Datos!$J$8)+((G482-J482-L482)-Datos!$F$10)*Datos!$K$6))))</f>
        <v>0</v>
      </c>
      <c r="L482" s="155">
        <f>IF(G482&gt;=Datos!$D$15,(Datos!$D$15*Datos!$C$15),IF(G482&lt;=Datos!$D$15,(G482*Datos!$C$15)))</f>
        <v>1064</v>
      </c>
      <c r="M482" s="154">
        <v>25</v>
      </c>
      <c r="N482" s="154">
        <f t="shared" si="450"/>
        <v>2093.5</v>
      </c>
      <c r="O482" s="177">
        <f t="shared" si="463"/>
        <v>32906.5</v>
      </c>
    </row>
    <row r="483" spans="1:15" ht="29.25" customHeight="1" x14ac:dyDescent="0.2">
      <c r="A483" s="207">
        <v>389</v>
      </c>
      <c r="B483" s="209" t="s">
        <v>51</v>
      </c>
      <c r="C483" s="209" t="s">
        <v>274</v>
      </c>
      <c r="D483" s="92" t="s">
        <v>432</v>
      </c>
      <c r="E483" s="210" t="s">
        <v>269</v>
      </c>
      <c r="F483" s="210" t="s">
        <v>19</v>
      </c>
      <c r="G483" s="154">
        <v>35000</v>
      </c>
      <c r="H483" s="154">
        <v>0</v>
      </c>
      <c r="I483" s="154">
        <f t="shared" si="449"/>
        <v>35000</v>
      </c>
      <c r="J483" s="155">
        <f>IF(G483&gt;=Datos!$D$14,(Datos!$D$14*Datos!$C$14),IF(G483&lt;=Datos!$D$14,(G483*Datos!$C$14)))</f>
        <v>1004.5</v>
      </c>
      <c r="K483" s="156" t="str">
        <f>IF((G483-J483-L483)&lt;=Datos!$G$7,"0",IF((G483-J483-L483)&lt;=Datos!$G$8,((G483-J483-L483)-Datos!$F$8)*Datos!$I$6,IF((G483-J483-L483)&lt;=Datos!$G$9,Datos!$I$8+((G483-J483-L483)-Datos!$F$9)*Datos!$J$6,IF((G483-J483-L483)&gt;=Datos!$F$10,(Datos!$I$8+Datos!$J$8)+((G483-J483-L483)-Datos!$F$10)*Datos!$K$6))))</f>
        <v>0</v>
      </c>
      <c r="L483" s="155">
        <f>IF(G483&gt;=Datos!$D$15,(Datos!$D$15*Datos!$C$15),IF(G483&lt;=Datos!$D$15,(G483*Datos!$C$15)))</f>
        <v>1064</v>
      </c>
      <c r="M483" s="154">
        <v>25</v>
      </c>
      <c r="N483" s="154">
        <f t="shared" si="450"/>
        <v>2093.5</v>
      </c>
      <c r="O483" s="177">
        <f t="shared" si="463"/>
        <v>32906.5</v>
      </c>
    </row>
    <row r="484" spans="1:15" ht="29.25" customHeight="1" x14ac:dyDescent="0.2">
      <c r="A484" s="207">
        <v>390</v>
      </c>
      <c r="B484" s="209" t="s">
        <v>135</v>
      </c>
      <c r="C484" s="209" t="s">
        <v>274</v>
      </c>
      <c r="D484" s="92" t="s">
        <v>724</v>
      </c>
      <c r="E484" s="210" t="s">
        <v>269</v>
      </c>
      <c r="F484" s="210" t="s">
        <v>19</v>
      </c>
      <c r="G484" s="154">
        <v>80000</v>
      </c>
      <c r="H484" s="154">
        <v>0</v>
      </c>
      <c r="I484" s="154">
        <f t="shared" si="449"/>
        <v>80000</v>
      </c>
      <c r="J484" s="155">
        <f>IF(G484&gt;=Datos!$D$14,(Datos!$D$14*Datos!$C$14),IF(G484&lt;=Datos!$D$14,(G484*Datos!$C$14)))</f>
        <v>2296</v>
      </c>
      <c r="K484" s="156">
        <f>IF((G484-J484-L484)&lt;=Datos!$G$7,"0",IF((G484-J484-L484)&lt;=Datos!$G$8,((G484-J484-L484)-Datos!$F$8)*Datos!$I$6,IF((G484-J484-L484)&lt;=Datos!$G$9,Datos!$I$8+((G484-J484-L484)-Datos!$F$9)*Datos!$J$6,IF((G484-J484-L484)&gt;=Datos!$F$10,(Datos!$I$8+Datos!$J$8)+((G484-J484-L484)-Datos!$F$10)*Datos!$K$6))))</f>
        <v>7400.8606666666674</v>
      </c>
      <c r="L484" s="155">
        <f>IF(G484&gt;=Datos!$D$15,(Datos!$D$15*Datos!$C$15),IF(G484&lt;=Datos!$D$15,(G484*Datos!$C$15)))</f>
        <v>2432</v>
      </c>
      <c r="M484" s="154">
        <v>25</v>
      </c>
      <c r="N484" s="154">
        <f t="shared" si="450"/>
        <v>12153.860666666667</v>
      </c>
      <c r="O484" s="177">
        <f t="shared" si="463"/>
        <v>67846.139333333325</v>
      </c>
    </row>
    <row r="485" spans="1:15" ht="29.25" customHeight="1" x14ac:dyDescent="0.2">
      <c r="A485" s="207">
        <v>391</v>
      </c>
      <c r="B485" s="209" t="s">
        <v>178</v>
      </c>
      <c r="C485" s="209" t="s">
        <v>274</v>
      </c>
      <c r="D485" s="92" t="s">
        <v>724</v>
      </c>
      <c r="E485" s="210" t="s">
        <v>269</v>
      </c>
      <c r="F485" s="210" t="s">
        <v>19</v>
      </c>
      <c r="G485" s="154">
        <v>80000</v>
      </c>
      <c r="H485" s="154">
        <v>0</v>
      </c>
      <c r="I485" s="154">
        <f t="shared" si="449"/>
        <v>80000</v>
      </c>
      <c r="J485" s="155">
        <f>IF(G485&gt;=Datos!$D$14,(Datos!$D$14*Datos!$C$14),IF(G485&lt;=Datos!$D$14,(G485*Datos!$C$14)))</f>
        <v>2296</v>
      </c>
      <c r="K485" s="156">
        <f>IF((G485-J485-L485)&lt;=Datos!$G$7,"0",IF((G485-J485-L485)&lt;=Datos!$G$8,((G485-J485-L485)-Datos!$F$8)*Datos!$I$6,IF((G485-J485-L485)&lt;=Datos!$G$9,Datos!$I$8+((G485-J485-L485)-Datos!$F$9)*Datos!$J$6,IF((G485-J485-L485)&gt;=Datos!$F$10,(Datos!$I$8+Datos!$J$8)+((G485-J485-L485)-Datos!$F$10)*Datos!$K$6))))</f>
        <v>7400.8606666666674</v>
      </c>
      <c r="L485" s="155">
        <f>IF(G485&gt;=Datos!$D$15,(Datos!$D$15*Datos!$C$15),IF(G485&lt;=Datos!$D$15,(G485*Datos!$C$15)))</f>
        <v>2432</v>
      </c>
      <c r="M485" s="154">
        <v>25</v>
      </c>
      <c r="N485" s="154">
        <f t="shared" ref="N485" si="464">SUM(J485:M485)</f>
        <v>12153.860666666667</v>
      </c>
      <c r="O485" s="177">
        <f t="shared" ref="O485:O492" si="465">+G485-N485</f>
        <v>67846.139333333325</v>
      </c>
    </row>
    <row r="486" spans="1:15" ht="29.25" customHeight="1" x14ac:dyDescent="0.2">
      <c r="A486" s="207">
        <v>392</v>
      </c>
      <c r="B486" s="92" t="s">
        <v>317</v>
      </c>
      <c r="C486" s="209" t="s">
        <v>274</v>
      </c>
      <c r="D486" s="92" t="s">
        <v>589</v>
      </c>
      <c r="E486" s="210" t="s">
        <v>269</v>
      </c>
      <c r="F486" s="210" t="s">
        <v>19</v>
      </c>
      <c r="G486" s="154">
        <v>44467.5</v>
      </c>
      <c r="H486" s="154">
        <v>0</v>
      </c>
      <c r="I486" s="154">
        <f t="shared" si="449"/>
        <v>44467.5</v>
      </c>
      <c r="J486" s="155">
        <f>IF(G486&gt;=Datos!$D$14,(Datos!$D$14*Datos!$C$14),IF(G486&lt;=Datos!$D$14,(G486*Datos!$C$14)))</f>
        <v>1276.2172499999999</v>
      </c>
      <c r="K486" s="156">
        <f>IF((G486-J486-L486)&lt;=Datos!$G$7,"0",IF((G486-J486-L486)&lt;=Datos!$G$8,((G486-J486-L486)-Datos!$F$8)*Datos!$I$6,IF((G486-J486-L486)&lt;=Datos!$G$9,Datos!$I$8+((G486-J486-L486)-Datos!$F$9)*Datos!$J$6,IF((G486-J486-L486)&gt;=Datos!$F$10,(Datos!$I$8+Datos!$J$8)+((G486-J486-L486)-Datos!$F$10)*Datos!$K$6))))</f>
        <v>1073.1691124999998</v>
      </c>
      <c r="L486" s="155">
        <f>IF(G486&gt;=Datos!$D$15,(Datos!$D$15*Datos!$C$15),IF(G486&lt;=Datos!$D$15,(G486*Datos!$C$15)))</f>
        <v>1351.8119999999999</v>
      </c>
      <c r="M486" s="154">
        <v>25</v>
      </c>
      <c r="N486" s="154">
        <f>SUM(J486:M486)</f>
        <v>3726.1983624999993</v>
      </c>
      <c r="O486" s="177">
        <f t="shared" si="465"/>
        <v>40741.301637500001</v>
      </c>
    </row>
    <row r="487" spans="1:15" ht="29.25" customHeight="1" x14ac:dyDescent="0.2">
      <c r="A487" s="207">
        <v>393</v>
      </c>
      <c r="B487" s="209" t="s">
        <v>106</v>
      </c>
      <c r="C487" s="209" t="s">
        <v>274</v>
      </c>
      <c r="D487" s="92" t="s">
        <v>590</v>
      </c>
      <c r="E487" s="210" t="s">
        <v>269</v>
      </c>
      <c r="F487" s="210" t="s">
        <v>19</v>
      </c>
      <c r="G487" s="154">
        <v>76230</v>
      </c>
      <c r="H487" s="154">
        <v>0</v>
      </c>
      <c r="I487" s="154">
        <f t="shared" si="449"/>
        <v>76230</v>
      </c>
      <c r="J487" s="155">
        <f>IF(G487&gt;=Datos!$D$14,(Datos!$D$14*Datos!$C$14),IF(G487&lt;=Datos!$D$14,(G487*Datos!$C$14)))</f>
        <v>2187.8009999999999</v>
      </c>
      <c r="K487" s="156">
        <f>IF((G487-J487-L487)&lt;=Datos!$G$7,"0",IF((G487-J487-L487)&lt;=Datos!$G$8,((G487-J487-L487)-Datos!$F$8)*Datos!$I$6,IF((G487-J487-L487)&lt;=Datos!$G$9,Datos!$I$8+((G487-J487-L487)-Datos!$F$9)*Datos!$J$6,IF((G487-J487-L487)&gt;=Datos!$F$10,(Datos!$I$8+Datos!$J$8)+((G487-J487-L487)-Datos!$F$10)*Datos!$K$6))))</f>
        <v>6540.8370666666669</v>
      </c>
      <c r="L487" s="155">
        <f>IF(G487&gt;=Datos!$D$15,(Datos!$D$15*Datos!$C$15),IF(G487&lt;=Datos!$D$15,(G487*Datos!$C$15)))</f>
        <v>2317.3919999999998</v>
      </c>
      <c r="M487" s="154">
        <v>25</v>
      </c>
      <c r="N487" s="154">
        <f t="shared" ref="N487:N492" si="466">SUM(J487:M487)</f>
        <v>11071.030066666666</v>
      </c>
      <c r="O487" s="177">
        <f t="shared" si="465"/>
        <v>65158.969933333334</v>
      </c>
    </row>
    <row r="488" spans="1:15" ht="29.25" customHeight="1" x14ac:dyDescent="0.2">
      <c r="A488" s="207">
        <v>394</v>
      </c>
      <c r="B488" s="209" t="s">
        <v>212</v>
      </c>
      <c r="C488" s="209" t="s">
        <v>274</v>
      </c>
      <c r="D488" s="92" t="s">
        <v>575</v>
      </c>
      <c r="E488" s="210" t="s">
        <v>269</v>
      </c>
      <c r="F488" s="210" t="s">
        <v>19</v>
      </c>
      <c r="G488" s="154">
        <v>85844.51</v>
      </c>
      <c r="H488" s="154">
        <v>0</v>
      </c>
      <c r="I488" s="154">
        <f t="shared" si="449"/>
        <v>85844.51</v>
      </c>
      <c r="J488" s="155">
        <f>IF(G488&gt;=Datos!$D$14,(Datos!$D$14*Datos!$C$14),IF(G488&lt;=Datos!$D$14,(G488*Datos!$C$14)))</f>
        <v>2463.7374369999998</v>
      </c>
      <c r="K488" s="156">
        <f>IF((G488-J488-L488)&lt;=Datos!$G$7,"0",IF((G488-J488-L488)&lt;=Datos!$G$8,((G488-J488-L488)-Datos!$F$8)*Datos!$I$6,IF((G488-J488-L488)&lt;=Datos!$G$9,Datos!$I$8+((G488-J488-L488)-Datos!$F$9)*Datos!$J$6,IF((G488-J488-L488)&gt;=Datos!$F$10,(Datos!$I$8+Datos!$J$8)+((G488-J488-L488)-Datos!$F$10)*Datos!$K$6))))</f>
        <v>8775.6355314166649</v>
      </c>
      <c r="L488" s="155">
        <f>IF(G488&gt;=Datos!$D$15,(Datos!$D$15*Datos!$C$15),IF(G488&lt;=Datos!$D$15,(G488*Datos!$C$15)))</f>
        <v>2609.673104</v>
      </c>
      <c r="M488" s="154">
        <v>25</v>
      </c>
      <c r="N488" s="154">
        <f t="shared" si="466"/>
        <v>13874.046072416664</v>
      </c>
      <c r="O488" s="177">
        <f t="shared" si="465"/>
        <v>71970.463927583332</v>
      </c>
    </row>
    <row r="489" spans="1:15" ht="29.25" customHeight="1" x14ac:dyDescent="0.2">
      <c r="A489" s="207">
        <v>395</v>
      </c>
      <c r="B489" s="209" t="s">
        <v>85</v>
      </c>
      <c r="C489" s="209" t="s">
        <v>274</v>
      </c>
      <c r="D489" s="92" t="s">
        <v>589</v>
      </c>
      <c r="E489" s="210" t="s">
        <v>269</v>
      </c>
      <c r="F489" s="210" t="s">
        <v>19</v>
      </c>
      <c r="G489" s="154">
        <v>82582.5</v>
      </c>
      <c r="H489" s="154">
        <v>0</v>
      </c>
      <c r="I489" s="154">
        <f t="shared" si="449"/>
        <v>82582.5</v>
      </c>
      <c r="J489" s="155">
        <f>IF(G489&gt;=Datos!$D$14,(Datos!$D$14*Datos!$C$14),IF(G489&lt;=Datos!$D$14,(G489*Datos!$C$14)))</f>
        <v>2370.1177499999999</v>
      </c>
      <c r="K489" s="156">
        <f>IF((G489-J489-L489)&lt;=Datos!$G$7,"0",IF((G489-J489-L489)&lt;=Datos!$G$8,((G489-J489-L489)-Datos!$F$8)*Datos!$I$6,IF((G489-J489-L489)&lt;=Datos!$G$9,Datos!$I$8+((G489-J489-L489)-Datos!$F$9)*Datos!$J$6,IF((G489-J489-L489)&gt;=Datos!$F$10,(Datos!$I$8+Datos!$J$8)+((G489-J489-L489)-Datos!$F$10)*Datos!$K$6))))</f>
        <v>8008.3292291666658</v>
      </c>
      <c r="L489" s="155">
        <f>IF(G489&gt;=Datos!$D$15,(Datos!$D$15*Datos!$C$15),IF(G489&lt;=Datos!$D$15,(G489*Datos!$C$15)))</f>
        <v>2510.5079999999998</v>
      </c>
      <c r="M489" s="154">
        <v>25</v>
      </c>
      <c r="N489" s="154">
        <f t="shared" si="466"/>
        <v>12913.954979166665</v>
      </c>
      <c r="O489" s="177">
        <f t="shared" si="465"/>
        <v>69668.545020833335</v>
      </c>
    </row>
    <row r="490" spans="1:15" ht="29.25" customHeight="1" x14ac:dyDescent="0.2">
      <c r="A490" s="207">
        <v>396</v>
      </c>
      <c r="B490" s="209" t="s">
        <v>140</v>
      </c>
      <c r="C490" s="209" t="s">
        <v>274</v>
      </c>
      <c r="D490" s="92" t="s">
        <v>587</v>
      </c>
      <c r="E490" s="210" t="s">
        <v>269</v>
      </c>
      <c r="F490" s="210" t="s">
        <v>19</v>
      </c>
      <c r="G490" s="154">
        <v>100000</v>
      </c>
      <c r="H490" s="154">
        <v>0</v>
      </c>
      <c r="I490" s="154">
        <f t="shared" si="449"/>
        <v>100000</v>
      </c>
      <c r="J490" s="155">
        <f>IF(G490&gt;=Datos!$D$14,(Datos!$D$14*Datos!$C$14),IF(G490&lt;=Datos!$D$14,(G490*Datos!$C$14)))</f>
        <v>2870</v>
      </c>
      <c r="K490" s="156">
        <f>IF((G490-J490-L490)&lt;=Datos!$G$7,"0",IF((G490-J490-L490)&lt;=Datos!$G$8,((G490-J490-L490)-Datos!$F$8)*Datos!$I$6,IF((G490-J490-L490)&lt;=Datos!$G$9,Datos!$I$8+((G490-J490-L490)-Datos!$F$9)*Datos!$J$6,IF((G490-J490-L490)&gt;=Datos!$F$10,(Datos!$I$8+Datos!$J$8)+((G490-J490-L490)-Datos!$F$10)*Datos!$K$6))))</f>
        <v>12105.360666666667</v>
      </c>
      <c r="L490" s="155">
        <f>IF(G490&gt;=Datos!$D$15,(Datos!$D$15*Datos!$C$15),IF(G490&lt;=Datos!$D$15,(G490*Datos!$C$15)))</f>
        <v>3040</v>
      </c>
      <c r="M490" s="154">
        <v>25</v>
      </c>
      <c r="N490" s="154">
        <f t="shared" si="466"/>
        <v>18040.360666666667</v>
      </c>
      <c r="O490" s="177">
        <f t="shared" si="465"/>
        <v>81959.639333333325</v>
      </c>
    </row>
    <row r="491" spans="1:15" ht="29.25" customHeight="1" x14ac:dyDescent="0.2">
      <c r="A491" s="207">
        <v>397</v>
      </c>
      <c r="B491" s="209" t="s">
        <v>71</v>
      </c>
      <c r="C491" s="209" t="s">
        <v>274</v>
      </c>
      <c r="D491" s="92" t="s">
        <v>1037</v>
      </c>
      <c r="E491" s="210" t="s">
        <v>269</v>
      </c>
      <c r="F491" s="210" t="s">
        <v>19</v>
      </c>
      <c r="G491" s="154">
        <v>82582.5</v>
      </c>
      <c r="H491" s="154">
        <v>0</v>
      </c>
      <c r="I491" s="154">
        <f t="shared" si="449"/>
        <v>82582.5</v>
      </c>
      <c r="J491" s="155">
        <f>IF(G491&gt;=Datos!$D$14,(Datos!$D$14*Datos!$C$14),IF(G491&lt;=Datos!$D$14,(G491*Datos!$C$14)))</f>
        <v>2370.1177499999999</v>
      </c>
      <c r="K491" s="156">
        <f>IF((G491-J491-L491)&lt;=Datos!$G$7,"0",IF((G491-J491-L491)&lt;=Datos!$G$8,((G491-J491-L491)-Datos!$F$8)*Datos!$I$6,IF((G491-J491-L491)&lt;=Datos!$G$9,Datos!$I$8+((G491-J491-L491)-Datos!$F$9)*Datos!$J$6,IF((G491-J491-L491)&gt;=Datos!$F$10,(Datos!$I$8+Datos!$J$8)+((G491-J491-L491)-Datos!$F$10)*Datos!$K$6))))</f>
        <v>8008.3292291666658</v>
      </c>
      <c r="L491" s="155">
        <f>IF(G491&gt;=Datos!$D$15,(Datos!$D$15*Datos!$C$15),IF(G491&lt;=Datos!$D$15,(G491*Datos!$C$15)))</f>
        <v>2510.5079999999998</v>
      </c>
      <c r="M491" s="154">
        <v>25</v>
      </c>
      <c r="N491" s="154">
        <f t="shared" si="466"/>
        <v>12913.954979166665</v>
      </c>
      <c r="O491" s="177">
        <f t="shared" si="465"/>
        <v>69668.545020833335</v>
      </c>
    </row>
    <row r="492" spans="1:15" ht="29.25" customHeight="1" x14ac:dyDescent="0.2">
      <c r="A492" s="207">
        <v>398</v>
      </c>
      <c r="B492" s="209" t="s">
        <v>97</v>
      </c>
      <c r="C492" s="209" t="s">
        <v>274</v>
      </c>
      <c r="D492" s="92" t="s">
        <v>1037</v>
      </c>
      <c r="E492" s="210" t="s">
        <v>269</v>
      </c>
      <c r="F492" s="210" t="s">
        <v>19</v>
      </c>
      <c r="G492" s="154">
        <v>85844.51</v>
      </c>
      <c r="H492" s="154">
        <v>0</v>
      </c>
      <c r="I492" s="154">
        <f t="shared" si="449"/>
        <v>85844.51</v>
      </c>
      <c r="J492" s="155">
        <f>IF(G492&gt;=Datos!$D$14,(Datos!$D$14*Datos!$C$14),IF(G492&lt;=Datos!$D$14,(G492*Datos!$C$14)))</f>
        <v>2463.7374369999998</v>
      </c>
      <c r="K492" s="156">
        <v>8295.7000000000007</v>
      </c>
      <c r="L492" s="155">
        <f>IF(G492&gt;=Datos!$D$15,(Datos!$D$15*Datos!$C$15),IF(G492&lt;=Datos!$D$15,(G492*Datos!$C$15)))</f>
        <v>2609.673104</v>
      </c>
      <c r="M492" s="154">
        <v>1944.78</v>
      </c>
      <c r="N492" s="154">
        <f t="shared" si="466"/>
        <v>15313.890541000001</v>
      </c>
      <c r="O492" s="177">
        <f t="shared" si="465"/>
        <v>70530.619458999994</v>
      </c>
    </row>
    <row r="493" spans="1:15" ht="29.25" customHeight="1" x14ac:dyDescent="0.2">
      <c r="A493" s="207">
        <v>399</v>
      </c>
      <c r="B493" s="209" t="s">
        <v>99</v>
      </c>
      <c r="C493" s="209" t="s">
        <v>274</v>
      </c>
      <c r="D493" s="92" t="s">
        <v>823</v>
      </c>
      <c r="E493" s="210" t="s">
        <v>269</v>
      </c>
      <c r="F493" s="210" t="s">
        <v>19</v>
      </c>
      <c r="G493" s="154">
        <v>85844.51</v>
      </c>
      <c r="H493" s="154">
        <v>0</v>
      </c>
      <c r="I493" s="154">
        <f t="shared" si="449"/>
        <v>85844.51</v>
      </c>
      <c r="J493" s="155">
        <f>IF(G493&gt;=Datos!$D$14,(Datos!$D$14*Datos!$C$14),IF(G493&lt;=Datos!$D$14,(G493*Datos!$C$14)))</f>
        <v>2463.7374369999998</v>
      </c>
      <c r="K493" s="156">
        <f>IF((G493-J493-L493)&lt;=Datos!$G$7,"0",IF((G493-J493-L493)&lt;=Datos!$G$8,((G493-J493-L493)-Datos!$F$8)*Datos!$I$6,IF((G493-J493-L493)&lt;=Datos!$G$9,Datos!$I$8+((G493-J493-L493)-Datos!$F$9)*Datos!$J$6,IF((G493-J493-L493)&gt;=Datos!$F$10,(Datos!$I$8+Datos!$J$8)+((G493-J493-L493)-Datos!$F$10)*Datos!$K$6))))</f>
        <v>8775.6355314166649</v>
      </c>
      <c r="L493" s="155">
        <f>IF(G493&gt;=Datos!$D$15,(Datos!$D$15*Datos!$C$15),IF(G493&lt;=Datos!$D$15,(G493*Datos!$C$15)))</f>
        <v>2609.673104</v>
      </c>
      <c r="M493" s="154">
        <v>25</v>
      </c>
      <c r="N493" s="154">
        <f t="shared" ref="N493:N495" si="467">SUM(J493:M493)</f>
        <v>13874.046072416664</v>
      </c>
      <c r="O493" s="177">
        <f t="shared" si="451"/>
        <v>71970.463927583332</v>
      </c>
    </row>
    <row r="494" spans="1:15" ht="29.25" customHeight="1" x14ac:dyDescent="0.2">
      <c r="A494" s="207">
        <v>400</v>
      </c>
      <c r="B494" s="209" t="s">
        <v>109</v>
      </c>
      <c r="C494" s="209" t="s">
        <v>274</v>
      </c>
      <c r="D494" s="92" t="s">
        <v>589</v>
      </c>
      <c r="E494" s="210" t="s">
        <v>269</v>
      </c>
      <c r="F494" s="210" t="s">
        <v>270</v>
      </c>
      <c r="G494" s="154">
        <v>44467.5</v>
      </c>
      <c r="H494" s="154">
        <v>0</v>
      </c>
      <c r="I494" s="154">
        <f t="shared" si="449"/>
        <v>44467.5</v>
      </c>
      <c r="J494" s="155">
        <f>IF(G494&gt;=Datos!$D$14,(Datos!$D$14*Datos!$C$14),IF(G494&lt;=Datos!$D$14,(G494*Datos!$C$14)))</f>
        <v>1276.2172499999999</v>
      </c>
      <c r="K494" s="156">
        <f>IF((G494-J494-L494)&lt;=Datos!$G$7,"0",IF((G494-J494-L494)&lt;=Datos!$G$8,((G494-J494-L494)-Datos!$F$8)*Datos!$I$6,IF((G494-J494-L494)&lt;=Datos!$G$9,Datos!$I$8+((G494-J494-L494)-Datos!$F$9)*Datos!$J$6,IF((G494-J494-L494)&gt;=Datos!$F$10,(Datos!$I$8+Datos!$J$8)+((G494-J494-L494)-Datos!$F$10)*Datos!$K$6))))</f>
        <v>1073.1691124999998</v>
      </c>
      <c r="L494" s="155">
        <f>IF(G494&gt;=Datos!$D$15,(Datos!$D$15*Datos!$C$15),IF(G494&lt;=Datos!$D$15,(G494*Datos!$C$15)))</f>
        <v>1351.8119999999999</v>
      </c>
      <c r="M494" s="154">
        <v>25</v>
      </c>
      <c r="N494" s="154">
        <f t="shared" si="467"/>
        <v>3726.1983624999993</v>
      </c>
      <c r="O494" s="177">
        <f t="shared" si="451"/>
        <v>40741.301637500001</v>
      </c>
    </row>
    <row r="495" spans="1:15" ht="29.25" customHeight="1" x14ac:dyDescent="0.2">
      <c r="A495" s="207">
        <v>401</v>
      </c>
      <c r="B495" s="209" t="s">
        <v>897</v>
      </c>
      <c r="C495" s="209" t="s">
        <v>274</v>
      </c>
      <c r="D495" s="92" t="s">
        <v>575</v>
      </c>
      <c r="E495" s="210" t="s">
        <v>269</v>
      </c>
      <c r="F495" s="210" t="s">
        <v>19</v>
      </c>
      <c r="G495" s="154">
        <v>60000</v>
      </c>
      <c r="H495" s="154">
        <v>0</v>
      </c>
      <c r="I495" s="154">
        <f t="shared" si="449"/>
        <v>60000</v>
      </c>
      <c r="J495" s="155">
        <f>IF(G495&gt;=Datos!$D$14,(Datos!$D$14*Datos!$C$14),IF(G495&lt;=Datos!$D$14,(G495*Datos!$C$14)))</f>
        <v>1722</v>
      </c>
      <c r="K495" s="156">
        <f>IF((G495-J495-L495)&lt;=Datos!$G$7,"0",IF((G495-J495-L495)&lt;=Datos!$G$8,((G495-J495-L495)-Datos!$F$8)*Datos!$I$6,IF((G495-J495-L495)&lt;=Datos!$G$9,Datos!$I$8+((G495-J495-L495)-Datos!$F$9)*Datos!$J$6,IF((G495-J495-L495)&gt;=Datos!$F$10,(Datos!$I$8+Datos!$J$8)+((G495-J495-L495)-Datos!$F$10)*Datos!$K$6))))</f>
        <v>3486.6756666666661</v>
      </c>
      <c r="L495" s="155">
        <f>IF(G495&gt;=Datos!$D$15,(Datos!$D$15*Datos!$C$15),IF(G495&lt;=Datos!$D$15,(G495*Datos!$C$15)))</f>
        <v>1824</v>
      </c>
      <c r="M495" s="154">
        <v>25</v>
      </c>
      <c r="N495" s="154">
        <f t="shared" si="467"/>
        <v>7057.6756666666661</v>
      </c>
      <c r="O495" s="177">
        <f t="shared" si="451"/>
        <v>52942.324333333338</v>
      </c>
    </row>
    <row r="496" spans="1:15" ht="29.25" customHeight="1" x14ac:dyDescent="0.2">
      <c r="A496" s="207">
        <v>402</v>
      </c>
      <c r="B496" s="209" t="s">
        <v>898</v>
      </c>
      <c r="C496" s="209" t="s">
        <v>274</v>
      </c>
      <c r="D496" s="92" t="s">
        <v>575</v>
      </c>
      <c r="E496" s="210" t="s">
        <v>269</v>
      </c>
      <c r="F496" s="210" t="s">
        <v>19</v>
      </c>
      <c r="G496" s="154">
        <v>60000</v>
      </c>
      <c r="H496" s="154">
        <v>0</v>
      </c>
      <c r="I496" s="154">
        <f t="shared" ref="I496:I511" si="468">SUM(G496:H496)</f>
        <v>60000</v>
      </c>
      <c r="J496" s="155">
        <f>IF(G496&gt;=Datos!$D$14,(Datos!$D$14*Datos!$C$14),IF(G496&lt;=Datos!$D$14,(G496*Datos!$C$14)))</f>
        <v>1722</v>
      </c>
      <c r="K496" s="156">
        <f>IF((G496-J496-L496)&lt;=Datos!$G$7,"0",IF((G496-J496-L496)&lt;=Datos!$G$8,((G496-J496-L496)-Datos!$F$8)*Datos!$I$6,IF((G496-J496-L496)&lt;=Datos!$G$9,Datos!$I$8+((G496-J496-L496)-Datos!$F$9)*Datos!$J$6,IF((G496-J496-L496)&gt;=Datos!$F$10,(Datos!$I$8+Datos!$J$8)+((G496-J496-L496)-Datos!$F$10)*Datos!$K$6))))</f>
        <v>3486.6756666666661</v>
      </c>
      <c r="L496" s="155">
        <f>IF(G496&gt;=Datos!$D$15,(Datos!$D$15*Datos!$C$15),IF(G496&lt;=Datos!$D$15,(G496*Datos!$C$15)))</f>
        <v>1824</v>
      </c>
      <c r="M496" s="154">
        <v>25</v>
      </c>
      <c r="N496" s="154">
        <f t="shared" ref="N496:N518" si="469">SUM(J496:M496)</f>
        <v>7057.6756666666661</v>
      </c>
      <c r="O496" s="177">
        <f t="shared" ref="O496:O518" si="470">+G496-N496</f>
        <v>52942.324333333338</v>
      </c>
    </row>
    <row r="497" spans="1:15" ht="29.25" customHeight="1" x14ac:dyDescent="0.2">
      <c r="A497" s="207">
        <v>403</v>
      </c>
      <c r="B497" s="209" t="s">
        <v>899</v>
      </c>
      <c r="C497" s="209" t="s">
        <v>274</v>
      </c>
      <c r="D497" s="92" t="s">
        <v>590</v>
      </c>
      <c r="E497" s="210" t="s">
        <v>269</v>
      </c>
      <c r="F497" s="210" t="s">
        <v>19</v>
      </c>
      <c r="G497" s="154">
        <v>60000</v>
      </c>
      <c r="H497" s="154">
        <v>0</v>
      </c>
      <c r="I497" s="154">
        <f t="shared" si="468"/>
        <v>60000</v>
      </c>
      <c r="J497" s="155">
        <f>IF(G497&gt;=Datos!$D$14,(Datos!$D$14*Datos!$C$14),IF(G497&lt;=Datos!$D$14,(G497*Datos!$C$14)))</f>
        <v>1722</v>
      </c>
      <c r="K497" s="156">
        <f>IF((G497-J497-L497)&lt;=Datos!$G$7,"0",IF((G497-J497-L497)&lt;=Datos!$G$8,((G497-J497-L497)-Datos!$F$8)*Datos!$I$6,IF((G497-J497-L497)&lt;=Datos!$G$9,Datos!$I$8+((G497-J497-L497)-Datos!$F$9)*Datos!$J$6,IF((G497-J497-L497)&gt;=Datos!$F$10,(Datos!$I$8+Datos!$J$8)+((G497-J497-L497)-Datos!$F$10)*Datos!$K$6))))</f>
        <v>3486.6756666666661</v>
      </c>
      <c r="L497" s="155">
        <f>IF(G497&gt;=Datos!$D$15,(Datos!$D$15*Datos!$C$15),IF(G497&lt;=Datos!$D$15,(G497*Datos!$C$15)))</f>
        <v>1824</v>
      </c>
      <c r="M497" s="154">
        <v>25</v>
      </c>
      <c r="N497" s="154">
        <f t="shared" si="469"/>
        <v>7057.6756666666661</v>
      </c>
      <c r="O497" s="177">
        <f t="shared" si="470"/>
        <v>52942.324333333338</v>
      </c>
    </row>
    <row r="498" spans="1:15" ht="29.25" customHeight="1" x14ac:dyDescent="0.2">
      <c r="A498" s="207">
        <v>404</v>
      </c>
      <c r="B498" s="209" t="s">
        <v>967</v>
      </c>
      <c r="C498" s="209" t="s">
        <v>274</v>
      </c>
      <c r="D498" s="92" t="s">
        <v>590</v>
      </c>
      <c r="E498" s="210" t="s">
        <v>269</v>
      </c>
      <c r="F498" s="210" t="s">
        <v>19</v>
      </c>
      <c r="G498" s="154">
        <v>60000</v>
      </c>
      <c r="H498" s="154">
        <v>0</v>
      </c>
      <c r="I498" s="154">
        <f t="shared" si="468"/>
        <v>60000</v>
      </c>
      <c r="J498" s="155">
        <f>IF(G498&gt;=Datos!$D$14,(Datos!$D$14*Datos!$C$14),IF(G498&lt;=Datos!$D$14,(G498*Datos!$C$14)))</f>
        <v>1722</v>
      </c>
      <c r="K498" s="156">
        <f>IF((G498-J498-L498)&lt;=Datos!$G$7,"0",IF((G498-J498-L498)&lt;=Datos!$G$8,((G498-J498-L498)-Datos!$F$8)*Datos!$I$6,IF((G498-J498-L498)&lt;=Datos!$G$9,Datos!$I$8+((G498-J498-L498)-Datos!$F$9)*Datos!$J$6,IF((G498-J498-L498)&gt;=Datos!$F$10,(Datos!$I$8+Datos!$J$8)+((G498-J498-L498)-Datos!$F$10)*Datos!$K$6))))</f>
        <v>3486.6756666666661</v>
      </c>
      <c r="L498" s="155">
        <f>IF(G498&gt;=Datos!$D$15,(Datos!$D$15*Datos!$C$15),IF(G498&lt;=Datos!$D$15,(G498*Datos!$C$15)))</f>
        <v>1824</v>
      </c>
      <c r="M498" s="154">
        <v>25</v>
      </c>
      <c r="N498" s="154">
        <f t="shared" si="469"/>
        <v>7057.6756666666661</v>
      </c>
      <c r="O498" s="177">
        <f t="shared" si="470"/>
        <v>52942.324333333338</v>
      </c>
    </row>
    <row r="499" spans="1:15" ht="29.25" customHeight="1" x14ac:dyDescent="0.2">
      <c r="A499" s="207">
        <v>405</v>
      </c>
      <c r="B499" s="209" t="s">
        <v>900</v>
      </c>
      <c r="C499" s="209" t="s">
        <v>274</v>
      </c>
      <c r="D499" s="92" t="s">
        <v>574</v>
      </c>
      <c r="E499" s="210" t="s">
        <v>269</v>
      </c>
      <c r="F499" s="210" t="s">
        <v>19</v>
      </c>
      <c r="G499" s="154">
        <v>60000</v>
      </c>
      <c r="H499" s="154">
        <v>0</v>
      </c>
      <c r="I499" s="154">
        <f t="shared" si="468"/>
        <v>60000</v>
      </c>
      <c r="J499" s="155">
        <f>IF(G499&gt;=Datos!$D$14,(Datos!$D$14*Datos!$C$14),IF(G499&lt;=Datos!$D$14,(G499*Datos!$C$14)))</f>
        <v>1722</v>
      </c>
      <c r="K499" s="156">
        <f>IF((G499-J499-L499)&lt;=Datos!$G$7,"0",IF((G499-J499-L499)&lt;=Datos!$G$8,((G499-J499-L499)-Datos!$F$8)*Datos!$I$6,IF((G499-J499-L499)&lt;=Datos!$G$9,Datos!$I$8+((G499-J499-L499)-Datos!$F$9)*Datos!$J$6,IF((G499-J499-L499)&gt;=Datos!$F$10,(Datos!$I$8+Datos!$J$8)+((G499-J499-L499)-Datos!$F$10)*Datos!$K$6))))</f>
        <v>3486.6756666666661</v>
      </c>
      <c r="L499" s="155">
        <f>IF(G499&gt;=Datos!$D$15,(Datos!$D$15*Datos!$C$15),IF(G499&lt;=Datos!$D$15,(G499*Datos!$C$15)))</f>
        <v>1824</v>
      </c>
      <c r="M499" s="154">
        <v>25</v>
      </c>
      <c r="N499" s="154">
        <f t="shared" si="469"/>
        <v>7057.6756666666661</v>
      </c>
      <c r="O499" s="177">
        <f t="shared" si="470"/>
        <v>52942.324333333338</v>
      </c>
    </row>
    <row r="500" spans="1:15" ht="29.25" customHeight="1" x14ac:dyDescent="0.2">
      <c r="A500" s="207">
        <v>406</v>
      </c>
      <c r="B500" s="209" t="s">
        <v>901</v>
      </c>
      <c r="C500" s="209" t="s">
        <v>274</v>
      </c>
      <c r="D500" s="92" t="s">
        <v>574</v>
      </c>
      <c r="E500" s="210" t="s">
        <v>269</v>
      </c>
      <c r="F500" s="210" t="s">
        <v>19</v>
      </c>
      <c r="G500" s="154">
        <v>60000</v>
      </c>
      <c r="H500" s="154">
        <v>0</v>
      </c>
      <c r="I500" s="154">
        <f t="shared" si="468"/>
        <v>60000</v>
      </c>
      <c r="J500" s="155">
        <f>IF(G500&gt;=Datos!$D$14,(Datos!$D$14*Datos!$C$14),IF(G500&lt;=Datos!$D$14,(G500*Datos!$C$14)))</f>
        <v>1722</v>
      </c>
      <c r="K500" s="156">
        <f>IF((G500-J500-L500)&lt;=Datos!$G$7,"0",IF((G500-J500-L500)&lt;=Datos!$G$8,((G500-J500-L500)-Datos!$F$8)*Datos!$I$6,IF((G500-J500-L500)&lt;=Datos!$G$9,Datos!$I$8+((G500-J500-L500)-Datos!$F$9)*Datos!$J$6,IF((G500-J500-L500)&gt;=Datos!$F$10,(Datos!$I$8+Datos!$J$8)+((G500-J500-L500)-Datos!$F$10)*Datos!$K$6))))</f>
        <v>3486.6756666666661</v>
      </c>
      <c r="L500" s="155">
        <f>IF(G500&gt;=Datos!$D$15,(Datos!$D$15*Datos!$C$15),IF(G500&lt;=Datos!$D$15,(G500*Datos!$C$15)))</f>
        <v>1824</v>
      </c>
      <c r="M500" s="154">
        <v>25</v>
      </c>
      <c r="N500" s="154">
        <f t="shared" si="469"/>
        <v>7057.6756666666661</v>
      </c>
      <c r="O500" s="177">
        <f t="shared" si="470"/>
        <v>52942.324333333338</v>
      </c>
    </row>
    <row r="501" spans="1:15" ht="29.25" customHeight="1" x14ac:dyDescent="0.2">
      <c r="A501" s="207">
        <v>407</v>
      </c>
      <c r="B501" s="209" t="s">
        <v>902</v>
      </c>
      <c r="C501" s="209" t="s">
        <v>274</v>
      </c>
      <c r="D501" s="92" t="s">
        <v>574</v>
      </c>
      <c r="E501" s="210" t="s">
        <v>269</v>
      </c>
      <c r="F501" s="210" t="s">
        <v>19</v>
      </c>
      <c r="G501" s="154">
        <v>60000</v>
      </c>
      <c r="H501" s="154">
        <v>0</v>
      </c>
      <c r="I501" s="154">
        <f t="shared" si="468"/>
        <v>60000</v>
      </c>
      <c r="J501" s="155">
        <f>IF(G501&gt;=Datos!$D$14,(Datos!$D$14*Datos!$C$14),IF(G501&lt;=Datos!$D$14,(G501*Datos!$C$14)))</f>
        <v>1722</v>
      </c>
      <c r="K501" s="156">
        <f>IF((G501-J501-L501)&lt;=Datos!$G$7,"0",IF((G501-J501-L501)&lt;=Datos!$G$8,((G501-J501-L501)-Datos!$F$8)*Datos!$I$6,IF((G501-J501-L501)&lt;=Datos!$G$9,Datos!$I$8+((G501-J501-L501)-Datos!$F$9)*Datos!$J$6,IF((G501-J501-L501)&gt;=Datos!$F$10,(Datos!$I$8+Datos!$J$8)+((G501-J501-L501)-Datos!$F$10)*Datos!$K$6))))</f>
        <v>3486.6756666666661</v>
      </c>
      <c r="L501" s="155">
        <f>IF(G501&gt;=Datos!$D$15,(Datos!$D$15*Datos!$C$15),IF(G501&lt;=Datos!$D$15,(G501*Datos!$C$15)))</f>
        <v>1824</v>
      </c>
      <c r="M501" s="154">
        <v>25</v>
      </c>
      <c r="N501" s="154">
        <f t="shared" si="469"/>
        <v>7057.6756666666661</v>
      </c>
      <c r="O501" s="177">
        <f t="shared" si="470"/>
        <v>52942.324333333338</v>
      </c>
    </row>
    <row r="502" spans="1:15" ht="29.25" customHeight="1" x14ac:dyDescent="0.2">
      <c r="A502" s="207">
        <v>408</v>
      </c>
      <c r="B502" s="209" t="s">
        <v>903</v>
      </c>
      <c r="C502" s="209" t="s">
        <v>274</v>
      </c>
      <c r="D502" s="92" t="s">
        <v>675</v>
      </c>
      <c r="E502" s="210" t="s">
        <v>269</v>
      </c>
      <c r="F502" s="210" t="s">
        <v>19</v>
      </c>
      <c r="G502" s="154">
        <v>60000</v>
      </c>
      <c r="H502" s="154">
        <v>0</v>
      </c>
      <c r="I502" s="154">
        <f t="shared" si="468"/>
        <v>60000</v>
      </c>
      <c r="J502" s="155">
        <f>IF(G502&gt;=Datos!$D$14,(Datos!$D$14*Datos!$C$14),IF(G502&lt;=Datos!$D$14,(G502*Datos!$C$14)))</f>
        <v>1722</v>
      </c>
      <c r="K502" s="156">
        <f>IF((G502-J502-L502)&lt;=Datos!$G$7,"0",IF((G502-J502-L502)&lt;=Datos!$G$8,((G502-J502-L502)-Datos!$F$8)*Datos!$I$6,IF((G502-J502-L502)&lt;=Datos!$G$9,Datos!$I$8+((G502-J502-L502)-Datos!$F$9)*Datos!$J$6,IF((G502-J502-L502)&gt;=Datos!$F$10,(Datos!$I$8+Datos!$J$8)+((G502-J502-L502)-Datos!$F$10)*Datos!$K$6))))</f>
        <v>3486.6756666666661</v>
      </c>
      <c r="L502" s="155">
        <f>IF(G502&gt;=Datos!$D$15,(Datos!$D$15*Datos!$C$15),IF(G502&lt;=Datos!$D$15,(G502*Datos!$C$15)))</f>
        <v>1824</v>
      </c>
      <c r="M502" s="154">
        <v>25</v>
      </c>
      <c r="N502" s="154">
        <f t="shared" si="469"/>
        <v>7057.6756666666661</v>
      </c>
      <c r="O502" s="177">
        <f t="shared" si="470"/>
        <v>52942.324333333338</v>
      </c>
    </row>
    <row r="503" spans="1:15" ht="29.25" customHeight="1" x14ac:dyDescent="0.2">
      <c r="A503" s="207">
        <v>409</v>
      </c>
      <c r="B503" s="209" t="s">
        <v>904</v>
      </c>
      <c r="C503" s="209" t="s">
        <v>274</v>
      </c>
      <c r="D503" s="92" t="s">
        <v>675</v>
      </c>
      <c r="E503" s="210" t="s">
        <v>269</v>
      </c>
      <c r="F503" s="210" t="s">
        <v>19</v>
      </c>
      <c r="G503" s="154">
        <v>60000</v>
      </c>
      <c r="H503" s="154">
        <v>0</v>
      </c>
      <c r="I503" s="154">
        <f t="shared" si="468"/>
        <v>60000</v>
      </c>
      <c r="J503" s="155">
        <f>IF(G503&gt;=Datos!$D$14,(Datos!$D$14*Datos!$C$14),IF(G503&lt;=Datos!$D$14,(G503*Datos!$C$14)))</f>
        <v>1722</v>
      </c>
      <c r="K503" s="156">
        <f>IF((G503-J503-L503)&lt;=Datos!$G$7,"0",IF((G503-J503-L503)&lt;=Datos!$G$8,((G503-J503-L503)-Datos!$F$8)*Datos!$I$6,IF((G503-J503-L503)&lt;=Datos!$G$9,Datos!$I$8+((G503-J503-L503)-Datos!$F$9)*Datos!$J$6,IF((G503-J503-L503)&gt;=Datos!$F$10,(Datos!$I$8+Datos!$J$8)+((G503-J503-L503)-Datos!$F$10)*Datos!$K$6))))</f>
        <v>3486.6756666666661</v>
      </c>
      <c r="L503" s="155">
        <f>IF(G503&gt;=Datos!$D$15,(Datos!$D$15*Datos!$C$15),IF(G503&lt;=Datos!$D$15,(G503*Datos!$C$15)))</f>
        <v>1824</v>
      </c>
      <c r="M503" s="154">
        <v>25</v>
      </c>
      <c r="N503" s="154">
        <f t="shared" si="469"/>
        <v>7057.6756666666661</v>
      </c>
      <c r="O503" s="177">
        <f t="shared" si="470"/>
        <v>52942.324333333338</v>
      </c>
    </row>
    <row r="504" spans="1:15" ht="29.25" customHeight="1" x14ac:dyDescent="0.2">
      <c r="A504" s="207">
        <v>410</v>
      </c>
      <c r="B504" s="209" t="s">
        <v>905</v>
      </c>
      <c r="C504" s="209" t="s">
        <v>274</v>
      </c>
      <c r="D504" s="92" t="s">
        <v>675</v>
      </c>
      <c r="E504" s="210" t="s">
        <v>269</v>
      </c>
      <c r="F504" s="210" t="s">
        <v>19</v>
      </c>
      <c r="G504" s="154">
        <v>60000</v>
      </c>
      <c r="H504" s="154">
        <v>0</v>
      </c>
      <c r="I504" s="154">
        <f t="shared" si="468"/>
        <v>60000</v>
      </c>
      <c r="J504" s="155">
        <f>IF(G504&gt;=Datos!$D$14,(Datos!$D$14*Datos!$C$14),IF(G504&lt;=Datos!$D$14,(G504*Datos!$C$14)))</f>
        <v>1722</v>
      </c>
      <c r="K504" s="156">
        <f>IF((G504-J504-L504)&lt;=Datos!$G$7,"0",IF((G504-J504-L504)&lt;=Datos!$G$8,((G504-J504-L504)-Datos!$F$8)*Datos!$I$6,IF((G504-J504-L504)&lt;=Datos!$G$9,Datos!$I$8+((G504-J504-L504)-Datos!$F$9)*Datos!$J$6,IF((G504-J504-L504)&gt;=Datos!$F$10,(Datos!$I$8+Datos!$J$8)+((G504-J504-L504)-Datos!$F$10)*Datos!$K$6))))</f>
        <v>3486.6756666666661</v>
      </c>
      <c r="L504" s="155">
        <f>IF(G504&gt;=Datos!$D$15,(Datos!$D$15*Datos!$C$15),IF(G504&lt;=Datos!$D$15,(G504*Datos!$C$15)))</f>
        <v>1824</v>
      </c>
      <c r="M504" s="154">
        <v>25</v>
      </c>
      <c r="N504" s="154">
        <f t="shared" si="469"/>
        <v>7057.6756666666661</v>
      </c>
      <c r="O504" s="177">
        <f t="shared" si="470"/>
        <v>52942.324333333338</v>
      </c>
    </row>
    <row r="505" spans="1:15" ht="29.25" customHeight="1" x14ac:dyDescent="0.2">
      <c r="A505" s="207">
        <v>411</v>
      </c>
      <c r="B505" s="209" t="s">
        <v>906</v>
      </c>
      <c r="C505" s="209" t="s">
        <v>274</v>
      </c>
      <c r="D505" s="92" t="s">
        <v>675</v>
      </c>
      <c r="E505" s="210" t="s">
        <v>269</v>
      </c>
      <c r="F505" s="210" t="s">
        <v>19</v>
      </c>
      <c r="G505" s="154">
        <v>60000</v>
      </c>
      <c r="H505" s="154">
        <v>0</v>
      </c>
      <c r="I505" s="154">
        <f t="shared" si="468"/>
        <v>60000</v>
      </c>
      <c r="J505" s="155">
        <f>IF(G505&gt;=Datos!$D$14,(Datos!$D$14*Datos!$C$14),IF(G505&lt;=Datos!$D$14,(G505*Datos!$C$14)))</f>
        <v>1722</v>
      </c>
      <c r="K505" s="156">
        <f>IF((G505-J505-L505)&lt;=Datos!$G$7,"0",IF((G505-J505-L505)&lt;=Datos!$G$8,((G505-J505-L505)-Datos!$F$8)*Datos!$I$6,IF((G505-J505-L505)&lt;=Datos!$G$9,Datos!$I$8+((G505-J505-L505)-Datos!$F$9)*Datos!$J$6,IF((G505-J505-L505)&gt;=Datos!$F$10,(Datos!$I$8+Datos!$J$8)+((G505-J505-L505)-Datos!$F$10)*Datos!$K$6))))</f>
        <v>3486.6756666666661</v>
      </c>
      <c r="L505" s="155">
        <f>IF(G505&gt;=Datos!$D$15,(Datos!$D$15*Datos!$C$15),IF(G505&lt;=Datos!$D$15,(G505*Datos!$C$15)))</f>
        <v>1824</v>
      </c>
      <c r="M505" s="154">
        <v>25</v>
      </c>
      <c r="N505" s="154">
        <f t="shared" si="469"/>
        <v>7057.6756666666661</v>
      </c>
      <c r="O505" s="177">
        <f t="shared" si="470"/>
        <v>52942.324333333338</v>
      </c>
    </row>
    <row r="506" spans="1:15" ht="29.25" customHeight="1" x14ac:dyDescent="0.2">
      <c r="A506" s="207">
        <v>412</v>
      </c>
      <c r="B506" s="209" t="s">
        <v>907</v>
      </c>
      <c r="C506" s="209" t="s">
        <v>274</v>
      </c>
      <c r="D506" s="92" t="s">
        <v>675</v>
      </c>
      <c r="E506" s="210" t="s">
        <v>269</v>
      </c>
      <c r="F506" s="210" t="s">
        <v>19</v>
      </c>
      <c r="G506" s="154">
        <v>60000</v>
      </c>
      <c r="H506" s="154">
        <v>0</v>
      </c>
      <c r="I506" s="154">
        <f t="shared" si="468"/>
        <v>60000</v>
      </c>
      <c r="J506" s="155">
        <f>IF(G506&gt;=Datos!$D$14,(Datos!$D$14*Datos!$C$14),IF(G506&lt;=Datos!$D$14,(G506*Datos!$C$14)))</f>
        <v>1722</v>
      </c>
      <c r="K506" s="156">
        <f>IF((G506-J506-L506)&lt;=Datos!$G$7,"0",IF((G506-J506-L506)&lt;=Datos!$G$8,((G506-J506-L506)-Datos!$F$8)*Datos!$I$6,IF((G506-J506-L506)&lt;=Datos!$G$9,Datos!$I$8+((G506-J506-L506)-Datos!$F$9)*Datos!$J$6,IF((G506-J506-L506)&gt;=Datos!$F$10,(Datos!$I$8+Datos!$J$8)+((G506-J506-L506)-Datos!$F$10)*Datos!$K$6))))</f>
        <v>3486.6756666666661</v>
      </c>
      <c r="L506" s="155">
        <f>IF(G506&gt;=Datos!$D$15,(Datos!$D$15*Datos!$C$15),IF(G506&lt;=Datos!$D$15,(G506*Datos!$C$15)))</f>
        <v>1824</v>
      </c>
      <c r="M506" s="154">
        <v>25</v>
      </c>
      <c r="N506" s="154">
        <f t="shared" si="469"/>
        <v>7057.6756666666661</v>
      </c>
      <c r="O506" s="177">
        <f t="shared" si="470"/>
        <v>52942.324333333338</v>
      </c>
    </row>
    <row r="507" spans="1:15" ht="29.25" customHeight="1" x14ac:dyDescent="0.2">
      <c r="A507" s="207">
        <v>413</v>
      </c>
      <c r="B507" s="209" t="s">
        <v>908</v>
      </c>
      <c r="C507" s="209" t="s">
        <v>274</v>
      </c>
      <c r="D507" s="92" t="s">
        <v>1037</v>
      </c>
      <c r="E507" s="210" t="s">
        <v>269</v>
      </c>
      <c r="F507" s="210" t="s">
        <v>19</v>
      </c>
      <c r="G507" s="154">
        <v>60000</v>
      </c>
      <c r="H507" s="154">
        <v>0</v>
      </c>
      <c r="I507" s="154">
        <f t="shared" si="468"/>
        <v>60000</v>
      </c>
      <c r="J507" s="155">
        <f>IF(G507&gt;=Datos!$D$14,(Datos!$D$14*Datos!$C$14),IF(G507&lt;=Datos!$D$14,(G507*Datos!$C$14)))</f>
        <v>1722</v>
      </c>
      <c r="K507" s="156">
        <f>IF((G507-J507-L507)&lt;=Datos!$G$7,"0",IF((G507-J507-L507)&lt;=Datos!$G$8,((G507-J507-L507)-Datos!$F$8)*Datos!$I$6,IF((G507-J507-L507)&lt;=Datos!$G$9,Datos!$I$8+((G507-J507-L507)-Datos!$F$9)*Datos!$J$6,IF((G507-J507-L507)&gt;=Datos!$F$10,(Datos!$I$8+Datos!$J$8)+((G507-J507-L507)-Datos!$F$10)*Datos!$K$6))))</f>
        <v>3486.6756666666661</v>
      </c>
      <c r="L507" s="155">
        <f>IF(G507&gt;=Datos!$D$15,(Datos!$D$15*Datos!$C$15),IF(G507&lt;=Datos!$D$15,(G507*Datos!$C$15)))</f>
        <v>1824</v>
      </c>
      <c r="M507" s="154">
        <v>25</v>
      </c>
      <c r="N507" s="154">
        <f t="shared" si="469"/>
        <v>7057.6756666666661</v>
      </c>
      <c r="O507" s="177">
        <f t="shared" si="470"/>
        <v>52942.324333333338</v>
      </c>
    </row>
    <row r="508" spans="1:15" ht="29.25" customHeight="1" x14ac:dyDescent="0.2">
      <c r="A508" s="207">
        <v>414</v>
      </c>
      <c r="B508" s="209" t="s">
        <v>909</v>
      </c>
      <c r="C508" s="209" t="s">
        <v>274</v>
      </c>
      <c r="D508" s="92" t="s">
        <v>432</v>
      </c>
      <c r="E508" s="210" t="s">
        <v>269</v>
      </c>
      <c r="F508" s="210" t="s">
        <v>19</v>
      </c>
      <c r="G508" s="154">
        <v>35000</v>
      </c>
      <c r="H508" s="154">
        <v>0</v>
      </c>
      <c r="I508" s="154">
        <f t="shared" si="468"/>
        <v>35000</v>
      </c>
      <c r="J508" s="155">
        <f>IF(G508&gt;=Datos!$D$14,(Datos!$D$14*Datos!$C$14),IF(G508&lt;=Datos!$D$14,(G508*Datos!$C$14)))</f>
        <v>1004.5</v>
      </c>
      <c r="K508" s="156" t="str">
        <f>IF((G508-J508-L508)&lt;=Datos!$G$7,"0",IF((G508-J508-L508)&lt;=Datos!$G$8,((G508-J508-L508)-Datos!$F$8)*Datos!$I$6,IF((G508-J508-L508)&lt;=Datos!$G$9,Datos!$I$8+((G508-J508-L508)-Datos!$F$9)*Datos!$J$6,IF((G508-J508-L508)&gt;=Datos!$F$10,(Datos!$I$8+Datos!$J$8)+((G508-J508-L508)-Datos!$F$10)*Datos!$K$6))))</f>
        <v>0</v>
      </c>
      <c r="L508" s="155">
        <f>IF(G508&gt;=Datos!$D$15,(Datos!$D$15*Datos!$C$15),IF(G508&lt;=Datos!$D$15,(G508*Datos!$C$15)))</f>
        <v>1064</v>
      </c>
      <c r="M508" s="154">
        <v>25</v>
      </c>
      <c r="N508" s="154">
        <f t="shared" si="469"/>
        <v>2093.5</v>
      </c>
      <c r="O508" s="177">
        <f t="shared" si="470"/>
        <v>32906.5</v>
      </c>
    </row>
    <row r="509" spans="1:15" ht="29.25" customHeight="1" x14ac:dyDescent="0.2">
      <c r="A509" s="207">
        <v>415</v>
      </c>
      <c r="B509" s="209" t="s">
        <v>910</v>
      </c>
      <c r="C509" s="209" t="s">
        <v>274</v>
      </c>
      <c r="D509" s="92" t="s">
        <v>432</v>
      </c>
      <c r="E509" s="210" t="s">
        <v>269</v>
      </c>
      <c r="F509" s="210" t="s">
        <v>19</v>
      </c>
      <c r="G509" s="154">
        <v>35000</v>
      </c>
      <c r="H509" s="154">
        <v>0</v>
      </c>
      <c r="I509" s="154">
        <f t="shared" ref="I509:I510" si="471">SUM(G509:H509)</f>
        <v>35000</v>
      </c>
      <c r="J509" s="155">
        <f>IF(G509&gt;=Datos!$D$14,(Datos!$D$14*Datos!$C$14),IF(G509&lt;=Datos!$D$14,(G509*Datos!$C$14)))</f>
        <v>1004.5</v>
      </c>
      <c r="K509" s="156" t="str">
        <f>IF((G509-J509-L509)&lt;=Datos!$G$7,"0",IF((G509-J509-L509)&lt;=Datos!$G$8,((G509-J509-L509)-Datos!$F$8)*Datos!$I$6,IF((G509-J509-L509)&lt;=Datos!$G$9,Datos!$I$8+((G509-J509-L509)-Datos!$F$9)*Datos!$J$6,IF((G509-J509-L509)&gt;=Datos!$F$10,(Datos!$I$8+Datos!$J$8)+((G509-J509-L509)-Datos!$F$10)*Datos!$K$6))))</f>
        <v>0</v>
      </c>
      <c r="L509" s="155">
        <f>IF(G509&gt;=Datos!$D$15,(Datos!$D$15*Datos!$C$15),IF(G509&lt;=Datos!$D$15,(G509*Datos!$C$15)))</f>
        <v>1064</v>
      </c>
      <c r="M509" s="154">
        <v>25</v>
      </c>
      <c r="N509" s="154">
        <f t="shared" ref="N509:N510" si="472">SUM(J509:M509)</f>
        <v>2093.5</v>
      </c>
      <c r="O509" s="177">
        <f t="shared" ref="O509:O510" si="473">+G509-N509</f>
        <v>32906.5</v>
      </c>
    </row>
    <row r="510" spans="1:15" ht="29.25" customHeight="1" x14ac:dyDescent="0.2">
      <c r="A510" s="207">
        <v>416</v>
      </c>
      <c r="B510" s="209" t="s">
        <v>968</v>
      </c>
      <c r="C510" s="209" t="s">
        <v>274</v>
      </c>
      <c r="D510" s="92" t="s">
        <v>590</v>
      </c>
      <c r="E510" s="210" t="s">
        <v>269</v>
      </c>
      <c r="F510" s="210" t="s">
        <v>19</v>
      </c>
      <c r="G510" s="154">
        <v>60000</v>
      </c>
      <c r="H510" s="154">
        <v>0</v>
      </c>
      <c r="I510" s="154">
        <f t="shared" si="471"/>
        <v>60000</v>
      </c>
      <c r="J510" s="155">
        <f>IF(G510&gt;=Datos!$D$14,(Datos!$D$14*Datos!$C$14),IF(G510&lt;=Datos!$D$14,(G510*Datos!$C$14)))</f>
        <v>1722</v>
      </c>
      <c r="K510" s="156">
        <f>IF((G510-J510-L510)&lt;=Datos!$G$7,"0",IF((G510-J510-L510)&lt;=Datos!$G$8,((G510-J510-L510)-Datos!$F$8)*Datos!$I$6,IF((G510-J510-L510)&lt;=Datos!$G$9,Datos!$I$8+((G510-J510-L510)-Datos!$F$9)*Datos!$J$6,IF((G510-J510-L510)&gt;=Datos!$F$10,(Datos!$I$8+Datos!$J$8)+((G510-J510-L510)-Datos!$F$10)*Datos!$K$6))))</f>
        <v>3486.6756666666661</v>
      </c>
      <c r="L510" s="155">
        <f>IF(G510&gt;=Datos!$D$15,(Datos!$D$15*Datos!$C$15),IF(G510&lt;=Datos!$D$15,(G510*Datos!$C$15)))</f>
        <v>1824</v>
      </c>
      <c r="M510" s="154">
        <v>25</v>
      </c>
      <c r="N510" s="154">
        <f t="shared" si="472"/>
        <v>7057.6756666666661</v>
      </c>
      <c r="O510" s="177">
        <f t="shared" si="473"/>
        <v>52942.324333333338</v>
      </c>
    </row>
    <row r="511" spans="1:15" ht="29.25" customHeight="1" x14ac:dyDescent="0.2">
      <c r="A511" s="207">
        <v>417</v>
      </c>
      <c r="B511" s="209" t="s">
        <v>969</v>
      </c>
      <c r="C511" s="209" t="s">
        <v>274</v>
      </c>
      <c r="D511" s="92" t="s">
        <v>432</v>
      </c>
      <c r="E511" s="210" t="s">
        <v>269</v>
      </c>
      <c r="F511" s="210" t="s">
        <v>19</v>
      </c>
      <c r="G511" s="154">
        <v>35000</v>
      </c>
      <c r="H511" s="154">
        <v>0</v>
      </c>
      <c r="I511" s="154">
        <f t="shared" si="468"/>
        <v>35000</v>
      </c>
      <c r="J511" s="155">
        <f>IF(G511&gt;=Datos!$D$14,(Datos!$D$14*Datos!$C$14),IF(G511&lt;=Datos!$D$14,(G511*Datos!$C$14)))</f>
        <v>1004.5</v>
      </c>
      <c r="K511" s="156" t="str">
        <f>IF((G511-J511-L511)&lt;=Datos!$G$7,"0",IF((G511-J511-L511)&lt;=Datos!$G$8,((G511-J511-L511)-Datos!$F$8)*Datos!$I$6,IF((G511-J511-L511)&lt;=Datos!$G$9,Datos!$I$8+((G511-J511-L511)-Datos!$F$9)*Datos!$J$6,IF((G511-J511-L511)&gt;=Datos!$F$10,(Datos!$I$8+Datos!$J$8)+((G511-J511-L511)-Datos!$F$10)*Datos!$K$6))))</f>
        <v>0</v>
      </c>
      <c r="L511" s="155">
        <f>IF(G511&gt;=Datos!$D$15,(Datos!$D$15*Datos!$C$15),IF(G511&lt;=Datos!$D$15,(G511*Datos!$C$15)))</f>
        <v>1064</v>
      </c>
      <c r="M511" s="154">
        <v>25</v>
      </c>
      <c r="N511" s="154">
        <f t="shared" si="469"/>
        <v>2093.5</v>
      </c>
      <c r="O511" s="177">
        <f t="shared" si="470"/>
        <v>32906.5</v>
      </c>
    </row>
    <row r="512" spans="1:15" ht="29.25" customHeight="1" x14ac:dyDescent="0.2">
      <c r="A512" s="207">
        <v>418</v>
      </c>
      <c r="B512" s="209" t="s">
        <v>928</v>
      </c>
      <c r="C512" s="209" t="s">
        <v>274</v>
      </c>
      <c r="D512" s="92" t="s">
        <v>432</v>
      </c>
      <c r="E512" s="210" t="s">
        <v>269</v>
      </c>
      <c r="F512" s="210" t="s">
        <v>19</v>
      </c>
      <c r="G512" s="154">
        <v>35000</v>
      </c>
      <c r="H512" s="154">
        <v>0</v>
      </c>
      <c r="I512" s="154">
        <f t="shared" ref="I512:I518" si="474">SUM(G512:H512)</f>
        <v>35000</v>
      </c>
      <c r="J512" s="155">
        <f>IF(G512&gt;=Datos!$D$14,(Datos!$D$14*Datos!$C$14),IF(G512&lt;=Datos!$D$14,(G512*Datos!$C$14)))</f>
        <v>1004.5</v>
      </c>
      <c r="K512" s="156" t="str">
        <f>IF((G512-J512-L512)&lt;=Datos!$G$7,"0",IF((G512-J512-L512)&lt;=Datos!$G$8,((G512-J512-L512)-Datos!$F$8)*Datos!$I$6,IF((G512-J512-L512)&lt;=Datos!$G$9,Datos!$I$8+((G512-J512-L512)-Datos!$F$9)*Datos!$J$6,IF((G512-J512-L512)&gt;=Datos!$F$10,(Datos!$I$8+Datos!$J$8)+((G512-J512-L512)-Datos!$F$10)*Datos!$K$6))))</f>
        <v>0</v>
      </c>
      <c r="L512" s="155">
        <f>IF(G512&gt;=Datos!$D$15,(Datos!$D$15*Datos!$C$15),IF(G512&lt;=Datos!$D$15,(G512*Datos!$C$15)))</f>
        <v>1064</v>
      </c>
      <c r="M512" s="154">
        <v>25</v>
      </c>
      <c r="N512" s="154">
        <f t="shared" si="469"/>
        <v>2093.5</v>
      </c>
      <c r="O512" s="177">
        <f t="shared" si="470"/>
        <v>32906.5</v>
      </c>
    </row>
    <row r="513" spans="1:16" ht="29.25" customHeight="1" x14ac:dyDescent="0.2">
      <c r="A513" s="207">
        <v>419</v>
      </c>
      <c r="B513" s="209" t="s">
        <v>930</v>
      </c>
      <c r="C513" s="209" t="s">
        <v>274</v>
      </c>
      <c r="D513" s="92" t="s">
        <v>432</v>
      </c>
      <c r="E513" s="210" t="s">
        <v>269</v>
      </c>
      <c r="F513" s="210" t="s">
        <v>19</v>
      </c>
      <c r="G513" s="154">
        <v>35000</v>
      </c>
      <c r="H513" s="154">
        <v>0</v>
      </c>
      <c r="I513" s="154">
        <f t="shared" ref="I513:I517" si="475">SUM(G513:H513)</f>
        <v>35000</v>
      </c>
      <c r="J513" s="155">
        <f>IF(G513&gt;=Datos!$D$14,(Datos!$D$14*Datos!$C$14),IF(G513&lt;=Datos!$D$14,(G513*Datos!$C$14)))</f>
        <v>1004.5</v>
      </c>
      <c r="K513" s="156" t="str">
        <f>IF((G513-J513-L513)&lt;=Datos!$G$7,"0",IF((G513-J513-L513)&lt;=Datos!$G$8,((G513-J513-L513)-Datos!$F$8)*Datos!$I$6,IF((G513-J513-L513)&lt;=Datos!$G$9,Datos!$I$8+((G513-J513-L513)-Datos!$F$9)*Datos!$J$6,IF((G513-J513-L513)&gt;=Datos!$F$10,(Datos!$I$8+Datos!$J$8)+((G513-J513-L513)-Datos!$F$10)*Datos!$K$6))))</f>
        <v>0</v>
      </c>
      <c r="L513" s="155">
        <f>IF(G513&gt;=Datos!$D$15,(Datos!$D$15*Datos!$C$15),IF(G513&lt;=Datos!$D$15,(G513*Datos!$C$15)))</f>
        <v>1064</v>
      </c>
      <c r="M513" s="154">
        <v>25</v>
      </c>
      <c r="N513" s="154">
        <f t="shared" ref="N513:N517" si="476">SUM(J513:M513)</f>
        <v>2093.5</v>
      </c>
      <c r="O513" s="177">
        <f t="shared" ref="O513:O517" si="477">+G513-N513</f>
        <v>32906.5</v>
      </c>
    </row>
    <row r="514" spans="1:16" ht="29.25" customHeight="1" x14ac:dyDescent="0.2">
      <c r="A514" s="207">
        <v>420</v>
      </c>
      <c r="B514" s="209" t="s">
        <v>1032</v>
      </c>
      <c r="C514" s="209" t="s">
        <v>274</v>
      </c>
      <c r="D514" s="92" t="s">
        <v>432</v>
      </c>
      <c r="E514" s="210" t="s">
        <v>269</v>
      </c>
      <c r="F514" s="210" t="s">
        <v>270</v>
      </c>
      <c r="G514" s="154">
        <v>35000</v>
      </c>
      <c r="H514" s="154">
        <v>0</v>
      </c>
      <c r="I514" s="154">
        <f t="shared" si="475"/>
        <v>35000</v>
      </c>
      <c r="J514" s="155">
        <f>IF(G514&gt;=Datos!$D$14,(Datos!$D$14*Datos!$C$14),IF(G514&lt;=Datos!$D$14,(G514*Datos!$C$14)))</f>
        <v>1004.5</v>
      </c>
      <c r="K514" s="156" t="str">
        <f>IF((G514-J514-L514)&lt;=Datos!$G$7,"0",IF((G514-J514-L514)&lt;=Datos!$G$8,((G514-J514-L514)-Datos!$F$8)*Datos!$I$6,IF((G514-J514-L514)&lt;=Datos!$G$9,Datos!$I$8+((G514-J514-L514)-Datos!$F$9)*Datos!$J$6,IF((G514-J514-L514)&gt;=Datos!$F$10,(Datos!$I$8+Datos!$J$8)+((G514-J514-L514)-Datos!$F$10)*Datos!$K$6))))</f>
        <v>0</v>
      </c>
      <c r="L514" s="155">
        <f>IF(G514&gt;=Datos!$D$15,(Datos!$D$15*Datos!$C$15),IF(G514&lt;=Datos!$D$15,(G514*Datos!$C$15)))</f>
        <v>1064</v>
      </c>
      <c r="M514" s="154">
        <v>25</v>
      </c>
      <c r="N514" s="154">
        <f t="shared" si="476"/>
        <v>2093.5</v>
      </c>
      <c r="O514" s="177">
        <f t="shared" si="477"/>
        <v>32906.5</v>
      </c>
    </row>
    <row r="515" spans="1:16" ht="29.25" customHeight="1" x14ac:dyDescent="0.2">
      <c r="A515" s="207">
        <v>421</v>
      </c>
      <c r="B515" s="209" t="s">
        <v>1033</v>
      </c>
      <c r="C515" s="209" t="s">
        <v>274</v>
      </c>
      <c r="D515" s="92" t="s">
        <v>432</v>
      </c>
      <c r="E515" s="210" t="s">
        <v>269</v>
      </c>
      <c r="F515" s="210" t="s">
        <v>270</v>
      </c>
      <c r="G515" s="154">
        <v>35000</v>
      </c>
      <c r="H515" s="154">
        <v>0</v>
      </c>
      <c r="I515" s="154">
        <f t="shared" si="475"/>
        <v>35000</v>
      </c>
      <c r="J515" s="155">
        <f>IF(G515&gt;=Datos!$D$14,(Datos!$D$14*Datos!$C$14),IF(G515&lt;=Datos!$D$14,(G515*Datos!$C$14)))</f>
        <v>1004.5</v>
      </c>
      <c r="K515" s="156" t="str">
        <f>IF((G515-J515-L515)&lt;=Datos!$G$7,"0",IF((G515-J515-L515)&lt;=Datos!$G$8,((G515-J515-L515)-Datos!$F$8)*Datos!$I$6,IF((G515-J515-L515)&lt;=Datos!$G$9,Datos!$I$8+((G515-J515-L515)-Datos!$F$9)*Datos!$J$6,IF((G515-J515-L515)&gt;=Datos!$F$10,(Datos!$I$8+Datos!$J$8)+((G515-J515-L515)-Datos!$F$10)*Datos!$K$6))))</f>
        <v>0</v>
      </c>
      <c r="L515" s="155">
        <f>IF(G515&gt;=Datos!$D$15,(Datos!$D$15*Datos!$C$15),IF(G515&lt;=Datos!$D$15,(G515*Datos!$C$15)))</f>
        <v>1064</v>
      </c>
      <c r="M515" s="154">
        <v>25</v>
      </c>
      <c r="N515" s="154">
        <f t="shared" si="476"/>
        <v>2093.5</v>
      </c>
      <c r="O515" s="177">
        <f t="shared" si="477"/>
        <v>32906.5</v>
      </c>
    </row>
    <row r="516" spans="1:16" ht="29.25" customHeight="1" x14ac:dyDescent="0.2">
      <c r="A516" s="207">
        <v>422</v>
      </c>
      <c r="B516" s="209" t="s">
        <v>1034</v>
      </c>
      <c r="C516" s="209" t="s">
        <v>274</v>
      </c>
      <c r="D516" s="92" t="s">
        <v>432</v>
      </c>
      <c r="E516" s="210" t="s">
        <v>269</v>
      </c>
      <c r="F516" s="210" t="s">
        <v>19</v>
      </c>
      <c r="G516" s="154">
        <v>35000</v>
      </c>
      <c r="H516" s="154">
        <v>0</v>
      </c>
      <c r="I516" s="154">
        <f t="shared" si="475"/>
        <v>35000</v>
      </c>
      <c r="J516" s="155">
        <f>IF(G516&gt;=Datos!$D$14,(Datos!$D$14*Datos!$C$14),IF(G516&lt;=Datos!$D$14,(G516*Datos!$C$14)))</f>
        <v>1004.5</v>
      </c>
      <c r="K516" s="156" t="str">
        <f>IF((G516-J516-L516)&lt;=Datos!$G$7,"0",IF((G516-J516-L516)&lt;=Datos!$G$8,((G516-J516-L516)-Datos!$F$8)*Datos!$I$6,IF((G516-J516-L516)&lt;=Datos!$G$9,Datos!$I$8+((G516-J516-L516)-Datos!$F$9)*Datos!$J$6,IF((G516-J516-L516)&gt;=Datos!$F$10,(Datos!$I$8+Datos!$J$8)+((G516-J516-L516)-Datos!$F$10)*Datos!$K$6))))</f>
        <v>0</v>
      </c>
      <c r="L516" s="155">
        <f>IF(G516&gt;=Datos!$D$15,(Datos!$D$15*Datos!$C$15),IF(G516&lt;=Datos!$D$15,(G516*Datos!$C$15)))</f>
        <v>1064</v>
      </c>
      <c r="M516" s="154">
        <v>25</v>
      </c>
      <c r="N516" s="154">
        <f t="shared" si="476"/>
        <v>2093.5</v>
      </c>
      <c r="O516" s="177">
        <f t="shared" si="477"/>
        <v>32906.5</v>
      </c>
    </row>
    <row r="517" spans="1:16" ht="29.25" customHeight="1" x14ac:dyDescent="0.2">
      <c r="A517" s="207">
        <v>423</v>
      </c>
      <c r="B517" s="209" t="s">
        <v>1035</v>
      </c>
      <c r="C517" s="209" t="s">
        <v>274</v>
      </c>
      <c r="D517" s="92" t="s">
        <v>432</v>
      </c>
      <c r="E517" s="210" t="s">
        <v>269</v>
      </c>
      <c r="F517" s="210" t="s">
        <v>19</v>
      </c>
      <c r="G517" s="154">
        <v>35000</v>
      </c>
      <c r="H517" s="154">
        <v>0</v>
      </c>
      <c r="I517" s="154">
        <f t="shared" si="475"/>
        <v>35000</v>
      </c>
      <c r="J517" s="155">
        <f>IF(G517&gt;=Datos!$D$14,(Datos!$D$14*Datos!$C$14),IF(G517&lt;=Datos!$D$14,(G517*Datos!$C$14)))</f>
        <v>1004.5</v>
      </c>
      <c r="K517" s="156" t="str">
        <f>IF((G517-J517-L517)&lt;=Datos!$G$7,"0",IF((G517-J517-L517)&lt;=Datos!$G$8,((G517-J517-L517)-Datos!$F$8)*Datos!$I$6,IF((G517-J517-L517)&lt;=Datos!$G$9,Datos!$I$8+((G517-J517-L517)-Datos!$F$9)*Datos!$J$6,IF((G517-J517-L517)&gt;=Datos!$F$10,(Datos!$I$8+Datos!$J$8)+((G517-J517-L517)-Datos!$F$10)*Datos!$K$6))))</f>
        <v>0</v>
      </c>
      <c r="L517" s="155">
        <f>IF(G517&gt;=Datos!$D$15,(Datos!$D$15*Datos!$C$15),IF(G517&lt;=Datos!$D$15,(G517*Datos!$C$15)))</f>
        <v>1064</v>
      </c>
      <c r="M517" s="154">
        <v>25</v>
      </c>
      <c r="N517" s="154">
        <f t="shared" si="476"/>
        <v>2093.5</v>
      </c>
      <c r="O517" s="177">
        <f t="shared" si="477"/>
        <v>32906.5</v>
      </c>
    </row>
    <row r="518" spans="1:16" ht="29.25" customHeight="1" x14ac:dyDescent="0.2">
      <c r="A518" s="207">
        <v>424</v>
      </c>
      <c r="B518" s="208" t="s">
        <v>1036</v>
      </c>
      <c r="C518" s="209" t="s">
        <v>274</v>
      </c>
      <c r="D518" s="92" t="s">
        <v>432</v>
      </c>
      <c r="E518" s="210" t="s">
        <v>269</v>
      </c>
      <c r="F518" s="210" t="s">
        <v>19</v>
      </c>
      <c r="G518" s="154">
        <v>35000</v>
      </c>
      <c r="H518" s="154">
        <v>0</v>
      </c>
      <c r="I518" s="154">
        <f t="shared" si="474"/>
        <v>35000</v>
      </c>
      <c r="J518" s="155">
        <f>IF(G518&gt;=Datos!$D$14,(Datos!$D$14*Datos!$C$14),IF(G518&lt;=Datos!$D$14,(G518*Datos!$C$14)))</f>
        <v>1004.5</v>
      </c>
      <c r="K518" s="156" t="str">
        <f>IF((G518-J518-L518)&lt;=Datos!$G$7,"0",IF((G518-J518-L518)&lt;=Datos!$G$8,((G518-J518-L518)-Datos!$F$8)*Datos!$I$6,IF((G518-J518-L518)&lt;=Datos!$G$9,Datos!$I$8+((G518-J518-L518)-Datos!$F$9)*Datos!$J$6,IF((G518-J518-L518)&gt;=Datos!$F$10,(Datos!$I$8+Datos!$J$8)+((G518-J518-L518)-Datos!$F$10)*Datos!$K$6))))</f>
        <v>0</v>
      </c>
      <c r="L518" s="155">
        <f>IF(G518&gt;=Datos!$D$15,(Datos!$D$15*Datos!$C$15),IF(G518&lt;=Datos!$D$15,(G518*Datos!$C$15)))</f>
        <v>1064</v>
      </c>
      <c r="M518" s="154">
        <v>25</v>
      </c>
      <c r="N518" s="154">
        <f t="shared" si="469"/>
        <v>2093.5</v>
      </c>
      <c r="O518" s="177">
        <f t="shared" si="470"/>
        <v>32906.5</v>
      </c>
    </row>
    <row r="519" spans="1:16" s="216" customFormat="1" ht="29.25" customHeight="1" x14ac:dyDescent="0.2">
      <c r="A519" s="276" t="s">
        <v>435</v>
      </c>
      <c r="B519" s="279"/>
      <c r="C519" s="232">
        <v>76</v>
      </c>
      <c r="D519" s="250"/>
      <c r="E519" s="233"/>
      <c r="F519" s="234"/>
      <c r="G519" s="159">
        <f t="shared" ref="G519:O519" si="478">SUM(G443:G518)</f>
        <v>4754611.419999999</v>
      </c>
      <c r="H519" s="159">
        <f t="shared" si="478"/>
        <v>0</v>
      </c>
      <c r="I519" s="159">
        <f t="shared" si="478"/>
        <v>4754611.419999999</v>
      </c>
      <c r="J519" s="159">
        <f t="shared" si="478"/>
        <v>136457.34775400005</v>
      </c>
      <c r="K519" s="159">
        <f t="shared" si="478"/>
        <v>337619.78587141645</v>
      </c>
      <c r="L519" s="159">
        <f t="shared" si="478"/>
        <v>144540.18716800003</v>
      </c>
      <c r="M519" s="159">
        <f t="shared" si="478"/>
        <v>20678.02</v>
      </c>
      <c r="N519" s="159">
        <f t="shared" si="478"/>
        <v>639295.34079341718</v>
      </c>
      <c r="O519" s="159">
        <f t="shared" si="478"/>
        <v>4115316.0792065845</v>
      </c>
    </row>
    <row r="520" spans="1:16" ht="29.25" customHeight="1" x14ac:dyDescent="0.2">
      <c r="A520" s="276" t="s">
        <v>580</v>
      </c>
      <c r="B520" s="277"/>
      <c r="C520" s="277"/>
      <c r="D520" s="277"/>
      <c r="E520" s="277"/>
      <c r="F520" s="277"/>
      <c r="G520" s="277"/>
      <c r="H520" s="277"/>
      <c r="I520" s="277"/>
      <c r="J520" s="277"/>
      <c r="K520" s="277"/>
      <c r="L520" s="277"/>
      <c r="M520" s="277"/>
      <c r="N520" s="277"/>
      <c r="O520" s="278"/>
    </row>
    <row r="521" spans="1:16" ht="29.25" customHeight="1" x14ac:dyDescent="0.2">
      <c r="A521" s="207">
        <v>425</v>
      </c>
      <c r="B521" s="209" t="s">
        <v>740</v>
      </c>
      <c r="C521" s="209" t="s">
        <v>320</v>
      </c>
      <c r="D521" s="92" t="s">
        <v>675</v>
      </c>
      <c r="E521" s="210" t="s">
        <v>269</v>
      </c>
      <c r="F521" s="210" t="s">
        <v>19</v>
      </c>
      <c r="G521" s="154">
        <v>76230</v>
      </c>
      <c r="H521" s="154">
        <v>0</v>
      </c>
      <c r="I521" s="154">
        <f t="shared" ref="I521:I540" si="479">SUM(G521:H521)</f>
        <v>76230</v>
      </c>
      <c r="J521" s="155">
        <f>IF(G521&gt;=Datos!$D$14,(Datos!$D$14*Datos!$C$14),IF(G521&lt;=Datos!$D$14,(G521*Datos!$C$14)))</f>
        <v>2187.8009999999999</v>
      </c>
      <c r="K521" s="156">
        <v>6156.88</v>
      </c>
      <c r="L521" s="155">
        <f>IF(G521&gt;=Datos!$D$15,(Datos!$D$15*Datos!$C$15),IF(G521&lt;=Datos!$D$15,(G521*Datos!$C$15)))</f>
        <v>2317.3919999999998</v>
      </c>
      <c r="M521" s="154">
        <v>1944.78</v>
      </c>
      <c r="N521" s="154">
        <f t="shared" ref="N521:N526" si="480">SUM(J521:M521)</f>
        <v>12606.853000000001</v>
      </c>
      <c r="O521" s="177">
        <f t="shared" ref="O521:O526" si="481">+G521-N521</f>
        <v>63623.146999999997</v>
      </c>
    </row>
    <row r="522" spans="1:16" ht="29.25" customHeight="1" x14ac:dyDescent="0.2">
      <c r="A522" s="207">
        <v>426</v>
      </c>
      <c r="B522" s="209" t="s">
        <v>741</v>
      </c>
      <c r="C522" s="209" t="s">
        <v>320</v>
      </c>
      <c r="D522" s="92" t="s">
        <v>277</v>
      </c>
      <c r="E522" s="210" t="s">
        <v>269</v>
      </c>
      <c r="F522" s="210" t="s">
        <v>19</v>
      </c>
      <c r="G522" s="154">
        <v>76230</v>
      </c>
      <c r="H522" s="154">
        <v>0</v>
      </c>
      <c r="I522" s="154">
        <f t="shared" si="479"/>
        <v>76230</v>
      </c>
      <c r="J522" s="155">
        <f>IF(G522&gt;=Datos!$D$14,(Datos!$D$14*Datos!$C$14),IF(G522&lt;=Datos!$D$14,(G522*Datos!$C$14)))</f>
        <v>2187.8009999999999</v>
      </c>
      <c r="K522" s="156">
        <f>IF((G522-J522-L522)&lt;=Datos!$G$7,"0",IF((G522-J522-L522)&lt;=Datos!$G$8,((G522-J522-L522)-Datos!$F$8)*Datos!$I$6,IF((G522-J522-L522)&lt;=Datos!$G$9,Datos!$I$8+((G522-J522-L522)-Datos!$F$9)*Datos!$J$6,IF((G522-J522-L522)&gt;=Datos!$F$10,(Datos!$I$8+Datos!$J$8)+((G522-J522-L522)-Datos!$F$10)*Datos!$K$6))))</f>
        <v>6540.8370666666669</v>
      </c>
      <c r="L522" s="155">
        <f>IF(G522&gt;=Datos!$D$15,(Datos!$D$15*Datos!$C$15),IF(G522&lt;=Datos!$D$15,(G522*Datos!$C$15)))</f>
        <v>2317.3919999999998</v>
      </c>
      <c r="M522" s="154">
        <v>25</v>
      </c>
      <c r="N522" s="154">
        <f t="shared" ref="N522:N525" si="482">SUM(J522:M522)</f>
        <v>11071.030066666666</v>
      </c>
      <c r="O522" s="177">
        <f t="shared" ref="O522:O525" si="483">+G522-N522</f>
        <v>65158.969933333334</v>
      </c>
    </row>
    <row r="523" spans="1:16" ht="29.25" customHeight="1" x14ac:dyDescent="0.2">
      <c r="A523" s="207">
        <v>427</v>
      </c>
      <c r="B523" s="209" t="s">
        <v>743</v>
      </c>
      <c r="C523" s="209" t="s">
        <v>320</v>
      </c>
      <c r="D523" s="92" t="s">
        <v>589</v>
      </c>
      <c r="E523" s="210" t="s">
        <v>269</v>
      </c>
      <c r="F523" s="210" t="s">
        <v>19</v>
      </c>
      <c r="G523" s="154">
        <v>76230</v>
      </c>
      <c r="H523" s="154">
        <v>0</v>
      </c>
      <c r="I523" s="154">
        <f t="shared" si="479"/>
        <v>76230</v>
      </c>
      <c r="J523" s="155">
        <f>IF(G523&gt;=Datos!$D$14,(Datos!$D$14*Datos!$C$14),IF(G523&lt;=Datos!$D$14,(G523*Datos!$C$14)))</f>
        <v>2187.8009999999999</v>
      </c>
      <c r="K523" s="156">
        <f>IF((G523-J523-L523)&lt;=Datos!$G$7,"0",IF((G523-J523-L523)&lt;=Datos!$G$8,((G523-J523-L523)-Datos!$F$8)*Datos!$I$6,IF((G523-J523-L523)&lt;=Datos!$G$9,Datos!$I$8+((G523-J523-L523)-Datos!$F$9)*Datos!$J$6,IF((G523-J523-L523)&gt;=Datos!$F$10,(Datos!$I$8+Datos!$J$8)+((G523-J523-L523)-Datos!$F$10)*Datos!$K$6))))</f>
        <v>6540.8370666666669</v>
      </c>
      <c r="L523" s="155">
        <f>IF(G523&gt;=Datos!$D$15,(Datos!$D$15*Datos!$C$15),IF(G523&lt;=Datos!$D$15,(G523*Datos!$C$15)))</f>
        <v>2317.3919999999998</v>
      </c>
      <c r="M523" s="154">
        <v>25</v>
      </c>
      <c r="N523" s="154">
        <f t="shared" si="482"/>
        <v>11071.030066666666</v>
      </c>
      <c r="O523" s="177">
        <f t="shared" si="483"/>
        <v>65158.969933333334</v>
      </c>
    </row>
    <row r="524" spans="1:16" ht="29.25" customHeight="1" x14ac:dyDescent="0.2">
      <c r="A524" s="207">
        <v>428</v>
      </c>
      <c r="B524" s="209" t="s">
        <v>744</v>
      </c>
      <c r="C524" s="209" t="s">
        <v>320</v>
      </c>
      <c r="D524" s="92" t="s">
        <v>432</v>
      </c>
      <c r="E524" s="210" t="s">
        <v>269</v>
      </c>
      <c r="F524" s="210" t="s">
        <v>19</v>
      </c>
      <c r="G524" s="154">
        <v>35000</v>
      </c>
      <c r="H524" s="154">
        <v>0</v>
      </c>
      <c r="I524" s="154">
        <f t="shared" si="479"/>
        <v>35000</v>
      </c>
      <c r="J524" s="155">
        <f>IF(G524&gt;=Datos!$D$14,(Datos!$D$14*Datos!$C$14),IF(G524&lt;=Datos!$D$14,(G524*Datos!$C$14)))</f>
        <v>1004.5</v>
      </c>
      <c r="K524" s="156" t="str">
        <f>IF((G524-J524-L524)&lt;=Datos!$G$7,"0",IF((G524-J524-L524)&lt;=Datos!$G$8,((G524-J524-L524)-Datos!$F$8)*Datos!$I$6,IF((G524-J524-L524)&lt;=Datos!$G$9,Datos!$I$8+((G524-J524-L524)-Datos!$F$9)*Datos!$J$6,IF((G524-J524-L524)&gt;=Datos!$F$10,(Datos!$I$8+Datos!$J$8)+((G524-J524-L524)-Datos!$F$10)*Datos!$K$6))))</f>
        <v>0</v>
      </c>
      <c r="L524" s="155">
        <f>IF(G524&gt;=Datos!$D$15,(Datos!$D$15*Datos!$C$15),IF(G524&lt;=Datos!$D$15,(G524*Datos!$C$15)))</f>
        <v>1064</v>
      </c>
      <c r="M524" s="154">
        <v>25</v>
      </c>
      <c r="N524" s="154">
        <f t="shared" si="482"/>
        <v>2093.5</v>
      </c>
      <c r="O524" s="177">
        <f t="shared" si="483"/>
        <v>32906.5</v>
      </c>
    </row>
    <row r="525" spans="1:16" ht="29.25" customHeight="1" x14ac:dyDescent="0.2">
      <c r="A525" s="207">
        <v>429</v>
      </c>
      <c r="B525" s="209" t="s">
        <v>911</v>
      </c>
      <c r="C525" s="209" t="s">
        <v>320</v>
      </c>
      <c r="D525" s="92" t="s">
        <v>589</v>
      </c>
      <c r="E525" s="210" t="s">
        <v>269</v>
      </c>
      <c r="F525" s="210" t="s">
        <v>19</v>
      </c>
      <c r="G525" s="154">
        <v>60000</v>
      </c>
      <c r="H525" s="154">
        <v>0</v>
      </c>
      <c r="I525" s="154">
        <f t="shared" si="479"/>
        <v>60000</v>
      </c>
      <c r="J525" s="155">
        <f>IF(G525&gt;=Datos!$D$14,(Datos!$D$14*Datos!$C$14),IF(G525&lt;=Datos!$D$14,(G525*Datos!$C$14)))</f>
        <v>1722</v>
      </c>
      <c r="K525" s="156">
        <f>IF((G525-J525-L525)&lt;=Datos!$G$7,"0",IF((G525-J525-L525)&lt;=Datos!$G$8,((G525-J525-L525)-Datos!$F$8)*Datos!$I$6,IF((G525-J525-L525)&lt;=Datos!$G$9,Datos!$I$8+((G525-J525-L525)-Datos!$F$9)*Datos!$J$6,IF((G525-J525-L525)&gt;=Datos!$F$10,(Datos!$I$8+Datos!$J$8)+((G525-J525-L525)-Datos!$F$10)*Datos!$K$6))))</f>
        <v>3486.6756666666661</v>
      </c>
      <c r="L525" s="155">
        <f>IF(G525&gt;=Datos!$D$15,(Datos!$D$15*Datos!$C$15),IF(G525&lt;=Datos!$D$15,(G525*Datos!$C$15)))</f>
        <v>1824</v>
      </c>
      <c r="M525" s="154">
        <v>25</v>
      </c>
      <c r="N525" s="154">
        <f t="shared" si="482"/>
        <v>7057.6756666666661</v>
      </c>
      <c r="O525" s="177">
        <f t="shared" si="483"/>
        <v>52942.324333333338</v>
      </c>
    </row>
    <row r="526" spans="1:16" ht="29.25" customHeight="1" x14ac:dyDescent="0.2">
      <c r="A526" s="207">
        <v>430</v>
      </c>
      <c r="B526" s="208" t="s">
        <v>913</v>
      </c>
      <c r="C526" s="209" t="s">
        <v>320</v>
      </c>
      <c r="D526" s="92" t="s">
        <v>432</v>
      </c>
      <c r="E526" s="210" t="s">
        <v>269</v>
      </c>
      <c r="F526" s="210" t="s">
        <v>19</v>
      </c>
      <c r="G526" s="131">
        <v>35000</v>
      </c>
      <c r="H526" s="154">
        <v>0</v>
      </c>
      <c r="I526" s="154">
        <f t="shared" si="479"/>
        <v>35000</v>
      </c>
      <c r="J526" s="155">
        <f>IF(G526&gt;=Datos!$D$14,(Datos!$D$14*Datos!$C$14),IF(G526&lt;=Datos!$D$14,(G526*Datos!$C$14)))</f>
        <v>1004.5</v>
      </c>
      <c r="K526" s="156" t="str">
        <f>IF((G526-J526-L526)&lt;=Datos!$G$7,"0",IF((G526-J526-L526)&lt;=Datos!$G$8,((G526-J526-L526)-Datos!$F$8)*Datos!$I$6,IF((G526-J526-L526)&lt;=Datos!$G$9,Datos!$I$8+((G526-J526-L526)-Datos!$F$9)*Datos!$J$6,IF((G526-J526-L526)&gt;=Datos!$F$10,(Datos!$I$8+Datos!$J$8)+((G526-J526-L526)-Datos!$F$10)*Datos!$K$6))))</f>
        <v>0</v>
      </c>
      <c r="L526" s="155">
        <f>IF(G526&gt;=Datos!$D$15,(Datos!$D$15*Datos!$C$15),IF(G526&lt;=Datos!$D$15,(G526*Datos!$C$15)))</f>
        <v>1064</v>
      </c>
      <c r="M526" s="154">
        <v>1525</v>
      </c>
      <c r="N526" s="154">
        <f t="shared" si="480"/>
        <v>3593.5</v>
      </c>
      <c r="O526" s="177">
        <f t="shared" si="481"/>
        <v>31406.5</v>
      </c>
      <c r="P526" s="13"/>
    </row>
    <row r="527" spans="1:16" ht="29.25" customHeight="1" x14ac:dyDescent="0.2">
      <c r="A527" s="207">
        <v>431</v>
      </c>
      <c r="B527" s="209" t="s">
        <v>914</v>
      </c>
      <c r="C527" s="209" t="s">
        <v>320</v>
      </c>
      <c r="D527" s="92" t="s">
        <v>575</v>
      </c>
      <c r="E527" s="210" t="s">
        <v>269</v>
      </c>
      <c r="F527" s="210" t="s">
        <v>19</v>
      </c>
      <c r="G527" s="154">
        <v>60000</v>
      </c>
      <c r="H527" s="154">
        <v>0</v>
      </c>
      <c r="I527" s="154">
        <f t="shared" si="479"/>
        <v>60000</v>
      </c>
      <c r="J527" s="155">
        <f>IF(G527&gt;=Datos!$D$14,(Datos!$D$14*Datos!$C$14),IF(G527&lt;=Datos!$D$14,(G527*Datos!$C$14)))</f>
        <v>1722</v>
      </c>
      <c r="K527" s="156">
        <f>IF((G527-J527-L527)&lt;=Datos!$G$7,"0",IF((G527-J527-L527)&lt;=Datos!$G$8,((G527-J527-L527)-Datos!$F$8)*Datos!$I$6,IF((G527-J527-L527)&lt;=Datos!$G$9,Datos!$I$8+((G527-J527-L527)-Datos!$F$9)*Datos!$J$6,IF((G527-J527-L527)&gt;=Datos!$F$10,(Datos!$I$8+Datos!$J$8)+((G527-J527-L527)-Datos!$F$10)*Datos!$K$6))))</f>
        <v>3486.6756666666661</v>
      </c>
      <c r="L527" s="155">
        <f>IF(G527&gt;=Datos!$D$15,(Datos!$D$15*Datos!$C$15),IF(G527&lt;=Datos!$D$15,(G527*Datos!$C$15)))</f>
        <v>1824</v>
      </c>
      <c r="M527" s="154">
        <v>25</v>
      </c>
      <c r="N527" s="154">
        <f t="shared" ref="N527:N539" si="484">SUM(J527:M527)</f>
        <v>7057.6756666666661</v>
      </c>
      <c r="O527" s="177">
        <f t="shared" ref="O527:O539" si="485">+G527-N527</f>
        <v>52942.324333333338</v>
      </c>
    </row>
    <row r="528" spans="1:16" ht="29.25" customHeight="1" x14ac:dyDescent="0.2">
      <c r="A528" s="207">
        <v>432</v>
      </c>
      <c r="B528" s="209" t="s">
        <v>915</v>
      </c>
      <c r="C528" s="209" t="s">
        <v>320</v>
      </c>
      <c r="D528" s="92" t="s">
        <v>277</v>
      </c>
      <c r="E528" s="210" t="s">
        <v>269</v>
      </c>
      <c r="F528" s="210" t="s">
        <v>19</v>
      </c>
      <c r="G528" s="154">
        <v>80000</v>
      </c>
      <c r="H528" s="154">
        <v>0</v>
      </c>
      <c r="I528" s="154">
        <f t="shared" si="479"/>
        <v>80000</v>
      </c>
      <c r="J528" s="155">
        <f>IF(G528&gt;=Datos!$D$14,(Datos!$D$14*Datos!$C$14),IF(G528&lt;=Datos!$D$14,(G528*Datos!$C$14)))</f>
        <v>2296</v>
      </c>
      <c r="K528" s="156">
        <f>IF((G528-J528-L528)&lt;=Datos!$G$7,"0",IF((G528-J528-L528)&lt;=Datos!$G$8,((G528-J528-L528)-Datos!$F$8)*Datos!$I$6,IF((G528-J528-L528)&lt;=Datos!$G$9,Datos!$I$8+((G528-J528-L528)-Datos!$F$9)*Datos!$J$6,IF((G528-J528-L528)&gt;=Datos!$F$10,(Datos!$I$8+Datos!$J$8)+((G528-J528-L528)-Datos!$F$10)*Datos!$K$6))))</f>
        <v>7400.8606666666674</v>
      </c>
      <c r="L528" s="155">
        <f>IF(G528&gt;=Datos!$D$15,(Datos!$D$15*Datos!$C$15),IF(G528&lt;=Datos!$D$15,(G528*Datos!$C$15)))</f>
        <v>2432</v>
      </c>
      <c r="M528" s="154">
        <v>25</v>
      </c>
      <c r="N528" s="154">
        <f t="shared" si="484"/>
        <v>12153.860666666667</v>
      </c>
      <c r="O528" s="177">
        <f t="shared" si="485"/>
        <v>67846.139333333325</v>
      </c>
    </row>
    <row r="529" spans="1:15" ht="29.25" customHeight="1" x14ac:dyDescent="0.2">
      <c r="A529" s="207">
        <v>433</v>
      </c>
      <c r="B529" s="209" t="s">
        <v>68</v>
      </c>
      <c r="C529" s="209" t="s">
        <v>320</v>
      </c>
      <c r="D529" s="92" t="s">
        <v>432</v>
      </c>
      <c r="E529" s="210" t="s">
        <v>269</v>
      </c>
      <c r="F529" s="210" t="s">
        <v>270</v>
      </c>
      <c r="G529" s="154">
        <v>35000</v>
      </c>
      <c r="H529" s="154">
        <v>0</v>
      </c>
      <c r="I529" s="154">
        <f t="shared" si="479"/>
        <v>35000</v>
      </c>
      <c r="J529" s="155">
        <f>IF(G529&gt;=Datos!$D$14,(Datos!$D$14*Datos!$C$14),IF(G529&lt;=Datos!$D$14,(G529*Datos!$C$14)))</f>
        <v>1004.5</v>
      </c>
      <c r="K529" s="156" t="str">
        <f>IF((G529-J529-L529)&lt;=Datos!$G$7,"0",IF((G529-J529-L529)&lt;=Datos!$G$8,((G529-J529-L529)-Datos!$F$8)*Datos!$I$6,IF((G529-J529-L529)&lt;=Datos!$G$9,Datos!$I$8+((G529-J529-L529)-Datos!$F$9)*Datos!$J$6,IF((G529-J529-L529)&gt;=Datos!$F$10,(Datos!$I$8+Datos!$J$8)+((G529-J529-L529)-Datos!$F$10)*Datos!$K$6))))</f>
        <v>0</v>
      </c>
      <c r="L529" s="155">
        <f>IF(G529&gt;=Datos!$D$15,(Datos!$D$15*Datos!$C$15),IF(G529&lt;=Datos!$D$15,(G529*Datos!$C$15)))</f>
        <v>1064</v>
      </c>
      <c r="M529" s="154">
        <v>25</v>
      </c>
      <c r="N529" s="154">
        <f t="shared" si="484"/>
        <v>2093.5</v>
      </c>
      <c r="O529" s="177">
        <f t="shared" si="485"/>
        <v>32906.5</v>
      </c>
    </row>
    <row r="530" spans="1:15" ht="29.25" customHeight="1" x14ac:dyDescent="0.2">
      <c r="A530" s="207">
        <v>434</v>
      </c>
      <c r="B530" s="209" t="s">
        <v>970</v>
      </c>
      <c r="C530" s="209" t="s">
        <v>320</v>
      </c>
      <c r="D530" s="92" t="s">
        <v>432</v>
      </c>
      <c r="E530" s="210" t="s">
        <v>269</v>
      </c>
      <c r="F530" s="210" t="s">
        <v>270</v>
      </c>
      <c r="G530" s="154">
        <v>35000</v>
      </c>
      <c r="H530" s="154">
        <v>0</v>
      </c>
      <c r="I530" s="154">
        <f t="shared" si="479"/>
        <v>35000</v>
      </c>
      <c r="J530" s="155">
        <f>IF(G530&gt;=Datos!$D$14,(Datos!$D$14*Datos!$C$14),IF(G530&lt;=Datos!$D$14,(G530*Datos!$C$14)))</f>
        <v>1004.5</v>
      </c>
      <c r="K530" s="156" t="str">
        <f>IF((G530-J530-L530)&lt;=Datos!$G$7,"0",IF((G530-J530-L530)&lt;=Datos!$G$8,((G530-J530-L530)-Datos!$F$8)*Datos!$I$6,IF((G530-J530-L530)&lt;=Datos!$G$9,Datos!$I$8+((G530-J530-L530)-Datos!$F$9)*Datos!$J$6,IF((G530-J530-L530)&gt;=Datos!$F$10,(Datos!$I$8+Datos!$J$8)+((G530-J530-L530)-Datos!$F$10)*Datos!$K$6))))</f>
        <v>0</v>
      </c>
      <c r="L530" s="155">
        <f>IF(G530&gt;=Datos!$D$15,(Datos!$D$15*Datos!$C$15),IF(G530&lt;=Datos!$D$15,(G530*Datos!$C$15)))</f>
        <v>1064</v>
      </c>
      <c r="M530" s="154">
        <v>25</v>
      </c>
      <c r="N530" s="154">
        <f t="shared" si="484"/>
        <v>2093.5</v>
      </c>
      <c r="O530" s="177">
        <f t="shared" si="485"/>
        <v>32906.5</v>
      </c>
    </row>
    <row r="531" spans="1:15" ht="29.25" customHeight="1" x14ac:dyDescent="0.2">
      <c r="A531" s="207">
        <v>435</v>
      </c>
      <c r="B531" s="209" t="s">
        <v>1059</v>
      </c>
      <c r="C531" s="209" t="s">
        <v>320</v>
      </c>
      <c r="D531" s="92" t="s">
        <v>277</v>
      </c>
      <c r="E531" s="210" t="s">
        <v>269</v>
      </c>
      <c r="F531" s="210" t="s">
        <v>19</v>
      </c>
      <c r="G531" s="154">
        <v>60000</v>
      </c>
      <c r="H531" s="154">
        <v>0</v>
      </c>
      <c r="I531" s="154">
        <f t="shared" si="479"/>
        <v>60000</v>
      </c>
      <c r="J531" s="155">
        <f>IF(G531&gt;=Datos!$D$14,(Datos!$D$14*Datos!$C$14),IF(G531&lt;=Datos!$D$14,(G531*Datos!$C$14)))</f>
        <v>1722</v>
      </c>
      <c r="K531" s="156">
        <f>IF((G531-J531-L531)&lt;=Datos!$G$7,"0",IF((G531-J531-L531)&lt;=Datos!$G$8,((G531-J531-L531)-Datos!$F$8)*Datos!$I$6,IF((G531-J531-L531)&lt;=Datos!$G$9,Datos!$I$8+((G531-J531-L531)-Datos!$F$9)*Datos!$J$6,IF((G531-J531-L531)&gt;=Datos!$F$10,(Datos!$I$8+Datos!$J$8)+((G531-J531-L531)-Datos!$F$10)*Datos!$K$6))))</f>
        <v>3486.6756666666661</v>
      </c>
      <c r="L531" s="155">
        <f>IF(G531&gt;=Datos!$D$15,(Datos!$D$15*Datos!$C$15),IF(G531&lt;=Datos!$D$15,(G531*Datos!$C$15)))</f>
        <v>1824</v>
      </c>
      <c r="M531" s="154">
        <v>6025</v>
      </c>
      <c r="N531" s="154">
        <f t="shared" si="484"/>
        <v>13057.675666666666</v>
      </c>
      <c r="O531" s="177">
        <f t="shared" si="485"/>
        <v>46942.324333333338</v>
      </c>
    </row>
    <row r="532" spans="1:15" ht="29.25" customHeight="1" x14ac:dyDescent="0.2">
      <c r="A532" s="207">
        <v>436</v>
      </c>
      <c r="B532" s="209" t="s">
        <v>1070</v>
      </c>
      <c r="C532" s="209" t="s">
        <v>320</v>
      </c>
      <c r="D532" s="92" t="s">
        <v>432</v>
      </c>
      <c r="E532" s="210" t="s">
        <v>269</v>
      </c>
      <c r="F532" s="210" t="s">
        <v>19</v>
      </c>
      <c r="G532" s="154">
        <v>45000</v>
      </c>
      <c r="H532" s="154">
        <v>0</v>
      </c>
      <c r="I532" s="154">
        <f t="shared" si="479"/>
        <v>45000</v>
      </c>
      <c r="J532" s="155">
        <f>IF(G532&gt;=Datos!$D$14,(Datos!$D$14*Datos!$C$14),IF(G532&lt;=Datos!$D$14,(G532*Datos!$C$14)))</f>
        <v>1291.5</v>
      </c>
      <c r="K532" s="156">
        <f>IF((G532-J532-L532)&lt;=Datos!$G$7,"0",IF((G532-J532-L532)&lt;=Datos!$G$8,((G532-J532-L532)-Datos!$F$8)*Datos!$I$6,IF((G532-J532-L532)&lt;=Datos!$G$9,Datos!$I$8+((G532-J532-L532)-Datos!$F$9)*Datos!$J$6,IF((G532-J532-L532)&gt;=Datos!$F$10,(Datos!$I$8+Datos!$J$8)+((G532-J532-L532)-Datos!$F$10)*Datos!$K$6))))</f>
        <v>1148.3234999999997</v>
      </c>
      <c r="L532" s="155">
        <f>IF(G532&gt;=Datos!$D$15,(Datos!$D$15*Datos!$C$15),IF(G532&lt;=Datos!$D$15,(G532*Datos!$C$15)))</f>
        <v>1368</v>
      </c>
      <c r="M532" s="154">
        <v>25</v>
      </c>
      <c r="N532" s="154">
        <f t="shared" si="484"/>
        <v>3832.8234999999995</v>
      </c>
      <c r="O532" s="177">
        <f t="shared" si="485"/>
        <v>41167.176500000001</v>
      </c>
    </row>
    <row r="533" spans="1:15" ht="29.25" customHeight="1" x14ac:dyDescent="0.2">
      <c r="A533" s="207">
        <v>437</v>
      </c>
      <c r="B533" s="209" t="s">
        <v>1071</v>
      </c>
      <c r="C533" s="209" t="s">
        <v>320</v>
      </c>
      <c r="D533" s="92" t="s">
        <v>432</v>
      </c>
      <c r="E533" s="210" t="s">
        <v>269</v>
      </c>
      <c r="F533" s="210" t="s">
        <v>19</v>
      </c>
      <c r="G533" s="154">
        <v>35000</v>
      </c>
      <c r="H533" s="154">
        <v>0</v>
      </c>
      <c r="I533" s="154">
        <f t="shared" si="479"/>
        <v>35000</v>
      </c>
      <c r="J533" s="155">
        <f>IF(G533&gt;=Datos!$D$14,(Datos!$D$14*Datos!$C$14),IF(G533&lt;=Datos!$D$14,(G533*Datos!$C$14)))</f>
        <v>1004.5</v>
      </c>
      <c r="K533" s="156" t="str">
        <f>IF((G533-J533-L533)&lt;=Datos!$G$7,"0",IF((G533-J533-L533)&lt;=Datos!$G$8,((G533-J533-L533)-Datos!$F$8)*Datos!$I$6,IF((G533-J533-L533)&lt;=Datos!$G$9,Datos!$I$8+((G533-J533-L533)-Datos!$F$9)*Datos!$J$6,IF((G533-J533-L533)&gt;=Datos!$F$10,(Datos!$I$8+Datos!$J$8)+((G533-J533-L533)-Datos!$F$10)*Datos!$K$6))))</f>
        <v>0</v>
      </c>
      <c r="L533" s="155">
        <f>IF(G533&gt;=Datos!$D$15,(Datos!$D$15*Datos!$C$15),IF(G533&lt;=Datos!$D$15,(G533*Datos!$C$15)))</f>
        <v>1064</v>
      </c>
      <c r="M533" s="154">
        <v>25</v>
      </c>
      <c r="N533" s="154">
        <f t="shared" si="484"/>
        <v>2093.5</v>
      </c>
      <c r="O533" s="177">
        <f t="shared" si="485"/>
        <v>32906.5</v>
      </c>
    </row>
    <row r="534" spans="1:15" ht="29.25" customHeight="1" x14ac:dyDescent="0.2">
      <c r="A534" s="207">
        <v>438</v>
      </c>
      <c r="B534" s="92" t="s">
        <v>63</v>
      </c>
      <c r="C534" s="209" t="s">
        <v>320</v>
      </c>
      <c r="D534" s="92" t="s">
        <v>575</v>
      </c>
      <c r="E534" s="210" t="s">
        <v>269</v>
      </c>
      <c r="F534" s="210" t="s">
        <v>19</v>
      </c>
      <c r="G534" s="154">
        <v>82582.5</v>
      </c>
      <c r="H534" s="154">
        <v>0</v>
      </c>
      <c r="I534" s="154">
        <f t="shared" si="479"/>
        <v>82582.5</v>
      </c>
      <c r="J534" s="155">
        <f>IF(G534&gt;=Datos!$D$14,(Datos!$D$14*Datos!$C$14),IF(G534&lt;=Datos!$D$14,(G534*Datos!$C$14)))</f>
        <v>2370.1177499999999</v>
      </c>
      <c r="K534" s="156">
        <f>IF((G534-J534-L534)&lt;=Datos!$G$7,"0",IF((G534-J534-L534)&lt;=Datos!$G$8,((G534-J534-L534)-Datos!$F$8)*Datos!$I$6,IF((G534-J534-L534)&lt;=Datos!$G$9,Datos!$I$8+((G534-J534-L534)-Datos!$F$9)*Datos!$J$6,IF((G534-J534-L534)&gt;=Datos!$F$10,(Datos!$I$8+Datos!$J$8)+((G534-J534-L534)-Datos!$F$10)*Datos!$K$6))))</f>
        <v>8008.3292291666658</v>
      </c>
      <c r="L534" s="155">
        <f>IF(G534&gt;=Datos!$D$15,(Datos!$D$15*Datos!$C$15),IF(G534&lt;=Datos!$D$15,(G534*Datos!$C$15)))</f>
        <v>2510.5079999999998</v>
      </c>
      <c r="M534" s="154">
        <v>5025</v>
      </c>
      <c r="N534" s="154">
        <f t="shared" si="484"/>
        <v>17913.954979166665</v>
      </c>
      <c r="O534" s="177">
        <f t="shared" si="485"/>
        <v>64668.545020833335</v>
      </c>
    </row>
    <row r="535" spans="1:15" ht="29.25" customHeight="1" x14ac:dyDescent="0.2">
      <c r="A535" s="207">
        <v>439</v>
      </c>
      <c r="B535" s="92" t="s">
        <v>69</v>
      </c>
      <c r="C535" s="209" t="s">
        <v>320</v>
      </c>
      <c r="D535" s="92" t="s">
        <v>587</v>
      </c>
      <c r="E535" s="210" t="s">
        <v>269</v>
      </c>
      <c r="F535" s="210" t="s">
        <v>19</v>
      </c>
      <c r="G535" s="154">
        <v>100000</v>
      </c>
      <c r="H535" s="154">
        <v>0</v>
      </c>
      <c r="I535" s="154">
        <f t="shared" si="479"/>
        <v>100000</v>
      </c>
      <c r="J535" s="155">
        <f>IF(G535&gt;=Datos!$D$14,(Datos!$D$14*Datos!$C$14),IF(G535&lt;=Datos!$D$14,(G535*Datos!$C$14)))</f>
        <v>2870</v>
      </c>
      <c r="K535" s="156">
        <f>IF((G535-J535-L535)&lt;=Datos!$G$7,"0",IF((G535-J535-L535)&lt;=Datos!$G$8,((G535-J535-L535)-Datos!$F$8)*Datos!$I$6,IF((G535-J535-L535)&lt;=Datos!$G$9,Datos!$I$8+((G535-J535-L535)-Datos!$F$9)*Datos!$J$6,IF((G535-J535-L535)&gt;=Datos!$F$10,(Datos!$I$8+Datos!$J$8)+((G535-J535-L535)-Datos!$F$10)*Datos!$K$6))))</f>
        <v>12105.360666666667</v>
      </c>
      <c r="L535" s="155">
        <f>IF(G535&gt;=Datos!$D$15,(Datos!$D$15*Datos!$C$15),IF(G535&lt;=Datos!$D$15,(G535*Datos!$C$15)))</f>
        <v>3040</v>
      </c>
      <c r="M535" s="154">
        <v>25</v>
      </c>
      <c r="N535" s="154">
        <f t="shared" si="484"/>
        <v>18040.360666666667</v>
      </c>
      <c r="O535" s="177">
        <f t="shared" si="485"/>
        <v>81959.639333333325</v>
      </c>
    </row>
    <row r="536" spans="1:15" ht="29.25" customHeight="1" x14ac:dyDescent="0.2">
      <c r="A536" s="207">
        <v>440</v>
      </c>
      <c r="B536" s="209" t="s">
        <v>877</v>
      </c>
      <c r="C536" s="209" t="s">
        <v>320</v>
      </c>
      <c r="D536" s="92" t="s">
        <v>587</v>
      </c>
      <c r="E536" s="210" t="s">
        <v>269</v>
      </c>
      <c r="F536" s="210" t="s">
        <v>19</v>
      </c>
      <c r="G536" s="154">
        <v>80000</v>
      </c>
      <c r="H536" s="154">
        <v>0</v>
      </c>
      <c r="I536" s="154">
        <f t="shared" si="479"/>
        <v>80000</v>
      </c>
      <c r="J536" s="155">
        <f>IF(G536&gt;=Datos!$D$14,(Datos!$D$14*Datos!$C$14),IF(G536&lt;=Datos!$D$14,(G536*Datos!$C$14)))</f>
        <v>2296</v>
      </c>
      <c r="K536" s="156">
        <f>IF((G536-J536-L536)&lt;=Datos!$G$7,"0",IF((G536-J536-L536)&lt;=Datos!$G$8,((G536-J536-L536)-Datos!$F$8)*Datos!$I$6,IF((G536-J536-L536)&lt;=Datos!$G$9,Datos!$I$8+((G536-J536-L536)-Datos!$F$9)*Datos!$J$6,IF((G536-J536-L536)&gt;=Datos!$F$10,(Datos!$I$8+Datos!$J$8)+((G536-J536-L536)-Datos!$F$10)*Datos!$K$6))))</f>
        <v>7400.8606666666674</v>
      </c>
      <c r="L536" s="155">
        <f>IF(G536&gt;=Datos!$D$15,(Datos!$D$15*Datos!$C$15),IF(G536&lt;=Datos!$D$15,(G536*Datos!$C$15)))</f>
        <v>2432</v>
      </c>
      <c r="M536" s="154">
        <v>25</v>
      </c>
      <c r="N536" s="154">
        <f t="shared" si="484"/>
        <v>12153.860666666667</v>
      </c>
      <c r="O536" s="177">
        <f t="shared" si="485"/>
        <v>67846.139333333325</v>
      </c>
    </row>
    <row r="537" spans="1:15" ht="29.25" customHeight="1" x14ac:dyDescent="0.2">
      <c r="A537" s="207">
        <v>441</v>
      </c>
      <c r="B537" s="209" t="s">
        <v>325</v>
      </c>
      <c r="C537" s="209" t="s">
        <v>320</v>
      </c>
      <c r="D537" s="92" t="s">
        <v>432</v>
      </c>
      <c r="E537" s="210" t="s">
        <v>269</v>
      </c>
      <c r="F537" s="210" t="s">
        <v>19</v>
      </c>
      <c r="G537" s="154">
        <v>35000</v>
      </c>
      <c r="H537" s="154">
        <v>0</v>
      </c>
      <c r="I537" s="154">
        <f t="shared" si="479"/>
        <v>35000</v>
      </c>
      <c r="J537" s="155">
        <f>IF(G537&gt;=Datos!$D$14,(Datos!$D$14*Datos!$C$14),IF(G537&lt;=Datos!$D$14,(G537*Datos!$C$14)))</f>
        <v>1004.5</v>
      </c>
      <c r="K537" s="156" t="str">
        <f>IF((G537-J537-L537)&lt;=Datos!$G$7,"0",IF((G537-J537-L537)&lt;=Datos!$G$8,((G537-J537-L537)-Datos!$F$8)*Datos!$I$6,IF((G537-J537-L537)&lt;=Datos!$G$9,Datos!$I$8+((G537-J537-L537)-Datos!$F$9)*Datos!$J$6,IF((G537-J537-L537)&gt;=Datos!$F$10,(Datos!$I$8+Datos!$J$8)+((G537-J537-L537)-Datos!$F$10)*Datos!$K$6))))</f>
        <v>0</v>
      </c>
      <c r="L537" s="155">
        <f>IF(G537&gt;=Datos!$D$15,(Datos!$D$15*Datos!$C$15),IF(G537&lt;=Datos!$D$15,(G537*Datos!$C$15)))</f>
        <v>1064</v>
      </c>
      <c r="M537" s="154">
        <v>25</v>
      </c>
      <c r="N537" s="154">
        <f t="shared" si="484"/>
        <v>2093.5</v>
      </c>
      <c r="O537" s="177">
        <f t="shared" si="485"/>
        <v>32906.5</v>
      </c>
    </row>
    <row r="538" spans="1:15" ht="29.25" customHeight="1" x14ac:dyDescent="0.2">
      <c r="A538" s="207">
        <v>442</v>
      </c>
      <c r="B538" s="209" t="s">
        <v>793</v>
      </c>
      <c r="C538" s="209" t="s">
        <v>320</v>
      </c>
      <c r="D538" s="92" t="s">
        <v>277</v>
      </c>
      <c r="E538" s="210" t="s">
        <v>269</v>
      </c>
      <c r="F538" s="210" t="s">
        <v>19</v>
      </c>
      <c r="G538" s="154">
        <v>76230</v>
      </c>
      <c r="H538" s="154">
        <v>0</v>
      </c>
      <c r="I538" s="154">
        <f t="shared" si="479"/>
        <v>76230</v>
      </c>
      <c r="J538" s="155">
        <f>IF(G538&gt;=Datos!$D$14,(Datos!$D$14*Datos!$C$14),IF(G538&lt;=Datos!$D$14,(G538*Datos!$C$14)))</f>
        <v>2187.8009999999999</v>
      </c>
      <c r="K538" s="156">
        <f>IF((G538-J538-L538)&lt;=Datos!$G$7,"0",IF((G538-J538-L538)&lt;=Datos!$G$8,((G538-J538-L538)-Datos!$F$8)*Datos!$I$6,IF((G538-J538-L538)&lt;=Datos!$G$9,Datos!$I$8+((G538-J538-L538)-Datos!$F$9)*Datos!$J$6,IF((G538-J538-L538)&gt;=Datos!$F$10,(Datos!$I$8+Datos!$J$8)+((G538-J538-L538)-Datos!$F$10)*Datos!$K$6))))</f>
        <v>6540.8370666666669</v>
      </c>
      <c r="L538" s="155">
        <f>IF(G538&gt;=Datos!$D$15,(Datos!$D$15*Datos!$C$15),IF(G538&lt;=Datos!$D$15,(G538*Datos!$C$15)))</f>
        <v>2317.3919999999998</v>
      </c>
      <c r="M538" s="154">
        <v>25</v>
      </c>
      <c r="N538" s="154">
        <f t="shared" si="484"/>
        <v>11071.030066666666</v>
      </c>
      <c r="O538" s="177">
        <f t="shared" si="485"/>
        <v>65158.969933333334</v>
      </c>
    </row>
    <row r="539" spans="1:15" ht="29.25" customHeight="1" x14ac:dyDescent="0.2">
      <c r="A539" s="207">
        <v>443</v>
      </c>
      <c r="B539" s="227" t="s">
        <v>326</v>
      </c>
      <c r="C539" s="209" t="s">
        <v>320</v>
      </c>
      <c r="D539" s="130" t="s">
        <v>1037</v>
      </c>
      <c r="E539" s="210" t="s">
        <v>269</v>
      </c>
      <c r="F539" s="210" t="s">
        <v>19</v>
      </c>
      <c r="G539" s="154">
        <v>76230</v>
      </c>
      <c r="H539" s="154">
        <v>0</v>
      </c>
      <c r="I539" s="154">
        <f t="shared" si="479"/>
        <v>76230</v>
      </c>
      <c r="J539" s="155">
        <f>IF(G539&gt;=Datos!$D$14,(Datos!$D$14*Datos!$C$14),IF(G539&lt;=Datos!$D$14,(G539*Datos!$C$14)))</f>
        <v>2187.8009999999999</v>
      </c>
      <c r="K539" s="156">
        <f>IF((G539-J539-L539)&lt;=Datos!$G$7,"0",IF((G539-J539-L539)&lt;=Datos!$G$8,((G539-J539-L539)-Datos!$F$8)*Datos!$I$6,IF((G539-J539-L539)&lt;=Datos!$G$9,Datos!$I$8+((G539-J539-L539)-Datos!$F$9)*Datos!$J$6,IF((G539-J539-L539)&gt;=Datos!$F$10,(Datos!$I$8+Datos!$J$8)+((G539-J539-L539)-Datos!$F$10)*Datos!$K$6))))</f>
        <v>6540.8370666666669</v>
      </c>
      <c r="L539" s="155">
        <f>IF(G539&gt;=Datos!$D$15,(Datos!$D$15*Datos!$C$15),IF(G539&lt;=Datos!$D$15,(G539*Datos!$C$15)))</f>
        <v>2317.3919999999998</v>
      </c>
      <c r="M539" s="154">
        <v>25</v>
      </c>
      <c r="N539" s="154">
        <f t="shared" si="484"/>
        <v>11071.030066666666</v>
      </c>
      <c r="O539" s="177">
        <f t="shared" si="485"/>
        <v>65158.969933333334</v>
      </c>
    </row>
    <row r="540" spans="1:15" ht="29.25" customHeight="1" x14ac:dyDescent="0.2">
      <c r="A540" s="207">
        <v>444</v>
      </c>
      <c r="B540" s="227" t="s">
        <v>424</v>
      </c>
      <c r="C540" s="209" t="s">
        <v>320</v>
      </c>
      <c r="D540" s="130" t="s">
        <v>589</v>
      </c>
      <c r="E540" s="210" t="s">
        <v>269</v>
      </c>
      <c r="F540" s="210" t="s">
        <v>19</v>
      </c>
      <c r="G540" s="154">
        <v>76230</v>
      </c>
      <c r="H540" s="154">
        <v>0</v>
      </c>
      <c r="I540" s="154">
        <f t="shared" si="479"/>
        <v>76230</v>
      </c>
      <c r="J540" s="155">
        <f>IF(G540&gt;=Datos!$D$14,(Datos!$D$14*Datos!$C$14),IF(G540&lt;=Datos!$D$14,(G540*Datos!$C$14)))</f>
        <v>2187.8009999999999</v>
      </c>
      <c r="K540" s="156">
        <f>IF((G540-J540-L540)&lt;=Datos!$G$7,"0",IF((G540-J540-L540)&lt;=Datos!$G$8,((G540-J540-L540)-Datos!$F$8)*Datos!$I$6,IF((G540-J540-L540)&lt;=Datos!$G$9,Datos!$I$8+((G540-J540-L540)-Datos!$F$9)*Datos!$J$6,IF((G540-J540-L540)&gt;=Datos!$F$10,(Datos!$I$8+Datos!$J$8)+((G540-J540-L540)-Datos!$F$10)*Datos!$K$6))))</f>
        <v>6540.8370666666669</v>
      </c>
      <c r="L540" s="155">
        <f>IF(G540&gt;=Datos!$D$15,(Datos!$D$15*Datos!$C$15),IF(G540&lt;=Datos!$D$15,(G540*Datos!$C$15)))</f>
        <v>2317.3919999999998</v>
      </c>
      <c r="M540" s="154">
        <v>25</v>
      </c>
      <c r="N540" s="154">
        <f t="shared" ref="N540" si="486">SUM(J540:M540)</f>
        <v>11071.030066666666</v>
      </c>
      <c r="O540" s="177">
        <f t="shared" ref="O540" si="487">+G540-N540</f>
        <v>65158.969933333334</v>
      </c>
    </row>
    <row r="541" spans="1:15" ht="29.25" customHeight="1" x14ac:dyDescent="0.2">
      <c r="A541" s="207">
        <v>445</v>
      </c>
      <c r="B541" s="227" t="s">
        <v>597</v>
      </c>
      <c r="C541" s="209" t="s">
        <v>320</v>
      </c>
      <c r="D541" s="130" t="s">
        <v>432</v>
      </c>
      <c r="E541" s="210" t="s">
        <v>269</v>
      </c>
      <c r="F541" s="210" t="s">
        <v>19</v>
      </c>
      <c r="G541" s="154">
        <v>35000</v>
      </c>
      <c r="H541" s="154">
        <v>0</v>
      </c>
      <c r="I541" s="154">
        <f t="shared" ref="I541:I550" si="488">SUM(G541:H541)</f>
        <v>35000</v>
      </c>
      <c r="J541" s="155">
        <f>IF(G541&gt;=Datos!$D$14,(Datos!$D$14*Datos!$C$14),IF(G541&lt;=Datos!$D$14,(G541*Datos!$C$14)))</f>
        <v>1004.5</v>
      </c>
      <c r="K541" s="156" t="str">
        <f>IF((G541-J541-L541)&lt;=Datos!$G$7,"0",IF((G541-J541-L541)&lt;=Datos!$G$8,((G541-J541-L541)-Datos!$F$8)*Datos!$I$6,IF((G541-J541-L541)&lt;=Datos!$G$9,Datos!$I$8+((G541-J541-L541)-Datos!$F$9)*Datos!$J$6,IF((G541-J541-L541)&gt;=Datos!$F$10,(Datos!$I$8+Datos!$J$8)+((G541-J541-L541)-Datos!$F$10)*Datos!$K$6))))</f>
        <v>0</v>
      </c>
      <c r="L541" s="155">
        <f>IF(G541&gt;=Datos!$D$15,(Datos!$D$15*Datos!$C$15),IF(G541&lt;=Datos!$D$15,(G541*Datos!$C$15)))</f>
        <v>1064</v>
      </c>
      <c r="M541" s="154">
        <v>25</v>
      </c>
      <c r="N541" s="154">
        <f t="shared" ref="N541:N550" si="489">SUM(J541:M541)</f>
        <v>2093.5</v>
      </c>
      <c r="O541" s="177">
        <f t="shared" ref="O541:O550" si="490">+G541-N541</f>
        <v>32906.5</v>
      </c>
    </row>
    <row r="542" spans="1:15" ht="29.25" customHeight="1" x14ac:dyDescent="0.2">
      <c r="A542" s="207">
        <v>446</v>
      </c>
      <c r="B542" s="227" t="s">
        <v>330</v>
      </c>
      <c r="C542" s="209" t="s">
        <v>320</v>
      </c>
      <c r="D542" s="130" t="s">
        <v>574</v>
      </c>
      <c r="E542" s="210" t="s">
        <v>269</v>
      </c>
      <c r="F542" s="210" t="s">
        <v>19</v>
      </c>
      <c r="G542" s="154">
        <v>76230</v>
      </c>
      <c r="H542" s="154">
        <v>0</v>
      </c>
      <c r="I542" s="154">
        <f t="shared" si="488"/>
        <v>76230</v>
      </c>
      <c r="J542" s="155">
        <f>IF(G542&gt;=Datos!$D$14,(Datos!$D$14*Datos!$C$14),IF(G542&lt;=Datos!$D$14,(G542*Datos!$C$14)))</f>
        <v>2187.8009999999999</v>
      </c>
      <c r="K542" s="156">
        <f>IF((G542-J542-L542)&lt;=Datos!$G$7,"0",IF((G542-J542-L542)&lt;=Datos!$G$8,((G542-J542-L542)-Datos!$F$8)*Datos!$I$6,IF((G542-J542-L542)&lt;=Datos!$G$9,Datos!$I$8+((G542-J542-L542)-Datos!$F$9)*Datos!$J$6,IF((G542-J542-L542)&gt;=Datos!$F$10,(Datos!$I$8+Datos!$J$8)+((G542-J542-L542)-Datos!$F$10)*Datos!$K$6))))</f>
        <v>6540.8370666666669</v>
      </c>
      <c r="L542" s="155">
        <f>IF(G542&gt;=Datos!$D$15,(Datos!$D$15*Datos!$C$15),IF(G542&lt;=Datos!$D$15,(G542*Datos!$C$15)))</f>
        <v>2317.3919999999998</v>
      </c>
      <c r="M542" s="154">
        <v>25</v>
      </c>
      <c r="N542" s="154">
        <f t="shared" si="489"/>
        <v>11071.030066666666</v>
      </c>
      <c r="O542" s="177">
        <f t="shared" si="490"/>
        <v>65158.969933333334</v>
      </c>
    </row>
    <row r="543" spans="1:15" ht="29.25" customHeight="1" x14ac:dyDescent="0.2">
      <c r="A543" s="207">
        <v>447</v>
      </c>
      <c r="B543" s="209" t="s">
        <v>327</v>
      </c>
      <c r="C543" s="209" t="s">
        <v>320</v>
      </c>
      <c r="D543" s="92" t="s">
        <v>587</v>
      </c>
      <c r="E543" s="210" t="s">
        <v>269</v>
      </c>
      <c r="F543" s="210" t="s">
        <v>19</v>
      </c>
      <c r="G543" s="154">
        <v>100000</v>
      </c>
      <c r="H543" s="154">
        <v>0</v>
      </c>
      <c r="I543" s="154">
        <f t="shared" si="488"/>
        <v>100000</v>
      </c>
      <c r="J543" s="155">
        <f>IF(G543&gt;=Datos!$D$14,(Datos!$D$14*Datos!$C$14),IF(G543&lt;=Datos!$D$14,(G543*Datos!$C$14)))</f>
        <v>2870</v>
      </c>
      <c r="K543" s="156">
        <f>IF((G543-J543-L543)&lt;=Datos!$G$7,"0",IF((G543-J543-L543)&lt;=Datos!$G$8,((G543-J543-L543)-Datos!$F$8)*Datos!$I$6,IF((G543-J543-L543)&lt;=Datos!$G$9,Datos!$I$8+((G543-J543-L543)-Datos!$F$9)*Datos!$J$6,IF((G543-J543-L543)&gt;=Datos!$F$10,(Datos!$I$8+Datos!$J$8)+((G543-J543-L543)-Datos!$F$10)*Datos!$K$6))))</f>
        <v>12105.360666666667</v>
      </c>
      <c r="L543" s="155">
        <f>IF(G543&gt;=Datos!$D$15,(Datos!$D$15*Datos!$C$15),IF(G543&lt;=Datos!$D$15,(G543*Datos!$C$15)))</f>
        <v>3040</v>
      </c>
      <c r="M543" s="154">
        <v>10011.950000000001</v>
      </c>
      <c r="N543" s="154">
        <f t="shared" si="489"/>
        <v>28027.310666666668</v>
      </c>
      <c r="O543" s="177">
        <f t="shared" si="490"/>
        <v>71972.689333333328</v>
      </c>
    </row>
    <row r="544" spans="1:15" ht="29.25" customHeight="1" x14ac:dyDescent="0.2">
      <c r="A544" s="207">
        <v>448</v>
      </c>
      <c r="B544" s="209" t="s">
        <v>47</v>
      </c>
      <c r="C544" s="209" t="s">
        <v>320</v>
      </c>
      <c r="D544" s="92" t="s">
        <v>574</v>
      </c>
      <c r="E544" s="210" t="s">
        <v>269</v>
      </c>
      <c r="F544" s="210" t="s">
        <v>19</v>
      </c>
      <c r="G544" s="154">
        <v>86711.63</v>
      </c>
      <c r="H544" s="154">
        <v>0</v>
      </c>
      <c r="I544" s="154">
        <f t="shared" si="488"/>
        <v>86711.63</v>
      </c>
      <c r="J544" s="155">
        <f>IF(G544&gt;=Datos!$D$14,(Datos!$D$14*Datos!$C$14),IF(G544&lt;=Datos!$D$14,(G544*Datos!$C$14)))</f>
        <v>2488.6237810000002</v>
      </c>
      <c r="K544" s="156">
        <v>8499.67</v>
      </c>
      <c r="L544" s="155">
        <f>IF(G544&gt;=Datos!$D$15,(Datos!$D$15*Datos!$C$15),IF(G544&lt;=Datos!$D$15,(G544*Datos!$C$15)))</f>
        <v>2636.0335520000003</v>
      </c>
      <c r="M544" s="154">
        <v>1944.78</v>
      </c>
      <c r="N544" s="154">
        <f t="shared" si="489"/>
        <v>15569.107333000002</v>
      </c>
      <c r="O544" s="177">
        <f t="shared" si="490"/>
        <v>71142.522666999997</v>
      </c>
    </row>
    <row r="545" spans="1:15" ht="29.25" customHeight="1" x14ac:dyDescent="0.2">
      <c r="A545" s="207">
        <v>449</v>
      </c>
      <c r="B545" s="209" t="s">
        <v>792</v>
      </c>
      <c r="C545" s="209" t="s">
        <v>320</v>
      </c>
      <c r="D545" s="92" t="s">
        <v>277</v>
      </c>
      <c r="E545" s="210" t="s">
        <v>269</v>
      </c>
      <c r="F545" s="210" t="s">
        <v>19</v>
      </c>
      <c r="G545" s="154">
        <v>76230</v>
      </c>
      <c r="H545" s="154">
        <v>0</v>
      </c>
      <c r="I545" s="154">
        <f t="shared" ref="I545" si="491">SUM(G545:H545)</f>
        <v>76230</v>
      </c>
      <c r="J545" s="155">
        <f>IF(G545&gt;=Datos!$D$14,(Datos!$D$14*Datos!$C$14),IF(G545&lt;=Datos!$D$14,(G545*Datos!$C$14)))</f>
        <v>2187.8009999999999</v>
      </c>
      <c r="K545" s="156">
        <f>IF((G545-J545-L545)&lt;=Datos!$G$7,"0",IF((G545-J545-L545)&lt;=Datos!$G$8,((G545-J545-L545)-Datos!$F$8)*Datos!$I$6,IF((G545-J545-L545)&lt;=Datos!$G$9,Datos!$I$8+((G545-J545-L545)-Datos!$F$9)*Datos!$J$6,IF((G545-J545-L545)&gt;=Datos!$F$10,(Datos!$I$8+Datos!$J$8)+((G545-J545-L545)-Datos!$F$10)*Datos!$K$6))))</f>
        <v>6540.8370666666669</v>
      </c>
      <c r="L545" s="155">
        <f>IF(G545&gt;=Datos!$D$15,(Datos!$D$15*Datos!$C$15),IF(G545&lt;=Datos!$D$15,(G545*Datos!$C$15)))</f>
        <v>2317.3919999999998</v>
      </c>
      <c r="M545" s="154">
        <v>25</v>
      </c>
      <c r="N545" s="154">
        <f t="shared" ref="N545" si="492">SUM(J545:M545)</f>
        <v>11071.030066666666</v>
      </c>
      <c r="O545" s="177">
        <f t="shared" ref="O545" si="493">+G545-N545</f>
        <v>65158.969933333334</v>
      </c>
    </row>
    <row r="546" spans="1:15" ht="29.25" customHeight="1" x14ac:dyDescent="0.2">
      <c r="A546" s="207">
        <v>450</v>
      </c>
      <c r="B546" s="209" t="s">
        <v>128</v>
      </c>
      <c r="C546" s="209" t="s">
        <v>995</v>
      </c>
      <c r="D546" s="92" t="s">
        <v>277</v>
      </c>
      <c r="E546" s="210" t="s">
        <v>269</v>
      </c>
      <c r="F546" s="210" t="s">
        <v>19</v>
      </c>
      <c r="G546" s="154">
        <v>95599.15</v>
      </c>
      <c r="H546" s="154">
        <v>0</v>
      </c>
      <c r="I546" s="154">
        <f t="shared" ref="I546:I547" si="494">SUM(G546:H546)</f>
        <v>95599.15</v>
      </c>
      <c r="J546" s="155">
        <f>IF(G546&gt;=Datos!$D$14,(Datos!$D$14*Datos!$C$14),IF(G546&lt;=Datos!$D$14,(G546*Datos!$C$14)))</f>
        <v>2743.6956049999999</v>
      </c>
      <c r="K546" s="156">
        <v>10590.23</v>
      </c>
      <c r="L546" s="155">
        <f>IF(G546&gt;=Datos!$D$15,(Datos!$D$15*Datos!$C$15),IF(G546&lt;=Datos!$D$15,(G546*Datos!$C$15)))</f>
        <v>2906.21416</v>
      </c>
      <c r="M546" s="154">
        <v>1944.78</v>
      </c>
      <c r="N546" s="154">
        <f t="shared" ref="N546:N547" si="495">SUM(J546:M546)</f>
        <v>18184.919764999999</v>
      </c>
      <c r="O546" s="177">
        <f t="shared" ref="O546:O547" si="496">+G546-N546</f>
        <v>77414.230234999995</v>
      </c>
    </row>
    <row r="547" spans="1:15" ht="29.25" customHeight="1" x14ac:dyDescent="0.2">
      <c r="A547" s="207">
        <v>451</v>
      </c>
      <c r="B547" s="209" t="s">
        <v>324</v>
      </c>
      <c r="C547" s="209" t="s">
        <v>995</v>
      </c>
      <c r="D547" s="92" t="s">
        <v>432</v>
      </c>
      <c r="E547" s="210" t="s">
        <v>269</v>
      </c>
      <c r="F547" s="210" t="s">
        <v>19</v>
      </c>
      <c r="G547" s="154">
        <v>35000</v>
      </c>
      <c r="H547" s="154">
        <v>0</v>
      </c>
      <c r="I547" s="154">
        <f t="shared" si="494"/>
        <v>35000</v>
      </c>
      <c r="J547" s="155">
        <f>IF(G547&gt;=Datos!$D$14,(Datos!$D$14*Datos!$C$14),IF(G547&lt;=Datos!$D$14,(G547*Datos!$C$14)))</f>
        <v>1004.5</v>
      </c>
      <c r="K547" s="156" t="str">
        <f>IF((G547-J547-L547)&lt;=Datos!$G$7,"0",IF((G547-J547-L547)&lt;=Datos!$G$8,((G547-J547-L547)-Datos!$F$8)*Datos!$I$6,IF((G547-J547-L547)&lt;=Datos!$G$9,Datos!$I$8+((G547-J547-L547)-Datos!$F$9)*Datos!$J$6,IF((G547-J547-L547)&gt;=Datos!$F$10,(Datos!$I$8+Datos!$J$8)+((G547-J547-L547)-Datos!$F$10)*Datos!$K$6))))</f>
        <v>0</v>
      </c>
      <c r="L547" s="155">
        <f>IF(G547&gt;=Datos!$D$15,(Datos!$D$15*Datos!$C$15),IF(G547&lt;=Datos!$D$15,(G547*Datos!$C$15)))</f>
        <v>1064</v>
      </c>
      <c r="M547" s="154">
        <v>25</v>
      </c>
      <c r="N547" s="154">
        <f t="shared" si="495"/>
        <v>2093.5</v>
      </c>
      <c r="O547" s="177">
        <f t="shared" si="496"/>
        <v>32906.5</v>
      </c>
    </row>
    <row r="548" spans="1:15" ht="29.25" customHeight="1" x14ac:dyDescent="0.2">
      <c r="A548" s="207">
        <v>452</v>
      </c>
      <c r="B548" s="227" t="s">
        <v>116</v>
      </c>
      <c r="C548" s="209" t="s">
        <v>320</v>
      </c>
      <c r="D548" s="130" t="s">
        <v>589</v>
      </c>
      <c r="E548" s="210" t="s">
        <v>269</v>
      </c>
      <c r="F548" s="210" t="s">
        <v>270</v>
      </c>
      <c r="G548" s="154">
        <v>76230</v>
      </c>
      <c r="H548" s="154">
        <v>0</v>
      </c>
      <c r="I548" s="154">
        <f t="shared" si="488"/>
        <v>76230</v>
      </c>
      <c r="J548" s="155">
        <f>IF(G548&gt;=Datos!$D$14,(Datos!$D$14*Datos!$C$14),IF(G548&lt;=Datos!$D$14,(G548*Datos!$C$14)))</f>
        <v>2187.8009999999999</v>
      </c>
      <c r="K548" s="156">
        <f>IF((G548-J548-L548)&lt;=Datos!$G$7,"0",IF((G548-J548-L548)&lt;=Datos!$G$8,((G548-J548-L548)-Datos!$F$8)*Datos!$I$6,IF((G548-J548-L548)&lt;=Datos!$G$9,Datos!$I$8+((G548-J548-L548)-Datos!$F$9)*Datos!$J$6,IF((G548-J548-L548)&gt;=Datos!$F$10,(Datos!$I$8+Datos!$J$8)+((G548-J548-L548)-Datos!$F$10)*Datos!$K$6))))</f>
        <v>6540.8370666666669</v>
      </c>
      <c r="L548" s="155">
        <f>IF(G548&gt;=Datos!$D$15,(Datos!$D$15*Datos!$C$15),IF(G548&lt;=Datos!$D$15,(G548*Datos!$C$15)))</f>
        <v>2317.3919999999998</v>
      </c>
      <c r="M548" s="154">
        <v>25</v>
      </c>
      <c r="N548" s="154">
        <f t="shared" si="489"/>
        <v>11071.030066666666</v>
      </c>
      <c r="O548" s="177">
        <f t="shared" si="490"/>
        <v>65158.969933333334</v>
      </c>
    </row>
    <row r="549" spans="1:15" ht="29.25" customHeight="1" x14ac:dyDescent="0.2">
      <c r="A549" s="207">
        <v>453</v>
      </c>
      <c r="B549" s="227" t="s">
        <v>430</v>
      </c>
      <c r="C549" s="209" t="s">
        <v>320</v>
      </c>
      <c r="D549" s="130" t="s">
        <v>432</v>
      </c>
      <c r="E549" s="210" t="s">
        <v>269</v>
      </c>
      <c r="F549" s="210" t="s">
        <v>19</v>
      </c>
      <c r="G549" s="154">
        <v>35000</v>
      </c>
      <c r="H549" s="154">
        <v>0</v>
      </c>
      <c r="I549" s="154">
        <f t="shared" si="488"/>
        <v>35000</v>
      </c>
      <c r="J549" s="155">
        <f>IF(G549&gt;=Datos!$D$14,(Datos!$D$14*Datos!$C$14),IF(G549&lt;=Datos!$D$14,(G549*Datos!$C$14)))</f>
        <v>1004.5</v>
      </c>
      <c r="K549" s="156" t="str">
        <f>IF((G549-J549-L549)&lt;=Datos!$G$7,"0",IF((G549-J549-L549)&lt;=Datos!$G$8,((G549-J549-L549)-Datos!$F$8)*Datos!$I$6,IF((G549-J549-L549)&lt;=Datos!$G$9,Datos!$I$8+((G549-J549-L549)-Datos!$F$9)*Datos!$J$6,IF((G549-J549-L549)&gt;=Datos!$F$10,(Datos!$I$8+Datos!$J$8)+((G549-J549-L549)-Datos!$F$10)*Datos!$K$6))))</f>
        <v>0</v>
      </c>
      <c r="L549" s="155">
        <f>IF(G549&gt;=Datos!$D$15,(Datos!$D$15*Datos!$C$15),IF(G549&lt;=Datos!$D$15,(G549*Datos!$C$15)))</f>
        <v>1064</v>
      </c>
      <c r="M549" s="154">
        <v>25</v>
      </c>
      <c r="N549" s="154">
        <f t="shared" si="489"/>
        <v>2093.5</v>
      </c>
      <c r="O549" s="177">
        <f t="shared" si="490"/>
        <v>32906.5</v>
      </c>
    </row>
    <row r="550" spans="1:15" ht="29.25" customHeight="1" x14ac:dyDescent="0.2">
      <c r="A550" s="207">
        <v>454</v>
      </c>
      <c r="B550" s="227" t="s">
        <v>328</v>
      </c>
      <c r="C550" s="209" t="s">
        <v>320</v>
      </c>
      <c r="D550" s="130" t="s">
        <v>675</v>
      </c>
      <c r="E550" s="210" t="s">
        <v>269</v>
      </c>
      <c r="F550" s="210" t="s">
        <v>19</v>
      </c>
      <c r="G550" s="154">
        <v>76230</v>
      </c>
      <c r="H550" s="154">
        <v>0</v>
      </c>
      <c r="I550" s="154">
        <f t="shared" si="488"/>
        <v>76230</v>
      </c>
      <c r="J550" s="155">
        <f>IF(G550&gt;=Datos!$D$14,(Datos!$D$14*Datos!$C$14),IF(G550&lt;=Datos!$D$14,(G550*Datos!$C$14)))</f>
        <v>2187.8009999999999</v>
      </c>
      <c r="K550" s="156">
        <f>IF((G550-J550-L550)&lt;=Datos!$G$7,"0",IF((G550-J550-L550)&lt;=Datos!$G$8,((G550-J550-L550)-Datos!$F$8)*Datos!$I$6,IF((G550-J550-L550)&lt;=Datos!$G$9,Datos!$I$8+((G550-J550-L550)-Datos!$F$9)*Datos!$J$6,IF((G550-J550-L550)&gt;=Datos!$F$10,(Datos!$I$8+Datos!$J$8)+((G550-J550-L550)-Datos!$F$10)*Datos!$K$6))))</f>
        <v>6540.8370666666669</v>
      </c>
      <c r="L550" s="155">
        <f>IF(G550&gt;=Datos!$D$15,(Datos!$D$15*Datos!$C$15),IF(G550&lt;=Datos!$D$15,(G550*Datos!$C$15)))</f>
        <v>2317.3919999999998</v>
      </c>
      <c r="M550" s="154">
        <v>25</v>
      </c>
      <c r="N550" s="154">
        <f t="shared" si="489"/>
        <v>11071.030066666666</v>
      </c>
      <c r="O550" s="177">
        <f t="shared" si="490"/>
        <v>65158.969933333334</v>
      </c>
    </row>
    <row r="551" spans="1:15" s="216" customFormat="1" ht="29.25" customHeight="1" x14ac:dyDescent="0.2">
      <c r="A551" s="276" t="s">
        <v>435</v>
      </c>
      <c r="B551" s="279"/>
      <c r="C551" s="232">
        <v>30</v>
      </c>
      <c r="D551" s="250"/>
      <c r="E551" s="233"/>
      <c r="F551" s="234"/>
      <c r="G551" s="159">
        <f t="shared" ref="G551:O551" si="497">SUM(G521:G550)</f>
        <v>1927193.2799999998</v>
      </c>
      <c r="H551" s="159">
        <f t="shared" si="497"/>
        <v>0</v>
      </c>
      <c r="I551" s="159">
        <f t="shared" si="497"/>
        <v>1927193.2799999998</v>
      </c>
      <c r="J551" s="159">
        <f t="shared" si="497"/>
        <v>55310.447136000003</v>
      </c>
      <c r="K551" s="159">
        <f t="shared" si="497"/>
        <v>142743.43599583331</v>
      </c>
      <c r="L551" s="159">
        <f t="shared" si="497"/>
        <v>58586.675712000004</v>
      </c>
      <c r="M551" s="159">
        <f t="shared" si="497"/>
        <v>28996.289999999997</v>
      </c>
      <c r="N551" s="159">
        <f t="shared" si="497"/>
        <v>285636.84884383326</v>
      </c>
      <c r="O551" s="159">
        <f t="shared" si="497"/>
        <v>1641556.4311561668</v>
      </c>
    </row>
    <row r="552" spans="1:15" ht="29.25" customHeight="1" x14ac:dyDescent="0.2">
      <c r="A552" s="276" t="s">
        <v>440</v>
      </c>
      <c r="B552" s="277"/>
      <c r="C552" s="277"/>
      <c r="D552" s="277"/>
      <c r="E552" s="277"/>
      <c r="F552" s="277"/>
      <c r="G552" s="277"/>
      <c r="H552" s="277"/>
      <c r="I552" s="277"/>
      <c r="J552" s="277"/>
      <c r="K552" s="277"/>
      <c r="L552" s="277"/>
      <c r="M552" s="277"/>
      <c r="N552" s="277"/>
      <c r="O552" s="278"/>
    </row>
    <row r="553" spans="1:15" ht="29.25" customHeight="1" x14ac:dyDescent="0.2">
      <c r="A553" s="207">
        <v>455</v>
      </c>
      <c r="B553" s="209" t="s">
        <v>219</v>
      </c>
      <c r="C553" s="209" t="s">
        <v>396</v>
      </c>
      <c r="D553" s="92" t="s">
        <v>387</v>
      </c>
      <c r="E553" s="210" t="s">
        <v>269</v>
      </c>
      <c r="F553" s="210" t="s">
        <v>19</v>
      </c>
      <c r="G553" s="154">
        <v>145000</v>
      </c>
      <c r="H553" s="154">
        <v>0</v>
      </c>
      <c r="I553" s="154">
        <f>SUM(G553:H553)</f>
        <v>145000</v>
      </c>
      <c r="J553" s="155">
        <f>IF(G553&gt;=Datos!$D$14,(Datos!$D$14*Datos!$C$14),IF(G553&lt;=Datos!$D$14,(G553*Datos!$C$14)))</f>
        <v>4161.5</v>
      </c>
      <c r="K553" s="156">
        <v>22210.55</v>
      </c>
      <c r="L553" s="155">
        <f>IF(G553&gt;=Datos!$D$15,(Datos!$D$15*Datos!$C$15),IF(G553&lt;=Datos!$D$15,(G553*Datos!$C$15)))</f>
        <v>4408</v>
      </c>
      <c r="M553" s="154">
        <v>1944.78</v>
      </c>
      <c r="N553" s="154">
        <f>SUM(J553:M553)</f>
        <v>32724.829999999998</v>
      </c>
      <c r="O553" s="177">
        <f>+G553-N553</f>
        <v>112275.17</v>
      </c>
    </row>
    <row r="554" spans="1:15" s="216" customFormat="1" ht="29.25" customHeight="1" x14ac:dyDescent="0.2">
      <c r="A554" s="276" t="s">
        <v>435</v>
      </c>
      <c r="B554" s="277"/>
      <c r="C554" s="214">
        <v>1</v>
      </c>
      <c r="D554" s="247"/>
      <c r="E554" s="215"/>
      <c r="F554" s="158"/>
      <c r="G554" s="159">
        <f t="shared" ref="G554:O554" si="498">SUM(G553:G553)</f>
        <v>145000</v>
      </c>
      <c r="H554" s="228">
        <f t="shared" si="498"/>
        <v>0</v>
      </c>
      <c r="I554" s="228">
        <f t="shared" si="498"/>
        <v>145000</v>
      </c>
      <c r="J554" s="228">
        <f t="shared" si="498"/>
        <v>4161.5</v>
      </c>
      <c r="K554" s="197">
        <f t="shared" si="498"/>
        <v>22210.55</v>
      </c>
      <c r="L554" s="228">
        <f t="shared" si="498"/>
        <v>4408</v>
      </c>
      <c r="M554" s="228">
        <f t="shared" si="498"/>
        <v>1944.78</v>
      </c>
      <c r="N554" s="229">
        <f t="shared" si="498"/>
        <v>32724.829999999998</v>
      </c>
      <c r="O554" s="230">
        <f t="shared" si="498"/>
        <v>112275.17</v>
      </c>
    </row>
    <row r="555" spans="1:15" ht="29.25" customHeight="1" x14ac:dyDescent="0.2">
      <c r="A555" s="276" t="s">
        <v>879</v>
      </c>
      <c r="B555" s="277"/>
      <c r="C555" s="277"/>
      <c r="D555" s="277"/>
      <c r="E555" s="277"/>
      <c r="F555" s="277"/>
      <c r="G555" s="277"/>
      <c r="H555" s="277"/>
      <c r="I555" s="277"/>
      <c r="J555" s="277"/>
      <c r="K555" s="277"/>
      <c r="L555" s="277"/>
      <c r="M555" s="277"/>
      <c r="N555" s="277"/>
      <c r="O555" s="278"/>
    </row>
    <row r="556" spans="1:15" ht="29.25" customHeight="1" x14ac:dyDescent="0.2">
      <c r="A556" s="207">
        <v>456</v>
      </c>
      <c r="B556" s="209" t="s">
        <v>878</v>
      </c>
      <c r="C556" s="209" t="s">
        <v>275</v>
      </c>
      <c r="D556" s="92" t="s">
        <v>432</v>
      </c>
      <c r="E556" s="210" t="s">
        <v>269</v>
      </c>
      <c r="F556" s="210" t="s">
        <v>19</v>
      </c>
      <c r="G556" s="154">
        <v>26000</v>
      </c>
      <c r="H556" s="154">
        <v>0</v>
      </c>
      <c r="I556" s="154">
        <f>SUM(G556:H556)</f>
        <v>26000</v>
      </c>
      <c r="J556" s="155">
        <f>IF(G556&gt;=Datos!$D$14,(Datos!$D$14*Datos!$C$14),IF(G556&lt;=Datos!$D$14,(G556*Datos!$C$14)))</f>
        <v>746.2</v>
      </c>
      <c r="K556" s="156" t="str">
        <f>IF((G556-J556-L556)&lt;=Datos!$G$7,"0",IF((G556-J556-L556)&lt;=Datos!$G$8,((G556-J556-L556)-Datos!$F$8)*Datos!$I$6,IF((G556-J556-L556)&lt;=Datos!$G$9,Datos!$I$8+((G556-J556-L556)-Datos!$F$9)*Datos!$J$6,IF((G556-J556-L556)&gt;=Datos!$F$10,(Datos!$I$8+Datos!$J$8)+((G556-J556-L556)-Datos!$F$10)*Datos!$K$6))))</f>
        <v>0</v>
      </c>
      <c r="L556" s="155">
        <f>IF(G556&gt;=Datos!$D$15,(Datos!$D$15*Datos!$C$15),IF(G556&lt;=Datos!$D$15,(G556*Datos!$C$15)))</f>
        <v>790.4</v>
      </c>
      <c r="M556" s="154">
        <v>25</v>
      </c>
      <c r="N556" s="154">
        <f>SUM(J556:M556)</f>
        <v>1561.6</v>
      </c>
      <c r="O556" s="177">
        <f>+G556-N556</f>
        <v>24438.400000000001</v>
      </c>
    </row>
    <row r="557" spans="1:15" s="216" customFormat="1" ht="29.25" customHeight="1" x14ac:dyDescent="0.2">
      <c r="A557" s="276" t="s">
        <v>435</v>
      </c>
      <c r="B557" s="277"/>
      <c r="C557" s="214">
        <v>1</v>
      </c>
      <c r="D557" s="247"/>
      <c r="E557" s="215"/>
      <c r="F557" s="158"/>
      <c r="G557" s="159">
        <f t="shared" ref="G557:O557" si="499">SUM(G556:G556)</f>
        <v>26000</v>
      </c>
      <c r="H557" s="228">
        <f t="shared" si="499"/>
        <v>0</v>
      </c>
      <c r="I557" s="228">
        <f t="shared" si="499"/>
        <v>26000</v>
      </c>
      <c r="J557" s="228">
        <f t="shared" si="499"/>
        <v>746.2</v>
      </c>
      <c r="K557" s="197">
        <f t="shared" si="499"/>
        <v>0</v>
      </c>
      <c r="L557" s="228">
        <f t="shared" si="499"/>
        <v>790.4</v>
      </c>
      <c r="M557" s="228">
        <f t="shared" si="499"/>
        <v>25</v>
      </c>
      <c r="N557" s="229">
        <f t="shared" si="499"/>
        <v>1561.6</v>
      </c>
      <c r="O557" s="230">
        <f t="shared" si="499"/>
        <v>24438.400000000001</v>
      </c>
    </row>
    <row r="558" spans="1:15" ht="29.25" customHeight="1" x14ac:dyDescent="0.2">
      <c r="A558" s="276" t="s">
        <v>459</v>
      </c>
      <c r="B558" s="277"/>
      <c r="C558" s="277"/>
      <c r="D558" s="277"/>
      <c r="E558" s="277"/>
      <c r="F558" s="277"/>
      <c r="G558" s="277"/>
      <c r="H558" s="277"/>
      <c r="I558" s="277"/>
      <c r="J558" s="277"/>
      <c r="K558" s="277"/>
      <c r="L558" s="277"/>
      <c r="M558" s="277"/>
      <c r="N558" s="277"/>
      <c r="O558" s="278"/>
    </row>
    <row r="559" spans="1:15" ht="29.25" customHeight="1" x14ac:dyDescent="0.2">
      <c r="A559" s="207">
        <v>457</v>
      </c>
      <c r="B559" s="209" t="s">
        <v>582</v>
      </c>
      <c r="C559" s="209" t="s">
        <v>273</v>
      </c>
      <c r="D559" s="92" t="s">
        <v>299</v>
      </c>
      <c r="E559" s="210" t="s">
        <v>269</v>
      </c>
      <c r="F559" s="210" t="s">
        <v>19</v>
      </c>
      <c r="G559" s="154">
        <v>76230</v>
      </c>
      <c r="H559" s="154">
        <v>0</v>
      </c>
      <c r="I559" s="154">
        <f t="shared" ref="I559:I605" si="500">SUM(G559:H559)</f>
        <v>76230</v>
      </c>
      <c r="J559" s="155">
        <f>IF(G559&gt;=Datos!$D$14,(Datos!$D$14*Datos!$C$14),IF(G559&lt;=Datos!$D$14,(G559*Datos!$C$14)))</f>
        <v>2187.8009999999999</v>
      </c>
      <c r="K559" s="156">
        <f>IF((G559-J559-L559)&lt;=Datos!$G$7,"0",IF((G559-J559-L559)&lt;=Datos!$G$8,((G559-J559-L559)-Datos!$F$8)*Datos!$I$6,IF((G559-J559-L559)&lt;=Datos!$G$9,Datos!$I$8+((G559-J559-L559)-Datos!$F$9)*Datos!$J$6,IF((G559-J559-L559)&gt;=Datos!$F$10,(Datos!$I$8+Datos!$J$8)+((G559-J559-L559)-Datos!$F$10)*Datos!$K$6))))</f>
        <v>6540.8370666666669</v>
      </c>
      <c r="L559" s="155">
        <f>IF(G559&gt;=Datos!$D$15,(Datos!$D$15*Datos!$C$15),IF(G559&lt;=Datos!$D$15,(G559*Datos!$C$15)))</f>
        <v>2317.3919999999998</v>
      </c>
      <c r="M559" s="154">
        <v>25</v>
      </c>
      <c r="N559" s="154">
        <f t="shared" ref="N559:N584" si="501">SUM(J559:M559)</f>
        <v>11071.030066666666</v>
      </c>
      <c r="O559" s="177">
        <f t="shared" ref="O559:O584" si="502">+G559-N559</f>
        <v>65158.969933333334</v>
      </c>
    </row>
    <row r="560" spans="1:15" ht="29.25" customHeight="1" x14ac:dyDescent="0.2">
      <c r="A560" s="207">
        <v>458</v>
      </c>
      <c r="B560" s="209" t="s">
        <v>583</v>
      </c>
      <c r="C560" s="209" t="s">
        <v>273</v>
      </c>
      <c r="D560" s="92" t="s">
        <v>574</v>
      </c>
      <c r="E560" s="210" t="s">
        <v>269</v>
      </c>
      <c r="F560" s="210" t="s">
        <v>19</v>
      </c>
      <c r="G560" s="154">
        <v>76230</v>
      </c>
      <c r="H560" s="154">
        <v>0</v>
      </c>
      <c r="I560" s="154">
        <f t="shared" si="500"/>
        <v>76230</v>
      </c>
      <c r="J560" s="155">
        <f>IF(G560&gt;=Datos!$D$14,(Datos!$D$14*Datos!$C$14),IF(G560&lt;=Datos!$D$14,(G560*Datos!$C$14)))</f>
        <v>2187.8009999999999</v>
      </c>
      <c r="K560" s="156">
        <f>IF((G560-J560-L560)&lt;=Datos!$G$7,"0",IF((G560-J560-L560)&lt;=Datos!$G$8,((G560-J560-L560)-Datos!$F$8)*Datos!$I$6,IF((G560-J560-L560)&lt;=Datos!$G$9,Datos!$I$8+((G560-J560-L560)-Datos!$F$9)*Datos!$J$6,IF((G560-J560-L560)&gt;=Datos!$F$10,(Datos!$I$8+Datos!$J$8)+((G560-J560-L560)-Datos!$F$10)*Datos!$K$6))))</f>
        <v>6540.8370666666669</v>
      </c>
      <c r="L560" s="155">
        <f>IF(G560&gt;=Datos!$D$15,(Datos!$D$15*Datos!$C$15),IF(G560&lt;=Datos!$D$15,(G560*Datos!$C$15)))</f>
        <v>2317.3919999999998</v>
      </c>
      <c r="M560" s="154">
        <v>25</v>
      </c>
      <c r="N560" s="154">
        <f t="shared" si="501"/>
        <v>11071.030066666666</v>
      </c>
      <c r="O560" s="177">
        <f t="shared" si="502"/>
        <v>65158.969933333334</v>
      </c>
    </row>
    <row r="561" spans="1:15" ht="29.25" customHeight="1" x14ac:dyDescent="0.2">
      <c r="A561" s="207">
        <v>459</v>
      </c>
      <c r="B561" s="209" t="s">
        <v>584</v>
      </c>
      <c r="C561" s="209" t="s">
        <v>273</v>
      </c>
      <c r="D561" s="92" t="s">
        <v>432</v>
      </c>
      <c r="E561" s="210" t="s">
        <v>269</v>
      </c>
      <c r="F561" s="210" t="s">
        <v>19</v>
      </c>
      <c r="G561" s="154">
        <v>35000</v>
      </c>
      <c r="H561" s="154">
        <v>0</v>
      </c>
      <c r="I561" s="154">
        <f t="shared" si="500"/>
        <v>35000</v>
      </c>
      <c r="J561" s="155">
        <f>IF(G561&gt;=Datos!$D$14,(Datos!$D$14*Datos!$C$14),IF(G561&lt;=Datos!$D$14,(G561*Datos!$C$14)))</f>
        <v>1004.5</v>
      </c>
      <c r="K561" s="156" t="str">
        <f>IF((G561-J561-L561)&lt;=Datos!$G$7,"0",IF((G561-J561-L561)&lt;=Datos!$G$8,((G561-J561-L561)-Datos!$F$8)*Datos!$I$6,IF((G561-J561-L561)&lt;=Datos!$G$9,Datos!$I$8+((G561-J561-L561)-Datos!$F$9)*Datos!$J$6,IF((G561-J561-L561)&gt;=Datos!$F$10,(Datos!$I$8+Datos!$J$8)+((G561-J561-L561)-Datos!$F$10)*Datos!$K$6))))</f>
        <v>0</v>
      </c>
      <c r="L561" s="155">
        <f>IF(G561&gt;=Datos!$D$15,(Datos!$D$15*Datos!$C$15),IF(G561&lt;=Datos!$D$15,(G561*Datos!$C$15)))</f>
        <v>1064</v>
      </c>
      <c r="M561" s="154">
        <v>25</v>
      </c>
      <c r="N561" s="154">
        <f t="shared" si="501"/>
        <v>2093.5</v>
      </c>
      <c r="O561" s="177">
        <f t="shared" si="502"/>
        <v>32906.5</v>
      </c>
    </row>
    <row r="562" spans="1:15" ht="29.25" customHeight="1" x14ac:dyDescent="0.2">
      <c r="A562" s="207">
        <v>460</v>
      </c>
      <c r="B562" s="209" t="s">
        <v>641</v>
      </c>
      <c r="C562" s="209" t="s">
        <v>273</v>
      </c>
      <c r="D562" s="92" t="s">
        <v>587</v>
      </c>
      <c r="E562" s="210" t="s">
        <v>269</v>
      </c>
      <c r="F562" s="210" t="s">
        <v>19</v>
      </c>
      <c r="G562" s="154">
        <v>80000</v>
      </c>
      <c r="H562" s="154">
        <v>0</v>
      </c>
      <c r="I562" s="154">
        <f t="shared" si="500"/>
        <v>80000</v>
      </c>
      <c r="J562" s="155">
        <f>IF(G562&gt;=Datos!$D$14,(Datos!$D$14*Datos!$C$14),IF(G562&lt;=Datos!$D$14,(G562*Datos!$C$14)))</f>
        <v>2296</v>
      </c>
      <c r="K562" s="156">
        <f>IF((G562-J562-L562)&lt;=Datos!$G$7,"0",IF((G562-J562-L562)&lt;=Datos!$G$8,((G562-J562-L562)-Datos!$F$8)*Datos!$I$6,IF((G562-J562-L562)&lt;=Datos!$G$9,Datos!$I$8+((G562-J562-L562)-Datos!$F$9)*Datos!$J$6,IF((G562-J562-L562)&gt;=Datos!$F$10,(Datos!$I$8+Datos!$J$8)+((G562-J562-L562)-Datos!$F$10)*Datos!$K$6))))</f>
        <v>7400.8606666666674</v>
      </c>
      <c r="L562" s="155">
        <f>IF(G562&gt;=Datos!$D$15,(Datos!$D$15*Datos!$C$15),IF(G562&lt;=Datos!$D$15,(G562*Datos!$C$15)))</f>
        <v>2432</v>
      </c>
      <c r="M562" s="154">
        <v>25</v>
      </c>
      <c r="N562" s="154">
        <f t="shared" ref="N562:N576" si="503">SUM(J562:M562)</f>
        <v>12153.860666666667</v>
      </c>
      <c r="O562" s="177">
        <f t="shared" ref="O562:O576" si="504">+G562-N562</f>
        <v>67846.139333333325</v>
      </c>
    </row>
    <row r="563" spans="1:15" ht="29.25" customHeight="1" x14ac:dyDescent="0.2">
      <c r="A563" s="207">
        <v>461</v>
      </c>
      <c r="B563" s="209" t="s">
        <v>656</v>
      </c>
      <c r="C563" s="209" t="s">
        <v>273</v>
      </c>
      <c r="D563" s="92" t="s">
        <v>432</v>
      </c>
      <c r="E563" s="210" t="s">
        <v>269</v>
      </c>
      <c r="F563" s="210" t="s">
        <v>19</v>
      </c>
      <c r="G563" s="154">
        <v>35000</v>
      </c>
      <c r="H563" s="154">
        <v>0</v>
      </c>
      <c r="I563" s="154">
        <f t="shared" si="500"/>
        <v>35000</v>
      </c>
      <c r="J563" s="155">
        <f>IF(G563&gt;=Datos!$D$14,(Datos!$D$14*Datos!$C$14),IF(G563&lt;=Datos!$D$14,(G563*Datos!$C$14)))</f>
        <v>1004.5</v>
      </c>
      <c r="K563" s="156" t="str">
        <f>IF((G563-J563-L563)&lt;=Datos!$G$7,"0",IF((G563-J563-L563)&lt;=Datos!$G$8,((G563-J563-L563)-Datos!$F$8)*Datos!$I$6,IF((G563-J563-L563)&lt;=Datos!$G$9,Datos!$I$8+((G563-J563-L563)-Datos!$F$9)*Datos!$J$6,IF((G563-J563-L563)&gt;=Datos!$F$10,(Datos!$I$8+Datos!$J$8)+((G563-J563-L563)-Datos!$F$10)*Datos!$K$6))))</f>
        <v>0</v>
      </c>
      <c r="L563" s="155">
        <f>IF(G563&gt;=Datos!$D$15,(Datos!$D$15*Datos!$C$15),IF(G563&lt;=Datos!$D$15,(G563*Datos!$C$15)))</f>
        <v>1064</v>
      </c>
      <c r="M563" s="154">
        <v>25</v>
      </c>
      <c r="N563" s="154">
        <f t="shared" ref="N563:N569" si="505">SUM(J563:M563)</f>
        <v>2093.5</v>
      </c>
      <c r="O563" s="177">
        <f t="shared" ref="O563:O569" si="506">+G563-N563</f>
        <v>32906.5</v>
      </c>
    </row>
    <row r="564" spans="1:15" ht="29.25" customHeight="1" x14ac:dyDescent="0.2">
      <c r="A564" s="207">
        <v>462</v>
      </c>
      <c r="B564" s="209" t="s">
        <v>851</v>
      </c>
      <c r="C564" s="209" t="s">
        <v>273</v>
      </c>
      <c r="D564" s="92" t="s">
        <v>277</v>
      </c>
      <c r="E564" s="210" t="s">
        <v>269</v>
      </c>
      <c r="F564" s="210" t="s">
        <v>19</v>
      </c>
      <c r="G564" s="154">
        <v>60000</v>
      </c>
      <c r="H564" s="154">
        <v>0</v>
      </c>
      <c r="I564" s="154">
        <f t="shared" ref="I564:I565" si="507">SUM(G564:H564)</f>
        <v>60000</v>
      </c>
      <c r="J564" s="155">
        <f>IF(G564&gt;=Datos!$D$14,(Datos!$D$14*Datos!$C$14),IF(G564&lt;=Datos!$D$14,(G564*Datos!$C$14)))</f>
        <v>1722</v>
      </c>
      <c r="K564" s="156">
        <f>IF((G564-J564-L564)&lt;=Datos!$G$7,"0",IF((G564-J564-L564)&lt;=Datos!$G$8,((G564-J564-L564)-Datos!$F$8)*Datos!$I$6,IF((G564-J564-L564)&lt;=Datos!$G$9,Datos!$I$8+((G564-J564-L564)-Datos!$F$9)*Datos!$J$6,IF((G564-J564-L564)&gt;=Datos!$F$10,(Datos!$I$8+Datos!$J$8)+((G564-J564-L564)-Datos!$F$10)*Datos!$K$6))))</f>
        <v>3486.6756666666661</v>
      </c>
      <c r="L564" s="155">
        <f>IF(G564&gt;=Datos!$D$15,(Datos!$D$15*Datos!$C$15),IF(G564&lt;=Datos!$D$15,(G564*Datos!$C$15)))</f>
        <v>1824</v>
      </c>
      <c r="M564" s="154">
        <v>25</v>
      </c>
      <c r="N564" s="154">
        <f t="shared" ref="N564:N565" si="508">SUM(J564:M564)</f>
        <v>7057.6756666666661</v>
      </c>
      <c r="O564" s="177">
        <f t="shared" ref="O564:O565" si="509">+G564-N564</f>
        <v>52942.324333333338</v>
      </c>
    </row>
    <row r="565" spans="1:15" ht="29.25" customHeight="1" x14ac:dyDescent="0.2">
      <c r="A565" s="207">
        <v>463</v>
      </c>
      <c r="B565" s="209" t="s">
        <v>880</v>
      </c>
      <c r="C565" s="209" t="s">
        <v>273</v>
      </c>
      <c r="D565" s="92" t="s">
        <v>675</v>
      </c>
      <c r="E565" s="210" t="s">
        <v>269</v>
      </c>
      <c r="F565" s="210" t="s">
        <v>19</v>
      </c>
      <c r="G565" s="154">
        <v>60000</v>
      </c>
      <c r="H565" s="154">
        <v>0</v>
      </c>
      <c r="I565" s="154">
        <f t="shared" si="507"/>
        <v>60000</v>
      </c>
      <c r="J565" s="155">
        <f>IF(G565&gt;=Datos!$D$14,(Datos!$D$14*Datos!$C$14),IF(G565&lt;=Datos!$D$14,(G565*Datos!$C$14)))</f>
        <v>1722</v>
      </c>
      <c r="K565" s="156">
        <f>IF((G565-J565-L565)&lt;=Datos!$G$7,"0",IF((G565-J565-L565)&lt;=Datos!$G$8,((G565-J565-L565)-Datos!$F$8)*Datos!$I$6,IF((G565-J565-L565)&lt;=Datos!$G$9,Datos!$I$8+((G565-J565-L565)-Datos!$F$9)*Datos!$J$6,IF((G565-J565-L565)&gt;=Datos!$F$10,(Datos!$I$8+Datos!$J$8)+((G565-J565-L565)-Datos!$F$10)*Datos!$K$6))))</f>
        <v>3486.6756666666661</v>
      </c>
      <c r="L565" s="155">
        <f>IF(G565&gt;=Datos!$D$15,(Datos!$D$15*Datos!$C$15),IF(G565&lt;=Datos!$D$15,(G565*Datos!$C$15)))</f>
        <v>1824</v>
      </c>
      <c r="M565" s="154">
        <v>25</v>
      </c>
      <c r="N565" s="154">
        <f t="shared" si="508"/>
        <v>7057.6756666666661</v>
      </c>
      <c r="O565" s="177">
        <f t="shared" si="509"/>
        <v>52942.324333333338</v>
      </c>
    </row>
    <row r="566" spans="1:15" ht="29.25" customHeight="1" x14ac:dyDescent="0.2">
      <c r="A566" s="207">
        <v>464</v>
      </c>
      <c r="B566" s="209" t="s">
        <v>881</v>
      </c>
      <c r="C566" s="209" t="s">
        <v>273</v>
      </c>
      <c r="D566" s="92" t="s">
        <v>432</v>
      </c>
      <c r="E566" s="210" t="s">
        <v>269</v>
      </c>
      <c r="F566" s="210" t="s">
        <v>19</v>
      </c>
      <c r="G566" s="154">
        <v>35000</v>
      </c>
      <c r="H566" s="154">
        <v>0</v>
      </c>
      <c r="I566" s="154">
        <f t="shared" ref="I566" si="510">SUM(G566:H566)</f>
        <v>35000</v>
      </c>
      <c r="J566" s="155">
        <f>IF(G566&gt;=Datos!$D$14,(Datos!$D$14*Datos!$C$14),IF(G566&lt;=Datos!$D$14,(G566*Datos!$C$14)))</f>
        <v>1004.5</v>
      </c>
      <c r="K566" s="156" t="str">
        <f>IF((G566-J566-L566)&lt;=Datos!$G$7,"0",IF((G566-J566-L566)&lt;=Datos!$G$8,((G566-J566-L566)-Datos!$F$8)*Datos!$I$6,IF((G566-J566-L566)&lt;=Datos!$G$9,Datos!$I$8+((G566-J566-L566)-Datos!$F$9)*Datos!$J$6,IF((G566-J566-L566)&gt;=Datos!$F$10,(Datos!$I$8+Datos!$J$8)+((G566-J566-L566)-Datos!$F$10)*Datos!$K$6))))</f>
        <v>0</v>
      </c>
      <c r="L566" s="155">
        <f>IF(G566&gt;=Datos!$D$15,(Datos!$D$15*Datos!$C$15),IF(G566&lt;=Datos!$D$15,(G566*Datos!$C$15)))</f>
        <v>1064</v>
      </c>
      <c r="M566" s="154">
        <v>25</v>
      </c>
      <c r="N566" s="154">
        <f t="shared" ref="N566" si="511">SUM(J566:M566)</f>
        <v>2093.5</v>
      </c>
      <c r="O566" s="177">
        <f t="shared" ref="O566" si="512">+G566-N566</f>
        <v>32906.5</v>
      </c>
    </row>
    <row r="567" spans="1:15" ht="29.25" customHeight="1" x14ac:dyDescent="0.2">
      <c r="A567" s="207">
        <v>465</v>
      </c>
      <c r="B567" s="209" t="s">
        <v>800</v>
      </c>
      <c r="C567" s="209" t="s">
        <v>273</v>
      </c>
      <c r="D567" s="92" t="s">
        <v>589</v>
      </c>
      <c r="E567" s="210" t="s">
        <v>269</v>
      </c>
      <c r="F567" s="210" t="s">
        <v>270</v>
      </c>
      <c r="G567" s="154">
        <v>60000</v>
      </c>
      <c r="H567" s="154">
        <v>0</v>
      </c>
      <c r="I567" s="154">
        <f t="shared" si="500"/>
        <v>60000</v>
      </c>
      <c r="J567" s="155">
        <f>IF(G567&gt;=Datos!$D$14,(Datos!$D$14*Datos!$C$14),IF(G567&lt;=Datos!$D$14,(G567*Datos!$C$14)))</f>
        <v>1722</v>
      </c>
      <c r="K567" s="156">
        <f>IF((G567-J567-L567)&lt;=Datos!$G$7,"0",IF((G567-J567-L567)&lt;=Datos!$G$8,((G567-J567-L567)-Datos!$F$8)*Datos!$I$6,IF((G567-J567-L567)&lt;=Datos!$G$9,Datos!$I$8+((G567-J567-L567)-Datos!$F$9)*Datos!$J$6,IF((G567-J567-L567)&gt;=Datos!$F$10,(Datos!$I$8+Datos!$J$8)+((G567-J567-L567)-Datos!$F$10)*Datos!$K$6))))</f>
        <v>3486.6756666666661</v>
      </c>
      <c r="L567" s="155">
        <f>IF(G567&gt;=Datos!$D$15,(Datos!$D$15*Datos!$C$15),IF(G567&lt;=Datos!$D$15,(G567*Datos!$C$15)))</f>
        <v>1824</v>
      </c>
      <c r="M567" s="154">
        <v>25</v>
      </c>
      <c r="N567" s="154">
        <f t="shared" si="505"/>
        <v>7057.6756666666661</v>
      </c>
      <c r="O567" s="177">
        <f t="shared" si="506"/>
        <v>52942.324333333338</v>
      </c>
    </row>
    <row r="568" spans="1:15" ht="29.25" customHeight="1" x14ac:dyDescent="0.2">
      <c r="A568" s="207">
        <v>466</v>
      </c>
      <c r="B568" s="209" t="s">
        <v>918</v>
      </c>
      <c r="C568" s="209" t="s">
        <v>273</v>
      </c>
      <c r="D568" s="92" t="s">
        <v>823</v>
      </c>
      <c r="E568" s="210" t="s">
        <v>269</v>
      </c>
      <c r="F568" s="210" t="s">
        <v>19</v>
      </c>
      <c r="G568" s="154">
        <v>60000</v>
      </c>
      <c r="H568" s="154">
        <v>0</v>
      </c>
      <c r="I568" s="154">
        <f t="shared" si="500"/>
        <v>60000</v>
      </c>
      <c r="J568" s="155">
        <f>IF(G568&gt;=Datos!$D$14,(Datos!$D$14*Datos!$C$14),IF(G568&lt;=Datos!$D$14,(G568*Datos!$C$14)))</f>
        <v>1722</v>
      </c>
      <c r="K568" s="156">
        <f>IF((G568-J568-L568)&lt;=Datos!$G$7,"0",IF((G568-J568-L568)&lt;=Datos!$G$8,((G568-J568-L568)-Datos!$F$8)*Datos!$I$6,IF((G568-J568-L568)&lt;=Datos!$G$9,Datos!$I$8+((G568-J568-L568)-Datos!$F$9)*Datos!$J$6,IF((G568-J568-L568)&gt;=Datos!$F$10,(Datos!$I$8+Datos!$J$8)+((G568-J568-L568)-Datos!$F$10)*Datos!$K$6))))</f>
        <v>3486.6756666666661</v>
      </c>
      <c r="L568" s="155">
        <f>IF(G568&gt;=Datos!$D$15,(Datos!$D$15*Datos!$C$15),IF(G568&lt;=Datos!$D$15,(G568*Datos!$C$15)))</f>
        <v>1824</v>
      </c>
      <c r="M568" s="154">
        <v>25</v>
      </c>
      <c r="N568" s="154">
        <f t="shared" si="505"/>
        <v>7057.6756666666661</v>
      </c>
      <c r="O568" s="177">
        <f t="shared" si="506"/>
        <v>52942.324333333338</v>
      </c>
    </row>
    <row r="569" spans="1:15" ht="29.25" customHeight="1" x14ac:dyDescent="0.2">
      <c r="A569" s="207">
        <v>467</v>
      </c>
      <c r="B569" s="209" t="s">
        <v>919</v>
      </c>
      <c r="C569" s="209" t="s">
        <v>273</v>
      </c>
      <c r="D569" s="92" t="s">
        <v>277</v>
      </c>
      <c r="E569" s="210" t="s">
        <v>269</v>
      </c>
      <c r="F569" s="210" t="s">
        <v>19</v>
      </c>
      <c r="G569" s="154">
        <v>60000</v>
      </c>
      <c r="H569" s="154">
        <v>0</v>
      </c>
      <c r="I569" s="154">
        <f t="shared" si="500"/>
        <v>60000</v>
      </c>
      <c r="J569" s="155">
        <f>IF(G569&gt;=Datos!$D$14,(Datos!$D$14*Datos!$C$14),IF(G569&lt;=Datos!$D$14,(G569*Datos!$C$14)))</f>
        <v>1722</v>
      </c>
      <c r="K569" s="156">
        <f>IF((G569-J569-L569)&lt;=Datos!$G$7,"0",IF((G569-J569-L569)&lt;=Datos!$G$8,((G569-J569-L569)-Datos!$F$8)*Datos!$I$6,IF((G569-J569-L569)&lt;=Datos!$G$9,Datos!$I$8+((G569-J569-L569)-Datos!$F$9)*Datos!$J$6,IF((G569-J569-L569)&gt;=Datos!$F$10,(Datos!$I$8+Datos!$J$8)+((G569-J569-L569)-Datos!$F$10)*Datos!$K$6))))</f>
        <v>3486.6756666666661</v>
      </c>
      <c r="L569" s="155">
        <f>IF(G569&gt;=Datos!$D$15,(Datos!$D$15*Datos!$C$15),IF(G569&lt;=Datos!$D$15,(G569*Datos!$C$15)))</f>
        <v>1824</v>
      </c>
      <c r="M569" s="154">
        <v>25</v>
      </c>
      <c r="N569" s="154">
        <f t="shared" si="505"/>
        <v>7057.6756666666661</v>
      </c>
      <c r="O569" s="177">
        <f t="shared" si="506"/>
        <v>52942.324333333338</v>
      </c>
    </row>
    <row r="570" spans="1:15" ht="29.25" customHeight="1" x14ac:dyDescent="0.2">
      <c r="A570" s="207">
        <v>468</v>
      </c>
      <c r="B570" s="209" t="s">
        <v>920</v>
      </c>
      <c r="C570" s="209" t="s">
        <v>273</v>
      </c>
      <c r="D570" s="92" t="s">
        <v>675</v>
      </c>
      <c r="E570" s="210" t="s">
        <v>269</v>
      </c>
      <c r="F570" s="210" t="s">
        <v>19</v>
      </c>
      <c r="G570" s="154">
        <v>60000</v>
      </c>
      <c r="H570" s="154">
        <v>0</v>
      </c>
      <c r="I570" s="154">
        <f t="shared" si="500"/>
        <v>60000</v>
      </c>
      <c r="J570" s="155">
        <f>IF(G570&gt;=Datos!$D$14,(Datos!$D$14*Datos!$C$14),IF(G570&lt;=Datos!$D$14,(G570*Datos!$C$14)))</f>
        <v>1722</v>
      </c>
      <c r="K570" s="156">
        <f>IF((G570-J570-L570)&lt;=Datos!$G$7,"0",IF((G570-J570-L570)&lt;=Datos!$G$8,((G570-J570-L570)-Datos!$F$8)*Datos!$I$6,IF((G570-J570-L570)&lt;=Datos!$G$9,Datos!$I$8+((G570-J570-L570)-Datos!$F$9)*Datos!$J$6,IF((G570-J570-L570)&gt;=Datos!$F$10,(Datos!$I$8+Datos!$J$8)+((G570-J570-L570)-Datos!$F$10)*Datos!$K$6))))</f>
        <v>3486.6756666666661</v>
      </c>
      <c r="L570" s="155">
        <f>IF(G570&gt;=Datos!$D$15,(Datos!$D$15*Datos!$C$15),IF(G570&lt;=Datos!$D$15,(G570*Datos!$C$15)))</f>
        <v>1824</v>
      </c>
      <c r="M570" s="154">
        <v>25</v>
      </c>
      <c r="N570" s="154">
        <f t="shared" si="503"/>
        <v>7057.6756666666661</v>
      </c>
      <c r="O570" s="177">
        <f t="shared" si="504"/>
        <v>52942.324333333338</v>
      </c>
    </row>
    <row r="571" spans="1:15" ht="29.25" customHeight="1" x14ac:dyDescent="0.2">
      <c r="A571" s="207">
        <v>469</v>
      </c>
      <c r="B571" s="209" t="s">
        <v>921</v>
      </c>
      <c r="C571" s="209" t="s">
        <v>273</v>
      </c>
      <c r="D571" s="92" t="s">
        <v>432</v>
      </c>
      <c r="E571" s="210" t="s">
        <v>269</v>
      </c>
      <c r="F571" s="210" t="s">
        <v>19</v>
      </c>
      <c r="G571" s="154">
        <v>35000</v>
      </c>
      <c r="H571" s="154">
        <v>0</v>
      </c>
      <c r="I571" s="154">
        <f t="shared" si="500"/>
        <v>35000</v>
      </c>
      <c r="J571" s="155">
        <f>IF(G571&gt;=Datos!$D$14,(Datos!$D$14*Datos!$C$14),IF(G571&lt;=Datos!$D$14,(G571*Datos!$C$14)))</f>
        <v>1004.5</v>
      </c>
      <c r="K571" s="156" t="str">
        <f>IF((G571-J571-L571)&lt;=Datos!$G$7,"0",IF((G571-J571-L571)&lt;=Datos!$G$8,((G571-J571-L571)-Datos!$F$8)*Datos!$I$6,IF((G571-J571-L571)&lt;=Datos!$G$9,Datos!$I$8+((G571-J571-L571)-Datos!$F$9)*Datos!$J$6,IF((G571-J571-L571)&gt;=Datos!$F$10,(Datos!$I$8+Datos!$J$8)+((G571-J571-L571)-Datos!$F$10)*Datos!$K$6))))</f>
        <v>0</v>
      </c>
      <c r="L571" s="155">
        <f>IF(G571&gt;=Datos!$D$15,(Datos!$D$15*Datos!$C$15),IF(G571&lt;=Datos!$D$15,(G571*Datos!$C$15)))</f>
        <v>1064</v>
      </c>
      <c r="M571" s="154">
        <v>25</v>
      </c>
      <c r="N571" s="154">
        <f t="shared" ref="N571:N574" si="513">SUM(J571:M571)</f>
        <v>2093.5</v>
      </c>
      <c r="O571" s="177">
        <f t="shared" ref="O571:O574" si="514">+G571-N571</f>
        <v>32906.5</v>
      </c>
    </row>
    <row r="572" spans="1:15" ht="29.25" customHeight="1" x14ac:dyDescent="0.2">
      <c r="A572" s="207">
        <v>470</v>
      </c>
      <c r="B572" s="208" t="s">
        <v>922</v>
      </c>
      <c r="C572" s="209" t="s">
        <v>273</v>
      </c>
      <c r="D572" s="92" t="s">
        <v>432</v>
      </c>
      <c r="E572" s="210" t="s">
        <v>269</v>
      </c>
      <c r="F572" s="210" t="s">
        <v>19</v>
      </c>
      <c r="G572" s="131">
        <v>35000</v>
      </c>
      <c r="H572" s="154">
        <v>0</v>
      </c>
      <c r="I572" s="154">
        <f t="shared" si="500"/>
        <v>35000</v>
      </c>
      <c r="J572" s="155">
        <f>IF(G572&gt;=Datos!$D$14,(Datos!$D$14*Datos!$C$14),IF(G572&lt;=Datos!$D$14,(G572*Datos!$C$14)))</f>
        <v>1004.5</v>
      </c>
      <c r="K572" s="156" t="str">
        <f>IF((G572-J572-L572)&lt;=Datos!$G$7,"0",IF((G572-J572-L572)&lt;=Datos!$G$8,((G572-J572-L572)-Datos!$F$8)*Datos!$I$6,IF((G572-J572-L572)&lt;=Datos!$G$9,Datos!$I$8+((G572-J572-L572)-Datos!$F$9)*Datos!$J$6,IF((G572-J572-L572)&gt;=Datos!$F$10,(Datos!$I$8+Datos!$J$8)+((G572-J572-L572)-Datos!$F$10)*Datos!$K$6))))</f>
        <v>0</v>
      </c>
      <c r="L572" s="155">
        <f>IF(G572&gt;=Datos!$D$15,(Datos!$D$15*Datos!$C$15),IF(G572&lt;=Datos!$D$15,(G572*Datos!$C$15)))</f>
        <v>1064</v>
      </c>
      <c r="M572" s="154">
        <v>25</v>
      </c>
      <c r="N572" s="154">
        <f t="shared" si="513"/>
        <v>2093.5</v>
      </c>
      <c r="O572" s="177">
        <f t="shared" si="514"/>
        <v>32906.5</v>
      </c>
    </row>
    <row r="573" spans="1:15" ht="29.25" customHeight="1" x14ac:dyDescent="0.2">
      <c r="A573" s="207">
        <v>471</v>
      </c>
      <c r="B573" s="209" t="s">
        <v>923</v>
      </c>
      <c r="C573" s="209" t="s">
        <v>273</v>
      </c>
      <c r="D573" s="92" t="s">
        <v>432</v>
      </c>
      <c r="E573" s="210" t="s">
        <v>269</v>
      </c>
      <c r="F573" s="210" t="s">
        <v>19</v>
      </c>
      <c r="G573" s="154">
        <v>35000</v>
      </c>
      <c r="H573" s="154">
        <v>0</v>
      </c>
      <c r="I573" s="154">
        <f t="shared" si="500"/>
        <v>35000</v>
      </c>
      <c r="J573" s="155">
        <f>IF(G573&gt;=Datos!$D$14,(Datos!$D$14*Datos!$C$14),IF(G573&lt;=Datos!$D$14,(G573*Datos!$C$14)))</f>
        <v>1004.5</v>
      </c>
      <c r="K573" s="156" t="str">
        <f>IF((G573-J573-L573)&lt;=Datos!$G$7,"0",IF((G573-J573-L573)&lt;=Datos!$G$8,((G573-J573-L573)-Datos!$F$8)*Datos!$I$6,IF((G573-J573-L573)&lt;=Datos!$G$9,Datos!$I$8+((G573-J573-L573)-Datos!$F$9)*Datos!$J$6,IF((G573-J573-L573)&gt;=Datos!$F$10,(Datos!$I$8+Datos!$J$8)+((G573-J573-L573)-Datos!$F$10)*Datos!$K$6))))</f>
        <v>0</v>
      </c>
      <c r="L573" s="155">
        <f>IF(G573&gt;=Datos!$D$15,(Datos!$D$15*Datos!$C$15),IF(G573&lt;=Datos!$D$15,(G573*Datos!$C$15)))</f>
        <v>1064</v>
      </c>
      <c r="M573" s="154">
        <v>25</v>
      </c>
      <c r="N573" s="154">
        <f t="shared" si="513"/>
        <v>2093.5</v>
      </c>
      <c r="O573" s="177">
        <f t="shared" si="514"/>
        <v>32906.5</v>
      </c>
    </row>
    <row r="574" spans="1:15" ht="29.25" customHeight="1" x14ac:dyDescent="0.2">
      <c r="A574" s="207">
        <v>472</v>
      </c>
      <c r="B574" s="209" t="s">
        <v>924</v>
      </c>
      <c r="C574" s="209" t="s">
        <v>273</v>
      </c>
      <c r="D574" s="92" t="s">
        <v>432</v>
      </c>
      <c r="E574" s="210" t="s">
        <v>269</v>
      </c>
      <c r="F574" s="210" t="s">
        <v>19</v>
      </c>
      <c r="G574" s="154">
        <v>35000</v>
      </c>
      <c r="H574" s="154">
        <v>0</v>
      </c>
      <c r="I574" s="154">
        <f t="shared" si="500"/>
        <v>35000</v>
      </c>
      <c r="J574" s="155">
        <f>IF(G574&gt;=Datos!$D$14,(Datos!$D$14*Datos!$C$14),IF(G574&lt;=Datos!$D$14,(G574*Datos!$C$14)))</f>
        <v>1004.5</v>
      </c>
      <c r="K574" s="156" t="str">
        <f>IF((G574-J574-L574)&lt;=Datos!$G$7,"0",IF((G574-J574-L574)&lt;=Datos!$G$8,((G574-J574-L574)-Datos!$F$8)*Datos!$I$6,IF((G574-J574-L574)&lt;=Datos!$G$9,Datos!$I$8+((G574-J574-L574)-Datos!$F$9)*Datos!$J$6,IF((G574-J574-L574)&gt;=Datos!$F$10,(Datos!$I$8+Datos!$J$8)+((G574-J574-L574)-Datos!$F$10)*Datos!$K$6))))</f>
        <v>0</v>
      </c>
      <c r="L574" s="155">
        <f>IF(G574&gt;=Datos!$D$15,(Datos!$D$15*Datos!$C$15),IF(G574&lt;=Datos!$D$15,(G574*Datos!$C$15)))</f>
        <v>1064</v>
      </c>
      <c r="M574" s="154">
        <v>25</v>
      </c>
      <c r="N574" s="154">
        <f t="shared" si="513"/>
        <v>2093.5</v>
      </c>
      <c r="O574" s="177">
        <f t="shared" si="514"/>
        <v>32906.5</v>
      </c>
    </row>
    <row r="575" spans="1:15" ht="29.25" customHeight="1" x14ac:dyDescent="0.2">
      <c r="A575" s="207">
        <v>473</v>
      </c>
      <c r="B575" s="209" t="s">
        <v>925</v>
      </c>
      <c r="C575" s="209" t="s">
        <v>273</v>
      </c>
      <c r="D575" s="92" t="s">
        <v>675</v>
      </c>
      <c r="E575" s="210" t="s">
        <v>269</v>
      </c>
      <c r="F575" s="210" t="s">
        <v>19</v>
      </c>
      <c r="G575" s="154">
        <v>60000</v>
      </c>
      <c r="H575" s="154">
        <v>0</v>
      </c>
      <c r="I575" s="154">
        <f t="shared" si="500"/>
        <v>60000</v>
      </c>
      <c r="J575" s="155">
        <f>IF(G575&gt;=Datos!$D$14,(Datos!$D$14*Datos!$C$14),IF(G575&lt;=Datos!$D$14,(G575*Datos!$C$14)))</f>
        <v>1722</v>
      </c>
      <c r="K575" s="156">
        <v>3102.72</v>
      </c>
      <c r="L575" s="155">
        <f>IF(G575&gt;=Datos!$D$15,(Datos!$D$15*Datos!$C$15),IF(G575&lt;=Datos!$D$15,(G575*Datos!$C$15)))</f>
        <v>1824</v>
      </c>
      <c r="M575" s="154">
        <v>1944.78</v>
      </c>
      <c r="N575" s="154">
        <f t="shared" si="503"/>
        <v>8593.5</v>
      </c>
      <c r="O575" s="177">
        <f t="shared" si="504"/>
        <v>51406.5</v>
      </c>
    </row>
    <row r="576" spans="1:15" ht="29.25" customHeight="1" x14ac:dyDescent="0.2">
      <c r="A576" s="207">
        <v>474</v>
      </c>
      <c r="B576" s="209" t="s">
        <v>926</v>
      </c>
      <c r="C576" s="209" t="s">
        <v>273</v>
      </c>
      <c r="D576" s="92" t="s">
        <v>432</v>
      </c>
      <c r="E576" s="210" t="s">
        <v>269</v>
      </c>
      <c r="F576" s="210" t="s">
        <v>19</v>
      </c>
      <c r="G576" s="154">
        <v>35000</v>
      </c>
      <c r="H576" s="154">
        <v>0</v>
      </c>
      <c r="I576" s="154">
        <f t="shared" si="500"/>
        <v>35000</v>
      </c>
      <c r="J576" s="155">
        <f>IF(G576&gt;=Datos!$D$14,(Datos!$D$14*Datos!$C$14),IF(G576&lt;=Datos!$D$14,(G576*Datos!$C$14)))</f>
        <v>1004.5</v>
      </c>
      <c r="K576" s="156" t="str">
        <f>IF((G576-J576-L576)&lt;=Datos!$G$7,"0",IF((G576-J576-L576)&lt;=Datos!$G$8,((G576-J576-L576)-Datos!$F$8)*Datos!$I$6,IF((G576-J576-L576)&lt;=Datos!$G$9,Datos!$I$8+((G576-J576-L576)-Datos!$F$9)*Datos!$J$6,IF((G576-J576-L576)&gt;=Datos!$F$10,(Datos!$I$8+Datos!$J$8)+((G576-J576-L576)-Datos!$F$10)*Datos!$K$6))))</f>
        <v>0</v>
      </c>
      <c r="L576" s="155">
        <f>IF(G576&gt;=Datos!$D$15,(Datos!$D$15*Datos!$C$15),IF(G576&lt;=Datos!$D$15,(G576*Datos!$C$15)))</f>
        <v>1064</v>
      </c>
      <c r="M576" s="154">
        <v>25</v>
      </c>
      <c r="N576" s="154">
        <f t="shared" si="503"/>
        <v>2093.5</v>
      </c>
      <c r="O576" s="177">
        <f t="shared" si="504"/>
        <v>32906.5</v>
      </c>
    </row>
    <row r="577" spans="1:15" ht="29.25" customHeight="1" x14ac:dyDescent="0.2">
      <c r="A577" s="207">
        <v>475</v>
      </c>
      <c r="B577" s="208" t="s">
        <v>927</v>
      </c>
      <c r="C577" s="209" t="s">
        <v>273</v>
      </c>
      <c r="D577" s="92" t="s">
        <v>432</v>
      </c>
      <c r="E577" s="210" t="s">
        <v>269</v>
      </c>
      <c r="F577" s="210" t="s">
        <v>19</v>
      </c>
      <c r="G577" s="154">
        <v>35000</v>
      </c>
      <c r="H577" s="154">
        <v>0</v>
      </c>
      <c r="I577" s="154">
        <f t="shared" si="500"/>
        <v>35000</v>
      </c>
      <c r="J577" s="155">
        <f>IF(G577&gt;=Datos!$D$14,(Datos!$D$14*Datos!$C$14),IF(G577&lt;=Datos!$D$14,(G577*Datos!$C$14)))</f>
        <v>1004.5</v>
      </c>
      <c r="K577" s="156" t="str">
        <f>IF((G577-J577-L577)&lt;=Datos!$G$7,"0",IF((G577-J577-L577)&lt;=Datos!$G$8,((G577-J577-L577)-Datos!$F$8)*Datos!$I$6,IF((G577-J577-L577)&lt;=Datos!$G$9,Datos!$I$8+((G577-J577-L577)-Datos!$F$9)*Datos!$J$6,IF((G577-J577-L577)&gt;=Datos!$F$10,(Datos!$I$8+Datos!$J$8)+((G577-J577-L577)-Datos!$F$10)*Datos!$K$6))))</f>
        <v>0</v>
      </c>
      <c r="L577" s="155">
        <f>IF(G577&gt;=Datos!$D$15,(Datos!$D$15*Datos!$C$15),IF(G577&lt;=Datos!$D$15,(G577*Datos!$C$15)))</f>
        <v>1064</v>
      </c>
      <c r="M577" s="154">
        <v>25</v>
      </c>
      <c r="N577" s="154">
        <f t="shared" ref="N577:N583" si="515">SUM(J577:M577)</f>
        <v>2093.5</v>
      </c>
      <c r="O577" s="177">
        <f t="shared" ref="O577:O583" si="516">+G577-N577</f>
        <v>32906.5</v>
      </c>
    </row>
    <row r="578" spans="1:15" ht="29.25" customHeight="1" x14ac:dyDescent="0.2">
      <c r="A578" s="207">
        <v>476</v>
      </c>
      <c r="B578" s="209" t="s">
        <v>929</v>
      </c>
      <c r="C578" s="209" t="s">
        <v>273</v>
      </c>
      <c r="D578" s="92" t="s">
        <v>1037</v>
      </c>
      <c r="E578" s="210" t="s">
        <v>269</v>
      </c>
      <c r="F578" s="210" t="s">
        <v>270</v>
      </c>
      <c r="G578" s="154">
        <v>60000</v>
      </c>
      <c r="H578" s="154">
        <v>0</v>
      </c>
      <c r="I578" s="154">
        <f t="shared" si="500"/>
        <v>60000</v>
      </c>
      <c r="J578" s="155">
        <f>IF(G578&gt;=Datos!$D$14,(Datos!$D$14*Datos!$C$14),IF(G578&lt;=Datos!$D$14,(G578*Datos!$C$14)))</f>
        <v>1722</v>
      </c>
      <c r="K578" s="156">
        <f>IF((G578-J578-L578)&lt;=Datos!$G$7,"0",IF((G578-J578-L578)&lt;=Datos!$G$8,((G578-J578-L578)-Datos!$F$8)*Datos!$I$6,IF((G578-J578-L578)&lt;=Datos!$G$9,Datos!$I$8+((G578-J578-L578)-Datos!$F$9)*Datos!$J$6,IF((G578-J578-L578)&gt;=Datos!$F$10,(Datos!$I$8+Datos!$J$8)+((G578-J578-L578)-Datos!$F$10)*Datos!$K$6))))</f>
        <v>3486.6756666666661</v>
      </c>
      <c r="L578" s="155">
        <f>IF(G578&gt;=Datos!$D$15,(Datos!$D$15*Datos!$C$15),IF(G578&lt;=Datos!$D$15,(G578*Datos!$C$15)))</f>
        <v>1824</v>
      </c>
      <c r="M578" s="154">
        <v>25</v>
      </c>
      <c r="N578" s="154">
        <f t="shared" si="515"/>
        <v>7057.6756666666661</v>
      </c>
      <c r="O578" s="177">
        <f t="shared" si="516"/>
        <v>52942.324333333338</v>
      </c>
    </row>
    <row r="579" spans="1:15" ht="29.25" customHeight="1" x14ac:dyDescent="0.2">
      <c r="A579" s="207">
        <v>477</v>
      </c>
      <c r="B579" s="209" t="s">
        <v>931</v>
      </c>
      <c r="C579" s="209" t="s">
        <v>273</v>
      </c>
      <c r="D579" s="92" t="s">
        <v>675</v>
      </c>
      <c r="E579" s="210" t="s">
        <v>269</v>
      </c>
      <c r="F579" s="210" t="s">
        <v>19</v>
      </c>
      <c r="G579" s="154">
        <v>60000</v>
      </c>
      <c r="H579" s="154">
        <v>0</v>
      </c>
      <c r="I579" s="154">
        <f t="shared" si="500"/>
        <v>60000</v>
      </c>
      <c r="J579" s="155">
        <f>IF(G579&gt;=Datos!$D$14,(Datos!$D$14*Datos!$C$14),IF(G579&lt;=Datos!$D$14,(G579*Datos!$C$14)))</f>
        <v>1722</v>
      </c>
      <c r="K579" s="156">
        <f>IF((G579-J579-L579)&lt;=Datos!$G$7,"0",IF((G579-J579-L579)&lt;=Datos!$G$8,((G579-J579-L579)-Datos!$F$8)*Datos!$I$6,IF((G579-J579-L579)&lt;=Datos!$G$9,Datos!$I$8+((G579-J579-L579)-Datos!$F$9)*Datos!$J$6,IF((G579-J579-L579)&gt;=Datos!$F$10,(Datos!$I$8+Datos!$J$8)+((G579-J579-L579)-Datos!$F$10)*Datos!$K$6))))</f>
        <v>3486.6756666666661</v>
      </c>
      <c r="L579" s="155">
        <f>IF(G579&gt;=Datos!$D$15,(Datos!$D$15*Datos!$C$15),IF(G579&lt;=Datos!$D$15,(G579*Datos!$C$15)))</f>
        <v>1824</v>
      </c>
      <c r="M579" s="154">
        <v>25</v>
      </c>
      <c r="N579" s="154">
        <f t="shared" si="515"/>
        <v>7057.6756666666661</v>
      </c>
      <c r="O579" s="177">
        <f t="shared" si="516"/>
        <v>52942.324333333338</v>
      </c>
    </row>
    <row r="580" spans="1:15" ht="29.25" customHeight="1" x14ac:dyDescent="0.2">
      <c r="A580" s="207">
        <v>478</v>
      </c>
      <c r="B580" s="209" t="s">
        <v>221</v>
      </c>
      <c r="C580" s="209" t="s">
        <v>273</v>
      </c>
      <c r="D580" s="92" t="s">
        <v>432</v>
      </c>
      <c r="E580" s="210" t="s">
        <v>269</v>
      </c>
      <c r="F580" s="210" t="s">
        <v>19</v>
      </c>
      <c r="G580" s="154">
        <v>35000</v>
      </c>
      <c r="H580" s="154">
        <v>0</v>
      </c>
      <c r="I580" s="154">
        <f t="shared" si="500"/>
        <v>35000</v>
      </c>
      <c r="J580" s="155">
        <f>IF(G580&gt;=Datos!$D$14,(Datos!$D$14*Datos!$C$14),IF(G580&lt;=Datos!$D$14,(G580*Datos!$C$14)))</f>
        <v>1004.5</v>
      </c>
      <c r="K580" s="156" t="str">
        <f>IF((G580-J580-L580)&lt;=Datos!$G$7,"0",IF((G580-J580-L580)&lt;=Datos!$G$8,((G580-J580-L580)-Datos!$F$8)*Datos!$I$6,IF((G580-J580-L580)&lt;=Datos!$G$9,Datos!$I$8+((G580-J580-L580)-Datos!$F$9)*Datos!$J$6,IF((G580-J580-L580)&gt;=Datos!$F$10,(Datos!$I$8+Datos!$J$8)+((G580-J580-L580)-Datos!$F$10)*Datos!$K$6))))</f>
        <v>0</v>
      </c>
      <c r="L580" s="155">
        <f>IF(G580&gt;=Datos!$D$15,(Datos!$D$15*Datos!$C$15),IF(G580&lt;=Datos!$D$15,(G580*Datos!$C$15)))</f>
        <v>1064</v>
      </c>
      <c r="M580" s="154">
        <v>2025</v>
      </c>
      <c r="N580" s="154">
        <f t="shared" si="515"/>
        <v>4093.5</v>
      </c>
      <c r="O580" s="177">
        <f t="shared" si="516"/>
        <v>30906.5</v>
      </c>
    </row>
    <row r="581" spans="1:15" ht="29.25" customHeight="1" x14ac:dyDescent="0.2">
      <c r="A581" s="207">
        <v>479</v>
      </c>
      <c r="B581" s="209" t="s">
        <v>141</v>
      </c>
      <c r="C581" s="209" t="s">
        <v>273</v>
      </c>
      <c r="D581" s="92" t="s">
        <v>587</v>
      </c>
      <c r="E581" s="210" t="s">
        <v>269</v>
      </c>
      <c r="F581" s="210" t="s">
        <v>270</v>
      </c>
      <c r="G581" s="154">
        <v>80000</v>
      </c>
      <c r="H581" s="154">
        <v>0</v>
      </c>
      <c r="I581" s="154">
        <f t="shared" si="500"/>
        <v>80000</v>
      </c>
      <c r="J581" s="155">
        <f>IF(G581&gt;=Datos!$D$14,(Datos!$D$14*Datos!$C$14),IF(G581&lt;=Datos!$D$14,(G581*Datos!$C$14)))</f>
        <v>2296</v>
      </c>
      <c r="K581" s="156">
        <f>IF((G581-J581-L581)&lt;=Datos!$G$7,"0",IF((G581-J581-L581)&lt;=Datos!$G$8,((G581-J581-L581)-Datos!$F$8)*Datos!$I$6,IF((G581-J581-L581)&lt;=Datos!$G$9,Datos!$I$8+((G581-J581-L581)-Datos!$F$9)*Datos!$J$6,IF((G581-J581-L581)&gt;=Datos!$F$10,(Datos!$I$8+Datos!$J$8)+((G581-J581-L581)-Datos!$F$10)*Datos!$K$6))))</f>
        <v>7400.8606666666674</v>
      </c>
      <c r="L581" s="155">
        <f>IF(G581&gt;=Datos!$D$15,(Datos!$D$15*Datos!$C$15),IF(G581&lt;=Datos!$D$15,(G581*Datos!$C$15)))</f>
        <v>2432</v>
      </c>
      <c r="M581" s="154">
        <v>25</v>
      </c>
      <c r="N581" s="154">
        <f t="shared" si="515"/>
        <v>12153.860666666667</v>
      </c>
      <c r="O581" s="177">
        <f t="shared" si="516"/>
        <v>67846.139333333325</v>
      </c>
    </row>
    <row r="582" spans="1:15" ht="29.25" customHeight="1" x14ac:dyDescent="0.2">
      <c r="A582" s="207">
        <v>480</v>
      </c>
      <c r="B582" s="209" t="s">
        <v>200</v>
      </c>
      <c r="C582" s="209" t="s">
        <v>273</v>
      </c>
      <c r="D582" s="92" t="s">
        <v>574</v>
      </c>
      <c r="E582" s="210" t="s">
        <v>269</v>
      </c>
      <c r="F582" s="210" t="s">
        <v>19</v>
      </c>
      <c r="G582" s="154">
        <v>82582.5</v>
      </c>
      <c r="H582" s="154">
        <v>0</v>
      </c>
      <c r="I582" s="154">
        <f t="shared" si="500"/>
        <v>82582.5</v>
      </c>
      <c r="J582" s="155">
        <f>IF(G582&gt;=Datos!$D$14,(Datos!$D$14*Datos!$C$14),IF(G582&lt;=Datos!$D$14,(G582*Datos!$C$14)))</f>
        <v>2370.1177499999999</v>
      </c>
      <c r="K582" s="156">
        <f>IF((G582-J582-L582)&lt;=Datos!$G$7,"0",IF((G582-J582-L582)&lt;=Datos!$G$8,((G582-J582-L582)-Datos!$F$8)*Datos!$I$6,IF((G582-J582-L582)&lt;=Datos!$G$9,Datos!$I$8+((G582-J582-L582)-Datos!$F$9)*Datos!$J$6,IF((G582-J582-L582)&gt;=Datos!$F$10,(Datos!$I$8+Datos!$J$8)+((G582-J582-L582)-Datos!$F$10)*Datos!$K$6))))</f>
        <v>8008.3292291666658</v>
      </c>
      <c r="L582" s="155">
        <f>IF(G582&gt;=Datos!$D$15,(Datos!$D$15*Datos!$C$15),IF(G582&lt;=Datos!$D$15,(G582*Datos!$C$15)))</f>
        <v>2510.5079999999998</v>
      </c>
      <c r="M582" s="154">
        <v>25</v>
      </c>
      <c r="N582" s="154">
        <f t="shared" si="515"/>
        <v>12913.954979166665</v>
      </c>
      <c r="O582" s="177">
        <f t="shared" si="516"/>
        <v>69668.545020833335</v>
      </c>
    </row>
    <row r="583" spans="1:15" ht="29.25" customHeight="1" x14ac:dyDescent="0.2">
      <c r="A583" s="207">
        <v>481</v>
      </c>
      <c r="B583" s="208" t="s">
        <v>506</v>
      </c>
      <c r="C583" s="209" t="s">
        <v>273</v>
      </c>
      <c r="D583" s="92" t="s">
        <v>432</v>
      </c>
      <c r="E583" s="210" t="s">
        <v>269</v>
      </c>
      <c r="F583" s="210" t="s">
        <v>19</v>
      </c>
      <c r="G583" s="154">
        <v>35000</v>
      </c>
      <c r="H583" s="154">
        <v>0</v>
      </c>
      <c r="I583" s="154">
        <f t="shared" si="500"/>
        <v>35000</v>
      </c>
      <c r="J583" s="155">
        <f>IF(G583&gt;=Datos!$D$14,(Datos!$D$14*Datos!$C$14),IF(G583&lt;=Datos!$D$14,(G583*Datos!$C$14)))</f>
        <v>1004.5</v>
      </c>
      <c r="K583" s="156" t="str">
        <f>IF((G583-J583-L583)&lt;=Datos!$G$7,"0",IF((G583-J583-L583)&lt;=Datos!$G$8,((G583-J583-L583)-Datos!$F$8)*Datos!$I$6,IF((G583-J583-L583)&lt;=Datos!$G$9,Datos!$I$8+((G583-J583-L583)-Datos!$F$9)*Datos!$J$6,IF((G583-J583-L583)&gt;=Datos!$F$10,(Datos!$I$8+Datos!$J$8)+((G583-J583-L583)-Datos!$F$10)*Datos!$K$6))))</f>
        <v>0</v>
      </c>
      <c r="L583" s="155">
        <f>IF(G583&gt;=Datos!$D$15,(Datos!$D$15*Datos!$C$15),IF(G583&lt;=Datos!$D$15,(G583*Datos!$C$15)))</f>
        <v>1064</v>
      </c>
      <c r="M583" s="154">
        <v>25</v>
      </c>
      <c r="N583" s="154">
        <f t="shared" si="515"/>
        <v>2093.5</v>
      </c>
      <c r="O583" s="177">
        <f t="shared" si="516"/>
        <v>32906.5</v>
      </c>
    </row>
    <row r="584" spans="1:15" ht="29.25" customHeight="1" x14ac:dyDescent="0.2">
      <c r="A584" s="207">
        <v>482</v>
      </c>
      <c r="B584" s="209" t="s">
        <v>165</v>
      </c>
      <c r="C584" s="209" t="s">
        <v>273</v>
      </c>
      <c r="D584" s="92" t="s">
        <v>823</v>
      </c>
      <c r="E584" s="210" t="s">
        <v>269</v>
      </c>
      <c r="F584" s="210" t="s">
        <v>19</v>
      </c>
      <c r="G584" s="154">
        <v>82582.5</v>
      </c>
      <c r="H584" s="154">
        <v>0</v>
      </c>
      <c r="I584" s="154">
        <f t="shared" si="500"/>
        <v>82582.5</v>
      </c>
      <c r="J584" s="155">
        <f>IF(G584&gt;=Datos!$D$14,(Datos!$D$14*Datos!$C$14),IF(G584&lt;=Datos!$D$14,(G584*Datos!$C$14)))</f>
        <v>2370.1177499999999</v>
      </c>
      <c r="K584" s="156">
        <f>IF((G584-J584-L584)&lt;=Datos!$G$7,"0",IF((G584-J584-L584)&lt;=Datos!$G$8,((G584-J584-L584)-Datos!$F$8)*Datos!$I$6,IF((G584-J584-L584)&lt;=Datos!$G$9,Datos!$I$8+((G584-J584-L584)-Datos!$F$9)*Datos!$J$6,IF((G584-J584-L584)&gt;=Datos!$F$10,(Datos!$I$8+Datos!$J$8)+((G584-J584-L584)-Datos!$F$10)*Datos!$K$6))))</f>
        <v>8008.3292291666658</v>
      </c>
      <c r="L584" s="155">
        <f>IF(G584&gt;=Datos!$D$15,(Datos!$D$15*Datos!$C$15),IF(G584&lt;=Datos!$D$15,(G584*Datos!$C$15)))</f>
        <v>2510.5079999999998</v>
      </c>
      <c r="M584" s="154">
        <v>25</v>
      </c>
      <c r="N584" s="154">
        <f t="shared" si="501"/>
        <v>12913.954979166665</v>
      </c>
      <c r="O584" s="177">
        <f t="shared" si="502"/>
        <v>69668.545020833335</v>
      </c>
    </row>
    <row r="585" spans="1:15" ht="29.25" customHeight="1" x14ac:dyDescent="0.2">
      <c r="A585" s="207">
        <v>483</v>
      </c>
      <c r="B585" s="208" t="s">
        <v>148</v>
      </c>
      <c r="C585" s="209" t="s">
        <v>273</v>
      </c>
      <c r="D585" s="92" t="s">
        <v>432</v>
      </c>
      <c r="E585" s="210" t="s">
        <v>269</v>
      </c>
      <c r="F585" s="210" t="s">
        <v>19</v>
      </c>
      <c r="G585" s="154">
        <v>35000</v>
      </c>
      <c r="H585" s="154">
        <v>0</v>
      </c>
      <c r="I585" s="154">
        <f t="shared" si="500"/>
        <v>35000</v>
      </c>
      <c r="J585" s="155">
        <f>IF(G585&gt;=Datos!$D$14,(Datos!$D$14*Datos!$C$14),IF(G585&lt;=Datos!$D$14,(G585*Datos!$C$14)))</f>
        <v>1004.5</v>
      </c>
      <c r="K585" s="156" t="str">
        <f>IF((G585-J585-L585)&lt;=Datos!$G$7,"0",IF((G585-J585-L585)&lt;=Datos!$G$8,((G585-J585-L585)-Datos!$F$8)*Datos!$I$6,IF((G585-J585-L585)&lt;=Datos!$G$9,Datos!$I$8+((G585-J585-L585)-Datos!$F$9)*Datos!$J$6,IF((G585-J585-L585)&gt;=Datos!$F$10,(Datos!$I$8+Datos!$J$8)+((G585-J585-L585)-Datos!$F$10)*Datos!$K$6))))</f>
        <v>0</v>
      </c>
      <c r="L585" s="155">
        <f>IF(G585&gt;=Datos!$D$15,(Datos!$D$15*Datos!$C$15),IF(G585&lt;=Datos!$D$15,(G585*Datos!$C$15)))</f>
        <v>1064</v>
      </c>
      <c r="M585" s="154">
        <v>25</v>
      </c>
      <c r="N585" s="154">
        <f t="shared" ref="N585:N596" si="517">SUM(J585:M585)</f>
        <v>2093.5</v>
      </c>
      <c r="O585" s="177">
        <f t="shared" ref="O585:O596" si="518">+G585-N585</f>
        <v>32906.5</v>
      </c>
    </row>
    <row r="586" spans="1:15" ht="29.25" customHeight="1" x14ac:dyDescent="0.2">
      <c r="A586" s="207">
        <v>484</v>
      </c>
      <c r="B586" s="208" t="s">
        <v>194</v>
      </c>
      <c r="C586" s="209" t="s">
        <v>273</v>
      </c>
      <c r="D586" s="92" t="s">
        <v>575</v>
      </c>
      <c r="E586" s="210" t="s">
        <v>269</v>
      </c>
      <c r="F586" s="210" t="s">
        <v>19</v>
      </c>
      <c r="G586" s="131">
        <v>82582.5</v>
      </c>
      <c r="H586" s="154">
        <v>0</v>
      </c>
      <c r="I586" s="154">
        <f t="shared" si="500"/>
        <v>82582.5</v>
      </c>
      <c r="J586" s="155">
        <f>IF(G586&gt;=Datos!$D$14,(Datos!$D$14*Datos!$C$14),IF(G586&lt;=Datos!$D$14,(G586*Datos!$C$14)))</f>
        <v>2370.1177499999999</v>
      </c>
      <c r="K586" s="156">
        <f>IF((G586-J586-L586)&lt;=Datos!$G$7,"0",IF((G586-J586-L586)&lt;=Datos!$G$8,((G586-J586-L586)-Datos!$F$8)*Datos!$I$6,IF((G586-J586-L586)&lt;=Datos!$G$9,Datos!$I$8+((G586-J586-L586)-Datos!$F$9)*Datos!$J$6,IF((G586-J586-L586)&gt;=Datos!$F$10,(Datos!$I$8+Datos!$J$8)+((G586-J586-L586)-Datos!$F$10)*Datos!$K$6))))</f>
        <v>8008.3292291666658</v>
      </c>
      <c r="L586" s="155">
        <f>IF(G586&gt;=Datos!$D$15,(Datos!$D$15*Datos!$C$15),IF(G586&lt;=Datos!$D$15,(G586*Datos!$C$15)))</f>
        <v>2510.5079999999998</v>
      </c>
      <c r="M586" s="154">
        <v>25</v>
      </c>
      <c r="N586" s="154">
        <f t="shared" si="517"/>
        <v>12913.954979166665</v>
      </c>
      <c r="O586" s="177">
        <f t="shared" si="518"/>
        <v>69668.545020833335</v>
      </c>
    </row>
    <row r="587" spans="1:15" ht="29.25" customHeight="1" x14ac:dyDescent="0.2">
      <c r="A587" s="207">
        <v>485</v>
      </c>
      <c r="B587" s="209" t="s">
        <v>88</v>
      </c>
      <c r="C587" s="209" t="s">
        <v>273</v>
      </c>
      <c r="D587" s="92" t="s">
        <v>823</v>
      </c>
      <c r="E587" s="210" t="s">
        <v>269</v>
      </c>
      <c r="F587" s="210" t="s">
        <v>19</v>
      </c>
      <c r="G587" s="154">
        <v>82582.5</v>
      </c>
      <c r="H587" s="154">
        <v>0</v>
      </c>
      <c r="I587" s="154">
        <f t="shared" si="500"/>
        <v>82582.5</v>
      </c>
      <c r="J587" s="155">
        <f>IF(G587&gt;=Datos!$D$14,(Datos!$D$14*Datos!$C$14),IF(G587&lt;=Datos!$D$14,(G587*Datos!$C$14)))</f>
        <v>2370.1177499999999</v>
      </c>
      <c r="K587" s="156">
        <f>IF((G587-J587-L587)&lt;=Datos!$G$7,"0",IF((G587-J587-L587)&lt;=Datos!$G$8,((G587-J587-L587)-Datos!$F$8)*Datos!$I$6,IF((G587-J587-L587)&lt;=Datos!$G$9,Datos!$I$8+((G587-J587-L587)-Datos!$F$9)*Datos!$J$6,IF((G587-J587-L587)&gt;=Datos!$F$10,(Datos!$I$8+Datos!$J$8)+((G587-J587-L587)-Datos!$F$10)*Datos!$K$6))))</f>
        <v>8008.3292291666658</v>
      </c>
      <c r="L587" s="155">
        <f>IF(G587&gt;=Datos!$D$15,(Datos!$D$15*Datos!$C$15),IF(G587&lt;=Datos!$D$15,(G587*Datos!$C$15)))</f>
        <v>2510.5079999999998</v>
      </c>
      <c r="M587" s="154">
        <v>25</v>
      </c>
      <c r="N587" s="154">
        <f t="shared" si="517"/>
        <v>12913.954979166665</v>
      </c>
      <c r="O587" s="177">
        <f t="shared" si="518"/>
        <v>69668.545020833335</v>
      </c>
    </row>
    <row r="588" spans="1:15" ht="29.25" customHeight="1" x14ac:dyDescent="0.2">
      <c r="A588" s="207">
        <v>486</v>
      </c>
      <c r="B588" s="209" t="s">
        <v>98</v>
      </c>
      <c r="C588" s="209" t="s">
        <v>273</v>
      </c>
      <c r="D588" s="92" t="s">
        <v>574</v>
      </c>
      <c r="E588" s="210" t="s">
        <v>269</v>
      </c>
      <c r="F588" s="210" t="s">
        <v>270</v>
      </c>
      <c r="G588" s="154">
        <v>82582.5</v>
      </c>
      <c r="H588" s="154">
        <v>0</v>
      </c>
      <c r="I588" s="154">
        <f t="shared" si="500"/>
        <v>82582.5</v>
      </c>
      <c r="J588" s="155">
        <f>IF(G588&gt;=Datos!$D$14,(Datos!$D$14*Datos!$C$14),IF(G588&lt;=Datos!$D$14,(G588*Datos!$C$14)))</f>
        <v>2370.1177499999999</v>
      </c>
      <c r="K588" s="156">
        <v>7048.45</v>
      </c>
      <c r="L588" s="155">
        <f>IF(G588&gt;=Datos!$D$15,(Datos!$D$15*Datos!$C$15),IF(G588&lt;=Datos!$D$15,(G588*Datos!$C$15)))</f>
        <v>2510.5079999999998</v>
      </c>
      <c r="M588" s="154">
        <v>3864.56</v>
      </c>
      <c r="N588" s="154">
        <f t="shared" si="517"/>
        <v>15793.635749999999</v>
      </c>
      <c r="O588" s="177">
        <f t="shared" si="518"/>
        <v>66788.864249999999</v>
      </c>
    </row>
    <row r="589" spans="1:15" ht="29.25" customHeight="1" x14ac:dyDescent="0.2">
      <c r="A589" s="207">
        <v>487</v>
      </c>
      <c r="B589" s="209" t="s">
        <v>288</v>
      </c>
      <c r="C589" s="209" t="s">
        <v>273</v>
      </c>
      <c r="D589" s="92" t="s">
        <v>589</v>
      </c>
      <c r="E589" s="210" t="s">
        <v>269</v>
      </c>
      <c r="F589" s="210" t="s">
        <v>270</v>
      </c>
      <c r="G589" s="154">
        <v>76230</v>
      </c>
      <c r="H589" s="154">
        <v>0</v>
      </c>
      <c r="I589" s="154">
        <f t="shared" si="500"/>
        <v>76230</v>
      </c>
      <c r="J589" s="155">
        <f>IF(G589&gt;=Datos!$D$14,(Datos!$D$14*Datos!$C$14),IF(G589&lt;=Datos!$D$14,(G589*Datos!$C$14)))</f>
        <v>2187.8009999999999</v>
      </c>
      <c r="K589" s="156">
        <f>IF((G589-J589-L589)&lt;=Datos!$G$7,"0",IF((G589-J589-L589)&lt;=Datos!$G$8,((G589-J589-L589)-Datos!$F$8)*Datos!$I$6,IF((G589-J589-L589)&lt;=Datos!$G$9,Datos!$I$8+((G589-J589-L589)-Datos!$F$9)*Datos!$J$6,IF((G589-J589-L589)&gt;=Datos!$F$10,(Datos!$I$8+Datos!$J$8)+((G589-J589-L589)-Datos!$F$10)*Datos!$K$6))))</f>
        <v>6540.8370666666669</v>
      </c>
      <c r="L589" s="155">
        <f>IF(G589&gt;=Datos!$D$15,(Datos!$D$15*Datos!$C$15),IF(G589&lt;=Datos!$D$15,(G589*Datos!$C$15)))</f>
        <v>2317.3919999999998</v>
      </c>
      <c r="M589" s="154">
        <v>25</v>
      </c>
      <c r="N589" s="154">
        <f t="shared" si="517"/>
        <v>11071.030066666666</v>
      </c>
      <c r="O589" s="177">
        <f t="shared" si="518"/>
        <v>65158.969933333334</v>
      </c>
    </row>
    <row r="590" spans="1:15" ht="29.25" customHeight="1" x14ac:dyDescent="0.2">
      <c r="A590" s="207">
        <v>488</v>
      </c>
      <c r="B590" s="209" t="s">
        <v>530</v>
      </c>
      <c r="C590" s="209" t="s">
        <v>273</v>
      </c>
      <c r="D590" s="92" t="s">
        <v>823</v>
      </c>
      <c r="E590" s="210" t="s">
        <v>269</v>
      </c>
      <c r="F590" s="210" t="s">
        <v>19</v>
      </c>
      <c r="G590" s="154">
        <v>76230</v>
      </c>
      <c r="H590" s="154">
        <v>0</v>
      </c>
      <c r="I590" s="154">
        <f t="shared" si="500"/>
        <v>76230</v>
      </c>
      <c r="J590" s="155">
        <f>IF(G590&gt;=Datos!$D$14,(Datos!$D$14*Datos!$C$14),IF(G590&lt;=Datos!$D$14,(G590*Datos!$C$14)))</f>
        <v>2187.8009999999999</v>
      </c>
      <c r="K590" s="156">
        <f>IF((G590-J590-L590)&lt;=Datos!$G$7,"0",IF((G590-J590-L590)&lt;=Datos!$G$8,((G590-J590-L590)-Datos!$F$8)*Datos!$I$6,IF((G590-J590-L590)&lt;=Datos!$G$9,Datos!$I$8+((G590-J590-L590)-Datos!$F$9)*Datos!$J$6,IF((G590-J590-L590)&gt;=Datos!$F$10,(Datos!$I$8+Datos!$J$8)+((G590-J590-L590)-Datos!$F$10)*Datos!$K$6))))</f>
        <v>6540.8370666666669</v>
      </c>
      <c r="L590" s="155">
        <f>IF(G590&gt;=Datos!$D$15,(Datos!$D$15*Datos!$C$15),IF(G590&lt;=Datos!$D$15,(G590*Datos!$C$15)))</f>
        <v>2317.3919999999998</v>
      </c>
      <c r="M590" s="154">
        <v>25</v>
      </c>
      <c r="N590" s="154">
        <f t="shared" si="517"/>
        <v>11071.030066666666</v>
      </c>
      <c r="O590" s="177">
        <f t="shared" si="518"/>
        <v>65158.969933333334</v>
      </c>
    </row>
    <row r="591" spans="1:15" ht="29.25" customHeight="1" x14ac:dyDescent="0.2">
      <c r="A591" s="207">
        <v>489</v>
      </c>
      <c r="B591" s="209" t="s">
        <v>147</v>
      </c>
      <c r="C591" s="209" t="s">
        <v>273</v>
      </c>
      <c r="D591" s="92" t="s">
        <v>588</v>
      </c>
      <c r="E591" s="210" t="s">
        <v>269</v>
      </c>
      <c r="F591" s="210" t="s">
        <v>19</v>
      </c>
      <c r="G591" s="154">
        <v>120000</v>
      </c>
      <c r="H591" s="154">
        <v>0</v>
      </c>
      <c r="I591" s="154">
        <f t="shared" ref="I591:I595" si="519">SUM(G591:H591)</f>
        <v>120000</v>
      </c>
      <c r="J591" s="155">
        <f>IF(G591&gt;=Datos!$D$14,(Datos!$D$14*Datos!$C$14),IF(G591&lt;=Datos!$D$14,(G591*Datos!$C$14)))</f>
        <v>3444</v>
      </c>
      <c r="K591" s="156">
        <f>IF((G591-J591-L591)&lt;=Datos!$G$7,"0",IF((G591-J591-L591)&lt;=Datos!$G$8,((G591-J591-L591)-Datos!$F$8)*Datos!$I$6,IF((G591-J591-L591)&lt;=Datos!$G$9,Datos!$I$8+((G591-J591-L591)-Datos!$F$9)*Datos!$J$6,IF((G591-J591-L591)&gt;=Datos!$F$10,(Datos!$I$8+Datos!$J$8)+((G591-J591-L591)-Datos!$F$10)*Datos!$K$6))))</f>
        <v>16809.860666666667</v>
      </c>
      <c r="L591" s="155">
        <f>IF(G591&gt;=Datos!$D$15,(Datos!$D$15*Datos!$C$15),IF(G591&lt;=Datos!$D$15,(G591*Datos!$C$15)))</f>
        <v>3648</v>
      </c>
      <c r="M591" s="154">
        <v>25</v>
      </c>
      <c r="N591" s="154">
        <f t="shared" ref="N591:N595" si="520">SUM(J591:M591)</f>
        <v>23926.860666666667</v>
      </c>
      <c r="O591" s="177">
        <f t="shared" ref="O591:O595" si="521">+G591-N591</f>
        <v>96073.139333333325</v>
      </c>
    </row>
    <row r="592" spans="1:15" ht="29.25" customHeight="1" x14ac:dyDescent="0.2">
      <c r="A592" s="207">
        <v>490</v>
      </c>
      <c r="B592" s="209" t="s">
        <v>287</v>
      </c>
      <c r="C592" s="209" t="s">
        <v>273</v>
      </c>
      <c r="D592" s="92" t="s">
        <v>675</v>
      </c>
      <c r="E592" s="210" t="s">
        <v>269</v>
      </c>
      <c r="F592" s="210" t="s">
        <v>19</v>
      </c>
      <c r="G592" s="154">
        <v>76230</v>
      </c>
      <c r="H592" s="154">
        <v>0</v>
      </c>
      <c r="I592" s="154">
        <f t="shared" si="519"/>
        <v>76230</v>
      </c>
      <c r="J592" s="155">
        <f>IF(G592&gt;=Datos!$D$14,(Datos!$D$14*Datos!$C$14),IF(G592&lt;=Datos!$D$14,(G592*Datos!$C$14)))</f>
        <v>2187.8009999999999</v>
      </c>
      <c r="K592" s="156">
        <f>IF((G592-J592-L592)&lt;=Datos!$G$7,"0",IF((G592-J592-L592)&lt;=Datos!$G$8,((G592-J592-L592)-Datos!$F$8)*Datos!$I$6,IF((G592-J592-L592)&lt;=Datos!$G$9,Datos!$I$8+((G592-J592-L592)-Datos!$F$9)*Datos!$J$6,IF((G592-J592-L592)&gt;=Datos!$F$10,(Datos!$I$8+Datos!$J$8)+((G592-J592-L592)-Datos!$F$10)*Datos!$K$6))))</f>
        <v>6540.8370666666669</v>
      </c>
      <c r="L592" s="155">
        <f>IF(G592&gt;=Datos!$D$15,(Datos!$D$15*Datos!$C$15),IF(G592&lt;=Datos!$D$15,(G592*Datos!$C$15)))</f>
        <v>2317.3919999999998</v>
      </c>
      <c r="M592" s="154">
        <v>25</v>
      </c>
      <c r="N592" s="154">
        <f t="shared" si="520"/>
        <v>11071.030066666666</v>
      </c>
      <c r="O592" s="177">
        <f t="shared" si="521"/>
        <v>65158.969933333334</v>
      </c>
    </row>
    <row r="593" spans="1:16" ht="29.25" customHeight="1" x14ac:dyDescent="0.2">
      <c r="A593" s="207">
        <v>491</v>
      </c>
      <c r="B593" s="209" t="s">
        <v>585</v>
      </c>
      <c r="C593" s="209" t="s">
        <v>273</v>
      </c>
      <c r="D593" s="92" t="s">
        <v>432</v>
      </c>
      <c r="E593" s="210" t="s">
        <v>269</v>
      </c>
      <c r="F593" s="210" t="s">
        <v>19</v>
      </c>
      <c r="G593" s="154">
        <v>35000</v>
      </c>
      <c r="H593" s="154">
        <v>0</v>
      </c>
      <c r="I593" s="154">
        <f t="shared" si="519"/>
        <v>35000</v>
      </c>
      <c r="J593" s="155">
        <f>IF(G593&gt;=Datos!$D$14,(Datos!$D$14*Datos!$C$14),IF(G593&lt;=Datos!$D$14,(G593*Datos!$C$14)))</f>
        <v>1004.5</v>
      </c>
      <c r="K593" s="156" t="str">
        <f>IF((G593-J593-L593)&lt;=Datos!$G$7,"0",IF((G593-J593-L593)&lt;=Datos!$G$8,((G593-J593-L593)-Datos!$F$8)*Datos!$I$6,IF((G593-J593-L593)&lt;=Datos!$G$9,Datos!$I$8+((G593-J593-L593)-Datos!$F$9)*Datos!$J$6,IF((G593-J593-L593)&gt;=Datos!$F$10,(Datos!$I$8+Datos!$J$8)+((G593-J593-L593)-Datos!$F$10)*Datos!$K$6))))</f>
        <v>0</v>
      </c>
      <c r="L593" s="155">
        <f>IF(G593&gt;=Datos!$D$15,(Datos!$D$15*Datos!$C$15),IF(G593&lt;=Datos!$D$15,(G593*Datos!$C$15)))</f>
        <v>1064</v>
      </c>
      <c r="M593" s="154">
        <v>25</v>
      </c>
      <c r="N593" s="154">
        <f t="shared" si="520"/>
        <v>2093.5</v>
      </c>
      <c r="O593" s="177">
        <f t="shared" si="521"/>
        <v>32906.5</v>
      </c>
    </row>
    <row r="594" spans="1:16" ht="29.25" customHeight="1" x14ac:dyDescent="0.2">
      <c r="A594" s="207">
        <v>492</v>
      </c>
      <c r="B594" s="209" t="s">
        <v>43</v>
      </c>
      <c r="C594" s="209" t="s">
        <v>273</v>
      </c>
      <c r="D594" s="92" t="s">
        <v>574</v>
      </c>
      <c r="E594" s="210" t="s">
        <v>269</v>
      </c>
      <c r="F594" s="210" t="s">
        <v>19</v>
      </c>
      <c r="G594" s="154">
        <v>95599.15</v>
      </c>
      <c r="H594" s="154">
        <v>0</v>
      </c>
      <c r="I594" s="154">
        <f t="shared" si="519"/>
        <v>95599.15</v>
      </c>
      <c r="J594" s="155">
        <f>IF(G594&gt;=Datos!$D$14,(Datos!$D$14*Datos!$C$14),IF(G594&lt;=Datos!$D$14,(G594*Datos!$C$14)))</f>
        <v>2743.6956049999999</v>
      </c>
      <c r="K594" s="156">
        <f>IF((G594-J594-L594)&lt;=Datos!$G$7,"0",IF((G594-J594-L594)&lt;=Datos!$G$8,((G594-J594-L594)-Datos!$F$8)*Datos!$I$6,IF((G594-J594-L594)&lt;=Datos!$G$9,Datos!$I$8+((G594-J594-L594)-Datos!$F$9)*Datos!$J$6,IF((G594-J594-L594)&gt;=Datos!$F$10,(Datos!$I$8+Datos!$J$8)+((G594-J594-L594)-Datos!$F$10)*Datos!$K$6))))</f>
        <v>11070.170725416665</v>
      </c>
      <c r="L594" s="155">
        <f>IF(G594&gt;=Datos!$D$15,(Datos!$D$15*Datos!$C$15),IF(G594&lt;=Datos!$D$15,(G594*Datos!$C$15)))</f>
        <v>2906.21416</v>
      </c>
      <c r="M594" s="154">
        <v>25</v>
      </c>
      <c r="N594" s="154">
        <f t="shared" si="520"/>
        <v>16745.080490416665</v>
      </c>
      <c r="O594" s="177">
        <f t="shared" si="521"/>
        <v>78854.069509583322</v>
      </c>
    </row>
    <row r="595" spans="1:16" ht="29.25" customHeight="1" x14ac:dyDescent="0.2">
      <c r="A595" s="207">
        <v>493</v>
      </c>
      <c r="B595" s="209" t="s">
        <v>34</v>
      </c>
      <c r="C595" s="209" t="s">
        <v>273</v>
      </c>
      <c r="D595" s="92" t="s">
        <v>590</v>
      </c>
      <c r="E595" s="210" t="s">
        <v>269</v>
      </c>
      <c r="F595" s="210" t="s">
        <v>19</v>
      </c>
      <c r="G595" s="154">
        <v>91047.21</v>
      </c>
      <c r="H595" s="154">
        <v>0</v>
      </c>
      <c r="I595" s="154">
        <f t="shared" si="519"/>
        <v>91047.21</v>
      </c>
      <c r="J595" s="155">
        <f>IF(G595&gt;=Datos!$D$14,(Datos!$D$14*Datos!$C$14),IF(G595&lt;=Datos!$D$14,(G595*Datos!$C$14)))</f>
        <v>2613.0549270000001</v>
      </c>
      <c r="K595" s="156">
        <v>9519.5</v>
      </c>
      <c r="L595" s="155">
        <f>IF(G595&gt;=Datos!$D$15,(Datos!$D$15*Datos!$C$15),IF(G595&lt;=Datos!$D$15,(G595*Datos!$C$15)))</f>
        <v>2767.835184</v>
      </c>
      <c r="M595" s="154">
        <v>1944.78</v>
      </c>
      <c r="N595" s="154">
        <f t="shared" si="520"/>
        <v>16845.170110999999</v>
      </c>
      <c r="O595" s="177">
        <f t="shared" si="521"/>
        <v>74202.039889000007</v>
      </c>
    </row>
    <row r="596" spans="1:16" ht="29.25" customHeight="1" x14ac:dyDescent="0.2">
      <c r="A596" s="207">
        <v>494</v>
      </c>
      <c r="B596" s="209" t="s">
        <v>134</v>
      </c>
      <c r="C596" s="209" t="s">
        <v>273</v>
      </c>
      <c r="D596" s="92" t="s">
        <v>587</v>
      </c>
      <c r="E596" s="210" t="s">
        <v>269</v>
      </c>
      <c r="F596" s="210" t="s">
        <v>19</v>
      </c>
      <c r="G596" s="154">
        <v>80000</v>
      </c>
      <c r="H596" s="154">
        <v>0</v>
      </c>
      <c r="I596" s="154">
        <f t="shared" si="500"/>
        <v>80000</v>
      </c>
      <c r="J596" s="155">
        <f>IF(G596&gt;=Datos!$D$14,(Datos!$D$14*Datos!$C$14),IF(G596&lt;=Datos!$D$14,(G596*Datos!$C$14)))</f>
        <v>2296</v>
      </c>
      <c r="K596" s="156">
        <f>IF((G596-J596-L596)&lt;=Datos!$G$7,"0",IF((G596-J596-L596)&lt;=Datos!$G$8,((G596-J596-L596)-Datos!$F$8)*Datos!$I$6,IF((G596-J596-L596)&lt;=Datos!$G$9,Datos!$I$8+((G596-J596-L596)-Datos!$F$9)*Datos!$J$6,IF((G596-J596-L596)&gt;=Datos!$F$10,(Datos!$I$8+Datos!$J$8)+((G596-J596-L596)-Datos!$F$10)*Datos!$K$6))))</f>
        <v>7400.8606666666674</v>
      </c>
      <c r="L596" s="155">
        <f>IF(G596&gt;=Datos!$D$15,(Datos!$D$15*Datos!$C$15),IF(G596&lt;=Datos!$D$15,(G596*Datos!$C$15)))</f>
        <v>2432</v>
      </c>
      <c r="M596" s="154">
        <v>25</v>
      </c>
      <c r="N596" s="154">
        <f t="shared" si="517"/>
        <v>12153.860666666667</v>
      </c>
      <c r="O596" s="177">
        <f t="shared" si="518"/>
        <v>67846.139333333325</v>
      </c>
    </row>
    <row r="597" spans="1:16" ht="29.25" customHeight="1" x14ac:dyDescent="0.2">
      <c r="A597" s="207">
        <v>495</v>
      </c>
      <c r="B597" s="208" t="s">
        <v>795</v>
      </c>
      <c r="C597" s="209" t="s">
        <v>273</v>
      </c>
      <c r="D597" s="92" t="s">
        <v>432</v>
      </c>
      <c r="E597" s="210" t="s">
        <v>269</v>
      </c>
      <c r="F597" s="210" t="s">
        <v>19</v>
      </c>
      <c r="G597" s="154">
        <v>35000</v>
      </c>
      <c r="H597" s="154">
        <v>0</v>
      </c>
      <c r="I597" s="154">
        <f t="shared" si="500"/>
        <v>35000</v>
      </c>
      <c r="J597" s="155">
        <f>IF(G597&gt;=Datos!$D$14,(Datos!$D$14*Datos!$C$14),IF(G597&lt;=Datos!$D$14,(G597*Datos!$C$14)))</f>
        <v>1004.5</v>
      </c>
      <c r="K597" s="156" t="str">
        <f>IF((G597-J597-L597)&lt;=Datos!$G$7,"0",IF((G597-J597-L597)&lt;=Datos!$G$8,((G597-J597-L597)-Datos!$F$8)*Datos!$I$6,IF((G597-J597-L597)&lt;=Datos!$G$9,Datos!$I$8+((G597-J597-L597)-Datos!$F$9)*Datos!$J$6,IF((G597-J597-L597)&gt;=Datos!$F$10,(Datos!$I$8+Datos!$J$8)+((G597-J597-L597)-Datos!$F$10)*Datos!$K$6))))</f>
        <v>0</v>
      </c>
      <c r="L597" s="155">
        <f>IF(G597&gt;=Datos!$D$15,(Datos!$D$15*Datos!$C$15),IF(G597&lt;=Datos!$D$15,(G597*Datos!$C$15)))</f>
        <v>1064</v>
      </c>
      <c r="M597" s="154">
        <v>25</v>
      </c>
      <c r="N597" s="154">
        <f t="shared" ref="N597:N605" si="522">SUM(J597:M597)</f>
        <v>2093.5</v>
      </c>
      <c r="O597" s="177">
        <f t="shared" ref="O597:O605" si="523">+G597-N597</f>
        <v>32906.5</v>
      </c>
    </row>
    <row r="598" spans="1:16" ht="29.25" customHeight="1" x14ac:dyDescent="0.2">
      <c r="A598" s="207">
        <v>496</v>
      </c>
      <c r="B598" s="208" t="s">
        <v>199</v>
      </c>
      <c r="C598" s="209" t="s">
        <v>273</v>
      </c>
      <c r="D598" s="92" t="s">
        <v>575</v>
      </c>
      <c r="E598" s="210" t="s">
        <v>269</v>
      </c>
      <c r="F598" s="210" t="s">
        <v>19</v>
      </c>
      <c r="G598" s="131">
        <v>82582.5</v>
      </c>
      <c r="H598" s="154">
        <v>0</v>
      </c>
      <c r="I598" s="154">
        <f t="shared" si="500"/>
        <v>82582.5</v>
      </c>
      <c r="J598" s="155">
        <f>IF(G598&gt;=Datos!$D$14,(Datos!$D$14*Datos!$C$14),IF(G598&lt;=Datos!$D$14,(G598*Datos!$C$14)))</f>
        <v>2370.1177499999999</v>
      </c>
      <c r="K598" s="156">
        <f>IF((G598-J598-L598)&lt;=Datos!$G$7,"0",IF((G598-J598-L598)&lt;=Datos!$G$8,((G598-J598-L598)-Datos!$F$8)*Datos!$I$6,IF((G598-J598-L598)&lt;=Datos!$G$9,Datos!$I$8+((G598-J598-L598)-Datos!$F$9)*Datos!$J$6,IF((G598-J598-L598)&gt;=Datos!$F$10,(Datos!$I$8+Datos!$J$8)+((G598-J598-L598)-Datos!$F$10)*Datos!$K$6))))</f>
        <v>8008.3292291666658</v>
      </c>
      <c r="L598" s="155">
        <f>IF(G598&gt;=Datos!$D$15,(Datos!$D$15*Datos!$C$15),IF(G598&lt;=Datos!$D$15,(G598*Datos!$C$15)))</f>
        <v>2510.5079999999998</v>
      </c>
      <c r="M598" s="154">
        <v>25</v>
      </c>
      <c r="N598" s="154">
        <f t="shared" si="522"/>
        <v>12913.954979166665</v>
      </c>
      <c r="O598" s="177">
        <f t="shared" si="523"/>
        <v>69668.545020833335</v>
      </c>
      <c r="P598" s="13"/>
    </row>
    <row r="599" spans="1:16" ht="29.25" customHeight="1" x14ac:dyDescent="0.2">
      <c r="A599" s="207">
        <v>497</v>
      </c>
      <c r="B599" s="209" t="s">
        <v>91</v>
      </c>
      <c r="C599" s="209" t="s">
        <v>273</v>
      </c>
      <c r="D599" s="92" t="s">
        <v>277</v>
      </c>
      <c r="E599" s="210" t="s">
        <v>269</v>
      </c>
      <c r="F599" s="210" t="s">
        <v>270</v>
      </c>
      <c r="G599" s="154">
        <v>91047.21</v>
      </c>
      <c r="H599" s="154">
        <v>0</v>
      </c>
      <c r="I599" s="154">
        <f t="shared" si="500"/>
        <v>91047.21</v>
      </c>
      <c r="J599" s="155">
        <f>IF(G599&gt;=Datos!$D$14,(Datos!$D$14*Datos!$C$14),IF(G599&lt;=Datos!$D$14,(G599*Datos!$C$14)))</f>
        <v>2613.0549270000001</v>
      </c>
      <c r="K599" s="156">
        <f>IF((G599-J599-L599)&lt;=Datos!$G$7,"0",IF((G599-J599-L599)&lt;=Datos!$G$8,((G599-J599-L599)-Datos!$F$8)*Datos!$I$6,IF((G599-J599-L599)&lt;=Datos!$G$9,Datos!$I$8+((G599-J599-L599)-Datos!$F$9)*Datos!$J$6,IF((G599-J599-L599)&gt;=Datos!$F$10,(Datos!$I$8+Datos!$J$8)+((G599-J599-L599)-Datos!$F$10)*Datos!$K$6))))</f>
        <v>9999.4406389166688</v>
      </c>
      <c r="L599" s="155">
        <f>IF(G599&gt;=Datos!$D$15,(Datos!$D$15*Datos!$C$15),IF(G599&lt;=Datos!$D$15,(G599*Datos!$C$15)))</f>
        <v>2767.835184</v>
      </c>
      <c r="M599" s="154">
        <v>12967.73</v>
      </c>
      <c r="N599" s="154">
        <f t="shared" si="522"/>
        <v>28348.060749916669</v>
      </c>
      <c r="O599" s="177">
        <f t="shared" si="523"/>
        <v>62699.149250083341</v>
      </c>
    </row>
    <row r="600" spans="1:16" ht="29.25" customHeight="1" x14ac:dyDescent="0.2">
      <c r="A600" s="207">
        <v>498</v>
      </c>
      <c r="B600" s="209" t="s">
        <v>155</v>
      </c>
      <c r="C600" s="209" t="s">
        <v>273</v>
      </c>
      <c r="D600" s="92" t="s">
        <v>590</v>
      </c>
      <c r="E600" s="210" t="s">
        <v>269</v>
      </c>
      <c r="F600" s="210" t="s">
        <v>19</v>
      </c>
      <c r="G600" s="154">
        <v>90137.15</v>
      </c>
      <c r="H600" s="154">
        <v>0</v>
      </c>
      <c r="I600" s="154">
        <f t="shared" si="500"/>
        <v>90137.15</v>
      </c>
      <c r="J600" s="155">
        <f>IF(G600&gt;=Datos!$D$14,(Datos!$D$14*Datos!$C$14),IF(G600&lt;=Datos!$D$14,(G600*Datos!$C$14)))</f>
        <v>2586.936205</v>
      </c>
      <c r="K600" s="156">
        <f>IF((G600-J600-L600)&lt;=Datos!$G$7,"0",IF((G600-J600-L600)&lt;=Datos!$G$8,((G600-J600-L600)-Datos!$F$8)*Datos!$I$6,IF((G600-J600-L600)&lt;=Datos!$G$9,Datos!$I$8+((G600-J600-L600)-Datos!$F$9)*Datos!$J$6,IF((G600-J600-L600)&gt;=Datos!$F$10,(Datos!$I$8+Datos!$J$8)+((G600-J600-L600)-Datos!$F$10)*Datos!$K$6))))</f>
        <v>9785.3717754166646</v>
      </c>
      <c r="L600" s="155">
        <f>IF(G600&gt;=Datos!$D$15,(Datos!$D$15*Datos!$C$15),IF(G600&lt;=Datos!$D$15,(G600*Datos!$C$15)))</f>
        <v>2740.1693599999999</v>
      </c>
      <c r="M600" s="154">
        <v>25</v>
      </c>
      <c r="N600" s="154">
        <f t="shared" si="522"/>
        <v>15137.477340416664</v>
      </c>
      <c r="O600" s="177">
        <f t="shared" si="523"/>
        <v>74999.672659583332</v>
      </c>
    </row>
    <row r="601" spans="1:16" ht="29.25" customHeight="1" x14ac:dyDescent="0.2">
      <c r="A601" s="207">
        <v>499</v>
      </c>
      <c r="B601" s="209" t="s">
        <v>283</v>
      </c>
      <c r="C601" s="209" t="s">
        <v>273</v>
      </c>
      <c r="D601" s="92" t="s">
        <v>277</v>
      </c>
      <c r="E601" s="210" t="s">
        <v>269</v>
      </c>
      <c r="F601" s="210" t="s">
        <v>270</v>
      </c>
      <c r="G601" s="154">
        <v>76230</v>
      </c>
      <c r="H601" s="154">
        <v>0</v>
      </c>
      <c r="I601" s="154">
        <f t="shared" si="500"/>
        <v>76230</v>
      </c>
      <c r="J601" s="155">
        <f>IF(G601&gt;=Datos!$D$14,(Datos!$D$14*Datos!$C$14),IF(G601&lt;=Datos!$D$14,(G601*Datos!$C$14)))</f>
        <v>2187.8009999999999</v>
      </c>
      <c r="K601" s="156">
        <v>6156.88</v>
      </c>
      <c r="L601" s="155">
        <f>IF(G601&gt;=Datos!$D$15,(Datos!$D$15*Datos!$C$15),IF(G601&lt;=Datos!$D$15,(G601*Datos!$C$15)))</f>
        <v>2317.3919999999998</v>
      </c>
      <c r="M601" s="154">
        <v>1944.78</v>
      </c>
      <c r="N601" s="154">
        <f t="shared" si="522"/>
        <v>12606.853000000001</v>
      </c>
      <c r="O601" s="177">
        <f t="shared" si="523"/>
        <v>63623.146999999997</v>
      </c>
    </row>
    <row r="602" spans="1:16" ht="29.25" customHeight="1" x14ac:dyDescent="0.2">
      <c r="A602" s="207">
        <v>500</v>
      </c>
      <c r="B602" s="209" t="s">
        <v>119</v>
      </c>
      <c r="C602" s="209" t="s">
        <v>273</v>
      </c>
      <c r="D602" s="92" t="s">
        <v>232</v>
      </c>
      <c r="E602" s="210" t="s">
        <v>269</v>
      </c>
      <c r="F602" s="210" t="s">
        <v>270</v>
      </c>
      <c r="G602" s="154">
        <v>76230</v>
      </c>
      <c r="H602" s="154">
        <v>0</v>
      </c>
      <c r="I602" s="154">
        <f t="shared" si="500"/>
        <v>76230</v>
      </c>
      <c r="J602" s="155">
        <f>IF(G602&gt;=Datos!$D$14,(Datos!$D$14*Datos!$C$14),IF(G602&lt;=Datos!$D$14,(G602*Datos!$C$14)))</f>
        <v>2187.8009999999999</v>
      </c>
      <c r="K602" s="156">
        <f>IF((G602-J602-L602)&lt;=Datos!$G$7,"0",IF((G602-J602-L602)&lt;=Datos!$G$8,((G602-J602-L602)-Datos!$F$8)*Datos!$I$6,IF((G602-J602-L602)&lt;=Datos!$G$9,Datos!$I$8+((G602-J602-L602)-Datos!$F$9)*Datos!$J$6,IF((G602-J602-L602)&gt;=Datos!$F$10,(Datos!$I$8+Datos!$J$8)+((G602-J602-L602)-Datos!$F$10)*Datos!$K$6))))</f>
        <v>6540.8370666666669</v>
      </c>
      <c r="L602" s="155">
        <f>IF(G602&gt;=Datos!$D$15,(Datos!$D$15*Datos!$C$15),IF(G602&lt;=Datos!$D$15,(G602*Datos!$C$15)))</f>
        <v>2317.3919999999998</v>
      </c>
      <c r="M602" s="154">
        <v>25</v>
      </c>
      <c r="N602" s="154">
        <f t="shared" si="522"/>
        <v>11071.030066666666</v>
      </c>
      <c r="O602" s="177">
        <f t="shared" si="523"/>
        <v>65158.969933333334</v>
      </c>
    </row>
    <row r="603" spans="1:16" ht="29.25" customHeight="1" x14ac:dyDescent="0.2">
      <c r="A603" s="207">
        <v>501</v>
      </c>
      <c r="B603" s="209" t="s">
        <v>338</v>
      </c>
      <c r="C603" s="209" t="s">
        <v>273</v>
      </c>
      <c r="D603" s="92" t="s">
        <v>432</v>
      </c>
      <c r="E603" s="210" t="s">
        <v>269</v>
      </c>
      <c r="F603" s="210" t="s">
        <v>19</v>
      </c>
      <c r="G603" s="154">
        <v>35000</v>
      </c>
      <c r="H603" s="154">
        <v>0</v>
      </c>
      <c r="I603" s="154">
        <f t="shared" si="500"/>
        <v>35000</v>
      </c>
      <c r="J603" s="155">
        <f>IF(G603&gt;=Datos!$D$14,(Datos!$D$14*Datos!$C$14),IF(G603&lt;=Datos!$D$14,(G603*Datos!$C$14)))</f>
        <v>1004.5</v>
      </c>
      <c r="K603" s="156" t="str">
        <f>IF((G603-J603-L603)&lt;=Datos!$G$7,"0",IF((G603-J603-L603)&lt;=Datos!$G$8,((G603-J603-L603)-Datos!$F$8)*Datos!$I$6,IF((G603-J603-L603)&lt;=Datos!$G$9,Datos!$I$8+((G603-J603-L603)-Datos!$F$9)*Datos!$J$6,IF((G603-J603-L603)&gt;=Datos!$F$10,(Datos!$I$8+Datos!$J$8)+((G603-J603-L603)-Datos!$F$10)*Datos!$K$6))))</f>
        <v>0</v>
      </c>
      <c r="L603" s="155">
        <f>IF(G603&gt;=Datos!$D$15,(Datos!$D$15*Datos!$C$15),IF(G603&lt;=Datos!$D$15,(G603*Datos!$C$15)))</f>
        <v>1064</v>
      </c>
      <c r="M603" s="154">
        <v>1944.78</v>
      </c>
      <c r="N603" s="154">
        <f t="shared" si="522"/>
        <v>4013.2799999999997</v>
      </c>
      <c r="O603" s="177">
        <f t="shared" si="523"/>
        <v>30986.720000000001</v>
      </c>
    </row>
    <row r="604" spans="1:16" ht="29.25" customHeight="1" x14ac:dyDescent="0.2">
      <c r="A604" s="207">
        <v>502</v>
      </c>
      <c r="B604" s="209" t="s">
        <v>29</v>
      </c>
      <c r="C604" s="209" t="s">
        <v>273</v>
      </c>
      <c r="D604" s="92" t="s">
        <v>277</v>
      </c>
      <c r="E604" s="210" t="s">
        <v>269</v>
      </c>
      <c r="F604" s="210" t="s">
        <v>19</v>
      </c>
      <c r="G604" s="154">
        <v>76230</v>
      </c>
      <c r="H604" s="154">
        <v>0</v>
      </c>
      <c r="I604" s="154">
        <f t="shared" si="500"/>
        <v>76230</v>
      </c>
      <c r="J604" s="155">
        <f>IF(G604&gt;=Datos!$D$14,(Datos!$D$14*Datos!$C$14),IF(G604&lt;=Datos!$D$14,(G604*Datos!$C$14)))</f>
        <v>2187.8009999999999</v>
      </c>
      <c r="K604" s="156">
        <f>IF((G604-J604-L604)&lt;=Datos!$G$7,"0",IF((G604-J604-L604)&lt;=Datos!$G$8,((G604-J604-L604)-Datos!$F$8)*Datos!$I$6,IF((G604-J604-L604)&lt;=Datos!$G$9,Datos!$I$8+((G604-J604-L604)-Datos!$F$9)*Datos!$J$6,IF((G604-J604-L604)&gt;=Datos!$F$10,(Datos!$I$8+Datos!$J$8)+((G604-J604-L604)-Datos!$F$10)*Datos!$K$6))))</f>
        <v>6540.8370666666669</v>
      </c>
      <c r="L604" s="155">
        <f>IF(G604&gt;=Datos!$D$15,(Datos!$D$15*Datos!$C$15),IF(G604&lt;=Datos!$D$15,(G604*Datos!$C$15)))</f>
        <v>2317.3919999999998</v>
      </c>
      <c r="M604" s="154">
        <v>25</v>
      </c>
      <c r="N604" s="154">
        <f t="shared" si="522"/>
        <v>11071.030066666666</v>
      </c>
      <c r="O604" s="177">
        <f t="shared" si="523"/>
        <v>65158.969933333334</v>
      </c>
    </row>
    <row r="605" spans="1:16" ht="29.25" customHeight="1" x14ac:dyDescent="0.2">
      <c r="A605" s="207">
        <v>503</v>
      </c>
      <c r="B605" s="209" t="s">
        <v>159</v>
      </c>
      <c r="C605" s="209" t="s">
        <v>273</v>
      </c>
      <c r="D605" s="92" t="s">
        <v>587</v>
      </c>
      <c r="E605" s="210" t="s">
        <v>269</v>
      </c>
      <c r="F605" s="210" t="s">
        <v>19</v>
      </c>
      <c r="G605" s="154">
        <v>80000</v>
      </c>
      <c r="H605" s="154">
        <v>0</v>
      </c>
      <c r="I605" s="154">
        <f t="shared" si="500"/>
        <v>80000</v>
      </c>
      <c r="J605" s="155">
        <f>IF(G605&gt;=Datos!$D$14,(Datos!$D$14*Datos!$C$14),IF(G605&lt;=Datos!$D$14,(G605*Datos!$C$14)))</f>
        <v>2296</v>
      </c>
      <c r="K605" s="156">
        <f>IF((G605-J605-L605)&lt;=Datos!$G$7,"0",IF((G605-J605-L605)&lt;=Datos!$G$8,((G605-J605-L605)-Datos!$F$8)*Datos!$I$6,IF((G605-J605-L605)&lt;=Datos!$G$9,Datos!$I$8+((G605-J605-L605)-Datos!$F$9)*Datos!$J$6,IF((G605-J605-L605)&gt;=Datos!$F$10,(Datos!$I$8+Datos!$J$8)+((G605-J605-L605)-Datos!$F$10)*Datos!$K$6))))</f>
        <v>7400.8606666666674</v>
      </c>
      <c r="L605" s="155">
        <f>IF(G605&gt;=Datos!$D$15,(Datos!$D$15*Datos!$C$15),IF(G605&lt;=Datos!$D$15,(G605*Datos!$C$15)))</f>
        <v>2432</v>
      </c>
      <c r="M605" s="154">
        <v>7219.5</v>
      </c>
      <c r="N605" s="154">
        <f t="shared" si="522"/>
        <v>19348.360666666667</v>
      </c>
      <c r="O605" s="177">
        <f t="shared" si="523"/>
        <v>60651.639333333333</v>
      </c>
    </row>
    <row r="606" spans="1:16" ht="29.25" customHeight="1" x14ac:dyDescent="0.2">
      <c r="A606" s="207">
        <v>504</v>
      </c>
      <c r="B606" s="209" t="s">
        <v>82</v>
      </c>
      <c r="C606" s="209" t="s">
        <v>273</v>
      </c>
      <c r="D606" s="92" t="s">
        <v>432</v>
      </c>
      <c r="E606" s="210" t="s">
        <v>269</v>
      </c>
      <c r="F606" s="210" t="s">
        <v>19</v>
      </c>
      <c r="G606" s="154">
        <v>35000</v>
      </c>
      <c r="H606" s="154">
        <v>0</v>
      </c>
      <c r="I606" s="154">
        <f t="shared" ref="I606" si="524">SUM(G606:H606)</f>
        <v>35000</v>
      </c>
      <c r="J606" s="155">
        <f>IF(G606&gt;=Datos!$D$14,(Datos!$D$14*Datos!$C$14),IF(G606&lt;=Datos!$D$14,(G606*Datos!$C$14)))</f>
        <v>1004.5</v>
      </c>
      <c r="K606" s="156" t="str">
        <f>IF((G606-J606-L606)&lt;=Datos!$G$7,"0",IF((G606-J606-L606)&lt;=Datos!$G$8,((G606-J606-L606)-Datos!$F$8)*Datos!$I$6,IF((G606-J606-L606)&lt;=Datos!$G$9,Datos!$I$8+((G606-J606-L606)-Datos!$F$9)*Datos!$J$6,IF((G606-J606-L606)&gt;=Datos!$F$10,(Datos!$I$8+Datos!$J$8)+((G606-J606-L606)-Datos!$F$10)*Datos!$K$6))))</f>
        <v>0</v>
      </c>
      <c r="L606" s="155">
        <f>IF(G606&gt;=Datos!$D$15,(Datos!$D$15*Datos!$C$15),IF(G606&lt;=Datos!$D$15,(G606*Datos!$C$15)))</f>
        <v>1064</v>
      </c>
      <c r="M606" s="154">
        <v>6944.78</v>
      </c>
      <c r="N606" s="154">
        <f t="shared" ref="N606" si="525">SUM(J606:M606)</f>
        <v>9013.2799999999988</v>
      </c>
      <c r="O606" s="177">
        <f t="shared" ref="O606" si="526">+G606-N606</f>
        <v>25986.720000000001</v>
      </c>
    </row>
    <row r="607" spans="1:16" ht="29.25" customHeight="1" x14ac:dyDescent="0.2">
      <c r="A607" s="207">
        <v>505</v>
      </c>
      <c r="B607" s="209" t="s">
        <v>164</v>
      </c>
      <c r="C607" s="209" t="s">
        <v>273</v>
      </c>
      <c r="D607" s="92" t="s">
        <v>587</v>
      </c>
      <c r="E607" s="210" t="s">
        <v>269</v>
      </c>
      <c r="F607" s="210" t="s">
        <v>19</v>
      </c>
      <c r="G607" s="154">
        <v>80000</v>
      </c>
      <c r="H607" s="154">
        <v>0</v>
      </c>
      <c r="I607" s="154">
        <f t="shared" ref="I607:I628" si="527">SUM(G607:H607)</f>
        <v>80000</v>
      </c>
      <c r="J607" s="155">
        <f>IF(G607&gt;=Datos!$D$14,(Datos!$D$14*Datos!$C$14),IF(G607&lt;=Datos!$D$14,(G607*Datos!$C$14)))</f>
        <v>2296</v>
      </c>
      <c r="K607" s="156">
        <f>IF((G607-J607-L607)&lt;=Datos!$G$7,"0",IF((G607-J607-L607)&lt;=Datos!$G$8,((G607-J607-L607)-Datos!$F$8)*Datos!$I$6,IF((G607-J607-L607)&lt;=Datos!$G$9,Datos!$I$8+((G607-J607-L607)-Datos!$F$9)*Datos!$J$6,IF((G607-J607-L607)&gt;=Datos!$F$10,(Datos!$I$8+Datos!$J$8)+((G607-J607-L607)-Datos!$F$10)*Datos!$K$6))))</f>
        <v>7400.8606666666674</v>
      </c>
      <c r="L607" s="155">
        <f>IF(G607&gt;=Datos!$D$15,(Datos!$D$15*Datos!$C$15),IF(G607&lt;=Datos!$D$15,(G607*Datos!$C$15)))</f>
        <v>2432</v>
      </c>
      <c r="M607" s="154">
        <v>25</v>
      </c>
      <c r="N607" s="154">
        <f t="shared" ref="N607:N628" si="528">SUM(J607:M607)</f>
        <v>12153.860666666667</v>
      </c>
      <c r="O607" s="177">
        <f t="shared" ref="O607:O628" si="529">+G607-N607</f>
        <v>67846.139333333325</v>
      </c>
    </row>
    <row r="608" spans="1:16" ht="29.25" customHeight="1" x14ac:dyDescent="0.2">
      <c r="A608" s="207">
        <v>506</v>
      </c>
      <c r="B608" s="209" t="s">
        <v>35</v>
      </c>
      <c r="C608" s="209" t="s">
        <v>273</v>
      </c>
      <c r="D608" s="92" t="s">
        <v>574</v>
      </c>
      <c r="E608" s="210" t="s">
        <v>269</v>
      </c>
      <c r="F608" s="210" t="s">
        <v>19</v>
      </c>
      <c r="G608" s="154">
        <v>82582.5</v>
      </c>
      <c r="H608" s="154">
        <v>0</v>
      </c>
      <c r="I608" s="154">
        <f t="shared" si="527"/>
        <v>82582.5</v>
      </c>
      <c r="J608" s="155">
        <f>IF(G608&gt;=Datos!$D$14,(Datos!$D$14*Datos!$C$14),IF(G608&lt;=Datos!$D$14,(G608*Datos!$C$14)))</f>
        <v>2370.1177499999999</v>
      </c>
      <c r="K608" s="156">
        <f>IF((G608-J608-L608)&lt;=Datos!$G$7,"0",IF((G608-J608-L608)&lt;=Datos!$G$8,((G608-J608-L608)-Datos!$F$8)*Datos!$I$6,IF((G608-J608-L608)&lt;=Datos!$G$9,Datos!$I$8+((G608-J608-L608)-Datos!$F$9)*Datos!$J$6,IF((G608-J608-L608)&gt;=Datos!$F$10,(Datos!$I$8+Datos!$J$8)+((G608-J608-L608)-Datos!$F$10)*Datos!$K$6))))</f>
        <v>8008.3292291666658</v>
      </c>
      <c r="L608" s="155">
        <f>IF(G608&gt;=Datos!$D$15,(Datos!$D$15*Datos!$C$15),IF(G608&lt;=Datos!$D$15,(G608*Datos!$C$15)))</f>
        <v>2510.5079999999998</v>
      </c>
      <c r="M608" s="154">
        <v>25</v>
      </c>
      <c r="N608" s="154">
        <f t="shared" si="528"/>
        <v>12913.954979166665</v>
      </c>
      <c r="O608" s="177">
        <f t="shared" si="529"/>
        <v>69668.545020833335</v>
      </c>
    </row>
    <row r="609" spans="1:15" ht="29.25" customHeight="1" x14ac:dyDescent="0.2">
      <c r="A609" s="207">
        <v>507</v>
      </c>
      <c r="B609" s="209" t="s">
        <v>201</v>
      </c>
      <c r="C609" s="209" t="s">
        <v>273</v>
      </c>
      <c r="D609" s="92" t="s">
        <v>675</v>
      </c>
      <c r="E609" s="210" t="s">
        <v>269</v>
      </c>
      <c r="F609" s="210" t="s">
        <v>19</v>
      </c>
      <c r="G609" s="154">
        <v>86711.63</v>
      </c>
      <c r="H609" s="154">
        <v>0</v>
      </c>
      <c r="I609" s="154">
        <f t="shared" si="527"/>
        <v>86711.63</v>
      </c>
      <c r="J609" s="155">
        <f>IF(G609&gt;=Datos!$D$14,(Datos!$D$14*Datos!$C$14),IF(G609&lt;=Datos!$D$14,(G609*Datos!$C$14)))</f>
        <v>2488.6237810000002</v>
      </c>
      <c r="K609" s="156">
        <f>IF((G609-J609-L609)&lt;=Datos!$G$7,"0",IF((G609-J609-L609)&lt;=Datos!$G$8,((G609-J609-L609)-Datos!$F$8)*Datos!$I$6,IF((G609-J609-L609)&lt;=Datos!$G$9,Datos!$I$8+((G609-J609-L609)-Datos!$F$9)*Datos!$J$6,IF((G609-J609-L609)&gt;=Datos!$F$10,(Datos!$I$8+Datos!$J$8)+((G609-J609-L609)-Datos!$F$10)*Datos!$K$6))))</f>
        <v>8979.6038334166697</v>
      </c>
      <c r="L609" s="155">
        <f>IF(G609&gt;=Datos!$D$15,(Datos!$D$15*Datos!$C$15),IF(G609&lt;=Datos!$D$15,(G609*Datos!$C$15)))</f>
        <v>2636.0335520000003</v>
      </c>
      <c r="M609" s="154">
        <v>25</v>
      </c>
      <c r="N609" s="154">
        <f t="shared" si="528"/>
        <v>14129.261166416671</v>
      </c>
      <c r="O609" s="177">
        <f t="shared" si="529"/>
        <v>72582.368833583329</v>
      </c>
    </row>
    <row r="610" spans="1:15" ht="29.25" customHeight="1" x14ac:dyDescent="0.2">
      <c r="A610" s="207">
        <v>508</v>
      </c>
      <c r="B610" s="209" t="s">
        <v>263</v>
      </c>
      <c r="C610" s="209" t="s">
        <v>273</v>
      </c>
      <c r="D610" s="92" t="s">
        <v>589</v>
      </c>
      <c r="E610" s="210" t="s">
        <v>269</v>
      </c>
      <c r="F610" s="210" t="s">
        <v>270</v>
      </c>
      <c r="G610" s="154">
        <v>76230</v>
      </c>
      <c r="H610" s="154">
        <v>0</v>
      </c>
      <c r="I610" s="154">
        <f t="shared" si="527"/>
        <v>76230</v>
      </c>
      <c r="J610" s="155">
        <f>IF(G610&gt;=Datos!$D$14,(Datos!$D$14*Datos!$C$14),IF(G610&lt;=Datos!$D$14,(G610*Datos!$C$14)))</f>
        <v>2187.8009999999999</v>
      </c>
      <c r="K610" s="156">
        <f>IF((G610-J610-L610)&lt;=Datos!$G$7,"0",IF((G610-J610-L610)&lt;=Datos!$G$8,((G610-J610-L610)-Datos!$F$8)*Datos!$I$6,IF((G610-J610-L610)&lt;=Datos!$G$9,Datos!$I$8+((G610-J610-L610)-Datos!$F$9)*Datos!$J$6,IF((G610-J610-L610)&gt;=Datos!$F$10,(Datos!$I$8+Datos!$J$8)+((G610-J610-L610)-Datos!$F$10)*Datos!$K$6))))</f>
        <v>6540.8370666666669</v>
      </c>
      <c r="L610" s="155">
        <f>IF(G610&gt;=Datos!$D$15,(Datos!$D$15*Datos!$C$15),IF(G610&lt;=Datos!$D$15,(G610*Datos!$C$15)))</f>
        <v>2317.3919999999998</v>
      </c>
      <c r="M610" s="154">
        <v>25</v>
      </c>
      <c r="N610" s="154">
        <f t="shared" si="528"/>
        <v>11071.030066666666</v>
      </c>
      <c r="O610" s="177">
        <f t="shared" si="529"/>
        <v>65158.969933333334</v>
      </c>
    </row>
    <row r="611" spans="1:15" ht="29.25" customHeight="1" x14ac:dyDescent="0.2">
      <c r="A611" s="207">
        <v>509</v>
      </c>
      <c r="B611" s="209" t="s">
        <v>794</v>
      </c>
      <c r="C611" s="209" t="s">
        <v>273</v>
      </c>
      <c r="D611" s="92" t="s">
        <v>823</v>
      </c>
      <c r="E611" s="210" t="s">
        <v>269</v>
      </c>
      <c r="F611" s="210" t="s">
        <v>19</v>
      </c>
      <c r="G611" s="154">
        <v>76230</v>
      </c>
      <c r="H611" s="154">
        <v>0</v>
      </c>
      <c r="I611" s="154">
        <f t="shared" si="527"/>
        <v>76230</v>
      </c>
      <c r="J611" s="155">
        <f>IF(G611&gt;=Datos!$D$14,(Datos!$D$14*Datos!$C$14),IF(G611&lt;=Datos!$D$14,(G611*Datos!$C$14)))</f>
        <v>2187.8009999999999</v>
      </c>
      <c r="K611" s="156">
        <f>IF((G611-J611-L611)&lt;=Datos!$G$7,"0",IF((G611-J611-L611)&lt;=Datos!$G$8,((G611-J611-L611)-Datos!$F$8)*Datos!$I$6,IF((G611-J611-L611)&lt;=Datos!$G$9,Datos!$I$8+((G611-J611-L611)-Datos!$F$9)*Datos!$J$6,IF((G611-J611-L611)&gt;=Datos!$F$10,(Datos!$I$8+Datos!$J$8)+((G611-J611-L611)-Datos!$F$10)*Datos!$K$6))))</f>
        <v>6540.8370666666669</v>
      </c>
      <c r="L611" s="155">
        <f>IF(G611&gt;=Datos!$D$15,(Datos!$D$15*Datos!$C$15),IF(G611&lt;=Datos!$D$15,(G611*Datos!$C$15)))</f>
        <v>2317.3919999999998</v>
      </c>
      <c r="M611" s="154">
        <v>25</v>
      </c>
      <c r="N611" s="154">
        <f t="shared" si="528"/>
        <v>11071.030066666666</v>
      </c>
      <c r="O611" s="177">
        <f t="shared" si="529"/>
        <v>65158.969933333334</v>
      </c>
    </row>
    <row r="612" spans="1:15" ht="29.25" customHeight="1" x14ac:dyDescent="0.2">
      <c r="A612" s="207">
        <v>510</v>
      </c>
      <c r="B612" s="209" t="s">
        <v>265</v>
      </c>
      <c r="C612" s="209" t="s">
        <v>273</v>
      </c>
      <c r="D612" s="92" t="s">
        <v>823</v>
      </c>
      <c r="E612" s="210" t="s">
        <v>269</v>
      </c>
      <c r="F612" s="210" t="s">
        <v>19</v>
      </c>
      <c r="G612" s="154">
        <v>76230</v>
      </c>
      <c r="H612" s="154">
        <v>0</v>
      </c>
      <c r="I612" s="154">
        <f t="shared" si="527"/>
        <v>76230</v>
      </c>
      <c r="J612" s="155">
        <f>IF(G612&gt;=Datos!$D$14,(Datos!$D$14*Datos!$C$14),IF(G612&lt;=Datos!$D$14,(G612*Datos!$C$14)))</f>
        <v>2187.8009999999999</v>
      </c>
      <c r="K612" s="156">
        <f>IF((G612-J612-L612)&lt;=Datos!$G$7,"0",IF((G612-J612-L612)&lt;=Datos!$G$8,((G612-J612-L612)-Datos!$F$8)*Datos!$I$6,IF((G612-J612-L612)&lt;=Datos!$G$9,Datos!$I$8+((G612-J612-L612)-Datos!$F$9)*Datos!$J$6,IF((G612-J612-L612)&gt;=Datos!$F$10,(Datos!$I$8+Datos!$J$8)+((G612-J612-L612)-Datos!$F$10)*Datos!$K$6))))</f>
        <v>6540.8370666666669</v>
      </c>
      <c r="L612" s="155">
        <f>IF(G612&gt;=Datos!$D$15,(Datos!$D$15*Datos!$C$15),IF(G612&lt;=Datos!$D$15,(G612*Datos!$C$15)))</f>
        <v>2317.3919999999998</v>
      </c>
      <c r="M612" s="154">
        <v>2338.0500000000002</v>
      </c>
      <c r="N612" s="154">
        <f t="shared" si="528"/>
        <v>13384.080066666666</v>
      </c>
      <c r="O612" s="177">
        <f t="shared" si="529"/>
        <v>62845.919933333338</v>
      </c>
    </row>
    <row r="613" spans="1:15" ht="29.25" customHeight="1" x14ac:dyDescent="0.2">
      <c r="A613" s="207">
        <v>511</v>
      </c>
      <c r="B613" s="209" t="s">
        <v>796</v>
      </c>
      <c r="C613" s="209" t="s">
        <v>273</v>
      </c>
      <c r="D613" s="92" t="s">
        <v>823</v>
      </c>
      <c r="E613" s="210" t="s">
        <v>269</v>
      </c>
      <c r="F613" s="210" t="s">
        <v>19</v>
      </c>
      <c r="G613" s="154">
        <v>82582.5</v>
      </c>
      <c r="H613" s="154">
        <v>0</v>
      </c>
      <c r="I613" s="154">
        <f t="shared" si="527"/>
        <v>82582.5</v>
      </c>
      <c r="J613" s="155">
        <f>IF(G613&gt;=Datos!$D$14,(Datos!$D$14*Datos!$C$14),IF(G613&lt;=Datos!$D$14,(G613*Datos!$C$14)))</f>
        <v>2370.1177499999999</v>
      </c>
      <c r="K613" s="156">
        <v>7528.39</v>
      </c>
      <c r="L613" s="155">
        <f>IF(G613&gt;=Datos!$D$15,(Datos!$D$15*Datos!$C$15),IF(G613&lt;=Datos!$D$15,(G613*Datos!$C$15)))</f>
        <v>2510.5079999999998</v>
      </c>
      <c r="M613" s="154">
        <v>7944.78</v>
      </c>
      <c r="N613" s="154">
        <f t="shared" si="528"/>
        <v>20353.795750000001</v>
      </c>
      <c r="O613" s="177">
        <f t="shared" si="529"/>
        <v>62228.704249999995</v>
      </c>
    </row>
    <row r="614" spans="1:15" ht="29.25" customHeight="1" x14ac:dyDescent="0.2">
      <c r="A614" s="207">
        <v>512</v>
      </c>
      <c r="B614" s="209" t="s">
        <v>282</v>
      </c>
      <c r="C614" s="209" t="s">
        <v>273</v>
      </c>
      <c r="D614" s="92" t="s">
        <v>432</v>
      </c>
      <c r="E614" s="210" t="s">
        <v>269</v>
      </c>
      <c r="F614" s="210" t="s">
        <v>19</v>
      </c>
      <c r="G614" s="154">
        <v>35000</v>
      </c>
      <c r="H614" s="154">
        <v>0</v>
      </c>
      <c r="I614" s="154">
        <f t="shared" si="527"/>
        <v>35000</v>
      </c>
      <c r="J614" s="155">
        <f>IF(G614&gt;=Datos!$D$14,(Datos!$D$14*Datos!$C$14),IF(G614&lt;=Datos!$D$14,(G614*Datos!$C$14)))</f>
        <v>1004.5</v>
      </c>
      <c r="K614" s="156" t="str">
        <f>IF((G614-J614-L614)&lt;=Datos!$G$7,"0",IF((G614-J614-L614)&lt;=Datos!$G$8,((G614-J614-L614)-Datos!$F$8)*Datos!$I$6,IF((G614-J614-L614)&lt;=Datos!$G$9,Datos!$I$8+((G614-J614-L614)-Datos!$F$9)*Datos!$J$6,IF((G614-J614-L614)&gt;=Datos!$F$10,(Datos!$I$8+Datos!$J$8)+((G614-J614-L614)-Datos!$F$10)*Datos!$K$6))))</f>
        <v>0</v>
      </c>
      <c r="L614" s="155">
        <f>IF(G614&gt;=Datos!$D$15,(Datos!$D$15*Datos!$C$15),IF(G614&lt;=Datos!$D$15,(G614*Datos!$C$15)))</f>
        <v>1064</v>
      </c>
      <c r="M614" s="154">
        <v>25</v>
      </c>
      <c r="N614" s="154">
        <f t="shared" si="528"/>
        <v>2093.5</v>
      </c>
      <c r="O614" s="177">
        <f t="shared" si="529"/>
        <v>32906.5</v>
      </c>
    </row>
    <row r="615" spans="1:15" ht="29.25" customHeight="1" x14ac:dyDescent="0.2">
      <c r="A615" s="207">
        <v>513</v>
      </c>
      <c r="B615" s="209" t="s">
        <v>932</v>
      </c>
      <c r="C615" s="209" t="s">
        <v>273</v>
      </c>
      <c r="D615" s="92" t="s">
        <v>823</v>
      </c>
      <c r="E615" s="210" t="s">
        <v>269</v>
      </c>
      <c r="F615" s="210" t="s">
        <v>19</v>
      </c>
      <c r="G615" s="154">
        <v>60000</v>
      </c>
      <c r="H615" s="154">
        <v>0</v>
      </c>
      <c r="I615" s="154">
        <f t="shared" si="527"/>
        <v>60000</v>
      </c>
      <c r="J615" s="155">
        <f>IF(G615&gt;=Datos!$D$14,(Datos!$D$14*Datos!$C$14),IF(G615&lt;=Datos!$D$14,(G615*Datos!$C$14)))</f>
        <v>1722</v>
      </c>
      <c r="K615" s="156">
        <f>IF((G615-J615-L615)&lt;=Datos!$G$7,"0",IF((G615-J615-L615)&lt;=Datos!$G$8,((G615-J615-L615)-Datos!$F$8)*Datos!$I$6,IF((G615-J615-L615)&lt;=Datos!$G$9,Datos!$I$8+((G615-J615-L615)-Datos!$F$9)*Datos!$J$6,IF((G615-J615-L615)&gt;=Datos!$F$10,(Datos!$I$8+Datos!$J$8)+((G615-J615-L615)-Datos!$F$10)*Datos!$K$6))))</f>
        <v>3486.6756666666661</v>
      </c>
      <c r="L615" s="155">
        <f>IF(G615&gt;=Datos!$D$15,(Datos!$D$15*Datos!$C$15),IF(G615&lt;=Datos!$D$15,(G615*Datos!$C$15)))</f>
        <v>1824</v>
      </c>
      <c r="M615" s="154">
        <v>25</v>
      </c>
      <c r="N615" s="154">
        <f t="shared" si="528"/>
        <v>7057.6756666666661</v>
      </c>
      <c r="O615" s="177">
        <f t="shared" si="529"/>
        <v>52942.324333333338</v>
      </c>
    </row>
    <row r="616" spans="1:15" ht="29.25" customHeight="1" x14ac:dyDescent="0.2">
      <c r="A616" s="207">
        <v>514</v>
      </c>
      <c r="B616" s="209" t="s">
        <v>933</v>
      </c>
      <c r="C616" s="209" t="s">
        <v>273</v>
      </c>
      <c r="D616" s="92" t="s">
        <v>432</v>
      </c>
      <c r="E616" s="210" t="s">
        <v>269</v>
      </c>
      <c r="F616" s="210" t="s">
        <v>19</v>
      </c>
      <c r="G616" s="154">
        <v>35000</v>
      </c>
      <c r="H616" s="154">
        <v>0</v>
      </c>
      <c r="I616" s="154">
        <f t="shared" ref="I616:I619" si="530">SUM(G616:H616)</f>
        <v>35000</v>
      </c>
      <c r="J616" s="155">
        <f>IF(G616&gt;=Datos!$D$14,(Datos!$D$14*Datos!$C$14),IF(G616&lt;=Datos!$D$14,(G616*Datos!$C$14)))</f>
        <v>1004.5</v>
      </c>
      <c r="K616" s="156" t="str">
        <f>IF((G616-J616-L616)&lt;=Datos!$G$7,"0",IF((G616-J616-L616)&lt;=Datos!$G$8,((G616-J616-L616)-Datos!$F$8)*Datos!$I$6,IF((G616-J616-L616)&lt;=Datos!$G$9,Datos!$I$8+((G616-J616-L616)-Datos!$F$9)*Datos!$J$6,IF((G616-J616-L616)&gt;=Datos!$F$10,(Datos!$I$8+Datos!$J$8)+((G616-J616-L616)-Datos!$F$10)*Datos!$K$6))))</f>
        <v>0</v>
      </c>
      <c r="L616" s="155">
        <f>IF(G616&gt;=Datos!$D$15,(Datos!$D$15*Datos!$C$15),IF(G616&lt;=Datos!$D$15,(G616*Datos!$C$15)))</f>
        <v>1064</v>
      </c>
      <c r="M616" s="154">
        <v>25</v>
      </c>
      <c r="N616" s="154">
        <f t="shared" ref="N616:N619" si="531">SUM(J616:M616)</f>
        <v>2093.5</v>
      </c>
      <c r="O616" s="177">
        <f t="shared" ref="O616:O619" si="532">+G616-N616</f>
        <v>32906.5</v>
      </c>
    </row>
    <row r="617" spans="1:15" ht="29.25" customHeight="1" x14ac:dyDescent="0.2">
      <c r="A617" s="207">
        <v>515</v>
      </c>
      <c r="B617" s="209" t="s">
        <v>971</v>
      </c>
      <c r="C617" s="209" t="s">
        <v>273</v>
      </c>
      <c r="D617" s="92" t="s">
        <v>432</v>
      </c>
      <c r="E617" s="210" t="s">
        <v>269</v>
      </c>
      <c r="F617" s="210" t="s">
        <v>19</v>
      </c>
      <c r="G617" s="154">
        <v>35000</v>
      </c>
      <c r="H617" s="154">
        <v>0</v>
      </c>
      <c r="I617" s="154">
        <f t="shared" si="530"/>
        <v>35000</v>
      </c>
      <c r="J617" s="155">
        <f>IF(G617&gt;=Datos!$D$14,(Datos!$D$14*Datos!$C$14),IF(G617&lt;=Datos!$D$14,(G617*Datos!$C$14)))</f>
        <v>1004.5</v>
      </c>
      <c r="K617" s="156" t="str">
        <f>IF((G617-J617-L617)&lt;=Datos!$G$7,"0",IF((G617-J617-L617)&lt;=Datos!$G$8,((G617-J617-L617)-Datos!$F$8)*Datos!$I$6,IF((G617-J617-L617)&lt;=Datos!$G$9,Datos!$I$8+((G617-J617-L617)-Datos!$F$9)*Datos!$J$6,IF((G617-J617-L617)&gt;=Datos!$F$10,(Datos!$I$8+Datos!$J$8)+((G617-J617-L617)-Datos!$F$10)*Datos!$K$6))))</f>
        <v>0</v>
      </c>
      <c r="L617" s="155">
        <f>IF(G617&gt;=Datos!$D$15,(Datos!$D$15*Datos!$C$15),IF(G617&lt;=Datos!$D$15,(G617*Datos!$C$15)))</f>
        <v>1064</v>
      </c>
      <c r="M617" s="154">
        <v>25</v>
      </c>
      <c r="N617" s="154">
        <f t="shared" si="531"/>
        <v>2093.5</v>
      </c>
      <c r="O617" s="177">
        <f t="shared" si="532"/>
        <v>32906.5</v>
      </c>
    </row>
    <row r="618" spans="1:15" ht="29.25" customHeight="1" x14ac:dyDescent="0.2">
      <c r="A618" s="207">
        <v>516</v>
      </c>
      <c r="B618" s="209" t="s">
        <v>972</v>
      </c>
      <c r="C618" s="209" t="s">
        <v>273</v>
      </c>
      <c r="D618" s="92" t="s">
        <v>575</v>
      </c>
      <c r="E618" s="210" t="s">
        <v>269</v>
      </c>
      <c r="F618" s="210" t="s">
        <v>19</v>
      </c>
      <c r="G618" s="154">
        <v>60000</v>
      </c>
      <c r="H618" s="154">
        <v>0</v>
      </c>
      <c r="I618" s="154">
        <f t="shared" si="530"/>
        <v>60000</v>
      </c>
      <c r="J618" s="155">
        <f>IF(G618&gt;=Datos!$D$14,(Datos!$D$14*Datos!$C$14),IF(G618&lt;=Datos!$D$14,(G618*Datos!$C$14)))</f>
        <v>1722</v>
      </c>
      <c r="K618" s="156">
        <f>IF((G618-J618-L618)&lt;=Datos!$G$7,"0",IF((G618-J618-L618)&lt;=Datos!$G$8,((G618-J618-L618)-Datos!$F$8)*Datos!$I$6,IF((G618-J618-L618)&lt;=Datos!$G$9,Datos!$I$8+((G618-J618-L618)-Datos!$F$9)*Datos!$J$6,IF((G618-J618-L618)&gt;=Datos!$F$10,(Datos!$I$8+Datos!$J$8)+((G618-J618-L618)-Datos!$F$10)*Datos!$K$6))))</f>
        <v>3486.6756666666661</v>
      </c>
      <c r="L618" s="155">
        <f>IF(G618&gt;=Datos!$D$15,(Datos!$D$15*Datos!$C$15),IF(G618&lt;=Datos!$D$15,(G618*Datos!$C$15)))</f>
        <v>1824</v>
      </c>
      <c r="M618" s="154">
        <v>25</v>
      </c>
      <c r="N618" s="154">
        <f t="shared" si="531"/>
        <v>7057.6756666666661</v>
      </c>
      <c r="O618" s="177">
        <f t="shared" si="532"/>
        <v>52942.324333333338</v>
      </c>
    </row>
    <row r="619" spans="1:15" ht="29.25" customHeight="1" x14ac:dyDescent="0.2">
      <c r="A619" s="207">
        <v>517</v>
      </c>
      <c r="B619" s="209" t="s">
        <v>973</v>
      </c>
      <c r="C619" s="209" t="s">
        <v>273</v>
      </c>
      <c r="D619" s="92" t="s">
        <v>575</v>
      </c>
      <c r="E619" s="210" t="s">
        <v>269</v>
      </c>
      <c r="F619" s="210" t="s">
        <v>19</v>
      </c>
      <c r="G619" s="154">
        <v>60000</v>
      </c>
      <c r="H619" s="154">
        <v>0</v>
      </c>
      <c r="I619" s="154">
        <f t="shared" si="530"/>
        <v>60000</v>
      </c>
      <c r="J619" s="155">
        <f>IF(G619&gt;=Datos!$D$14,(Datos!$D$14*Datos!$C$14),IF(G619&lt;=Datos!$D$14,(G619*Datos!$C$14)))</f>
        <v>1722</v>
      </c>
      <c r="K619" s="156">
        <v>2401.4499999999998</v>
      </c>
      <c r="L619" s="155">
        <f>IF(G619&gt;=Datos!$D$15,(Datos!$D$15*Datos!$C$15),IF(G619&lt;=Datos!$D$15,(G619*Datos!$C$15)))</f>
        <v>1824</v>
      </c>
      <c r="M619" s="154">
        <v>5784.34</v>
      </c>
      <c r="N619" s="154">
        <f t="shared" si="531"/>
        <v>11731.79</v>
      </c>
      <c r="O619" s="177">
        <f t="shared" si="532"/>
        <v>48268.21</v>
      </c>
    </row>
    <row r="620" spans="1:15" ht="29.25" customHeight="1" x14ac:dyDescent="0.2">
      <c r="A620" s="207">
        <v>518</v>
      </c>
      <c r="B620" s="209" t="s">
        <v>1011</v>
      </c>
      <c r="C620" s="209" t="s">
        <v>273</v>
      </c>
      <c r="D620" s="92" t="s">
        <v>823</v>
      </c>
      <c r="E620" s="210" t="s">
        <v>269</v>
      </c>
      <c r="F620" s="210" t="s">
        <v>19</v>
      </c>
      <c r="G620" s="154">
        <v>60000</v>
      </c>
      <c r="H620" s="154">
        <v>0</v>
      </c>
      <c r="I620" s="154">
        <f t="shared" si="527"/>
        <v>60000</v>
      </c>
      <c r="J620" s="155">
        <f>IF(G620&gt;=Datos!$D$14,(Datos!$D$14*Datos!$C$14),IF(G620&lt;=Datos!$D$14,(G620*Datos!$C$14)))</f>
        <v>1722</v>
      </c>
      <c r="K620" s="156">
        <f>IF((G620-J620-L620)&lt;=Datos!$G$7,"0",IF((G620-J620-L620)&lt;=Datos!$G$8,((G620-J620-L620)-Datos!$F$8)*Datos!$I$6,IF((G620-J620-L620)&lt;=Datos!$G$9,Datos!$I$8+((G620-J620-L620)-Datos!$F$9)*Datos!$J$6,IF((G620-J620-L620)&gt;=Datos!$F$10,(Datos!$I$8+Datos!$J$8)+((G620-J620-L620)-Datos!$F$10)*Datos!$K$6))))</f>
        <v>3486.6756666666661</v>
      </c>
      <c r="L620" s="155">
        <f>IF(G620&gt;=Datos!$D$15,(Datos!$D$15*Datos!$C$15),IF(G620&lt;=Datos!$D$15,(G620*Datos!$C$15)))</f>
        <v>1824</v>
      </c>
      <c r="M620" s="154">
        <v>25</v>
      </c>
      <c r="N620" s="154">
        <f t="shared" si="528"/>
        <v>7057.6756666666661</v>
      </c>
      <c r="O620" s="177">
        <f t="shared" si="529"/>
        <v>52942.324333333338</v>
      </c>
    </row>
    <row r="621" spans="1:15" ht="29.25" customHeight="1" x14ac:dyDescent="0.2">
      <c r="A621" s="207">
        <v>519</v>
      </c>
      <c r="B621" s="209" t="s">
        <v>1012</v>
      </c>
      <c r="C621" s="209" t="s">
        <v>273</v>
      </c>
      <c r="D621" s="92" t="s">
        <v>432</v>
      </c>
      <c r="E621" s="210" t="s">
        <v>269</v>
      </c>
      <c r="F621" s="210" t="s">
        <v>19</v>
      </c>
      <c r="G621" s="154">
        <v>35000</v>
      </c>
      <c r="H621" s="154">
        <v>0</v>
      </c>
      <c r="I621" s="154">
        <f t="shared" si="527"/>
        <v>35000</v>
      </c>
      <c r="J621" s="155">
        <f>IF(G621&gt;=Datos!$D$14,(Datos!$D$14*Datos!$C$14),IF(G621&lt;=Datos!$D$14,(G621*Datos!$C$14)))</f>
        <v>1004.5</v>
      </c>
      <c r="K621" s="156" t="str">
        <f>IF((G621-J621-L621)&lt;=Datos!$G$7,"0",IF((G621-J621-L621)&lt;=Datos!$G$8,((G621-J621-L621)-Datos!$F$8)*Datos!$I$6,IF((G621-J621-L621)&lt;=Datos!$G$9,Datos!$I$8+((G621-J621-L621)-Datos!$F$9)*Datos!$J$6,IF((G621-J621-L621)&gt;=Datos!$F$10,(Datos!$I$8+Datos!$J$8)+((G621-J621-L621)-Datos!$F$10)*Datos!$K$6))))</f>
        <v>0</v>
      </c>
      <c r="L621" s="155">
        <f>IF(G621&gt;=Datos!$D$15,(Datos!$D$15*Datos!$C$15),IF(G621&lt;=Datos!$D$15,(G621*Datos!$C$15)))</f>
        <v>1064</v>
      </c>
      <c r="M621" s="154">
        <v>25</v>
      </c>
      <c r="N621" s="154">
        <f t="shared" si="528"/>
        <v>2093.5</v>
      </c>
      <c r="O621" s="177">
        <f t="shared" si="529"/>
        <v>32906.5</v>
      </c>
    </row>
    <row r="622" spans="1:15" ht="29.25" customHeight="1" x14ac:dyDescent="0.2">
      <c r="A622" s="207">
        <v>520</v>
      </c>
      <c r="B622" s="209" t="s">
        <v>1013</v>
      </c>
      <c r="C622" s="209" t="s">
        <v>273</v>
      </c>
      <c r="D622" s="92" t="s">
        <v>432</v>
      </c>
      <c r="E622" s="210" t="s">
        <v>269</v>
      </c>
      <c r="F622" s="210" t="s">
        <v>19</v>
      </c>
      <c r="G622" s="154">
        <v>35000</v>
      </c>
      <c r="H622" s="154">
        <v>0</v>
      </c>
      <c r="I622" s="154">
        <f t="shared" ref="I622:I626" si="533">SUM(G622:H622)</f>
        <v>35000</v>
      </c>
      <c r="J622" s="155">
        <f>IF(G622&gt;=Datos!$D$14,(Datos!$D$14*Datos!$C$14),IF(G622&lt;=Datos!$D$14,(G622*Datos!$C$14)))</f>
        <v>1004.5</v>
      </c>
      <c r="K622" s="156" t="str">
        <f>IF((G622-J622-L622)&lt;=Datos!$G$7,"0",IF((G622-J622-L622)&lt;=Datos!$G$8,((G622-J622-L622)-Datos!$F$8)*Datos!$I$6,IF((G622-J622-L622)&lt;=Datos!$G$9,Datos!$I$8+((G622-J622-L622)-Datos!$F$9)*Datos!$J$6,IF((G622-J622-L622)&gt;=Datos!$F$10,(Datos!$I$8+Datos!$J$8)+((G622-J622-L622)-Datos!$F$10)*Datos!$K$6))))</f>
        <v>0</v>
      </c>
      <c r="L622" s="155">
        <f>IF(G622&gt;=Datos!$D$15,(Datos!$D$15*Datos!$C$15),IF(G622&lt;=Datos!$D$15,(G622*Datos!$C$15)))</f>
        <v>1064</v>
      </c>
      <c r="M622" s="154">
        <v>25</v>
      </c>
      <c r="N622" s="154">
        <f t="shared" ref="N622:N626" si="534">SUM(J622:M622)</f>
        <v>2093.5</v>
      </c>
      <c r="O622" s="177">
        <f t="shared" ref="O622:O626" si="535">+G622-N622</f>
        <v>32906.5</v>
      </c>
    </row>
    <row r="623" spans="1:15" ht="29.25" customHeight="1" x14ac:dyDescent="0.2">
      <c r="A623" s="207">
        <v>521</v>
      </c>
      <c r="B623" s="209" t="s">
        <v>1014</v>
      </c>
      <c r="C623" s="209" t="s">
        <v>273</v>
      </c>
      <c r="D623" s="92" t="s">
        <v>575</v>
      </c>
      <c r="E623" s="210" t="s">
        <v>269</v>
      </c>
      <c r="F623" s="210" t="s">
        <v>19</v>
      </c>
      <c r="G623" s="154">
        <v>60000</v>
      </c>
      <c r="H623" s="154">
        <v>0</v>
      </c>
      <c r="I623" s="154">
        <f t="shared" si="533"/>
        <v>60000</v>
      </c>
      <c r="J623" s="155">
        <f>IF(G623&gt;=Datos!$D$14,(Datos!$D$14*Datos!$C$14),IF(G623&lt;=Datos!$D$14,(G623*Datos!$C$14)))</f>
        <v>1722</v>
      </c>
      <c r="K623" s="156">
        <f>IF((G623-J623-L623)&lt;=Datos!$G$7,"0",IF((G623-J623-L623)&lt;=Datos!$G$8,((G623-J623-L623)-Datos!$F$8)*Datos!$I$6,IF((G623-J623-L623)&lt;=Datos!$G$9,Datos!$I$8+((G623-J623-L623)-Datos!$F$9)*Datos!$J$6,IF((G623-J623-L623)&gt;=Datos!$F$10,(Datos!$I$8+Datos!$J$8)+((G623-J623-L623)-Datos!$F$10)*Datos!$K$6))))</f>
        <v>3486.6756666666661</v>
      </c>
      <c r="L623" s="155">
        <f>IF(G623&gt;=Datos!$D$15,(Datos!$D$15*Datos!$C$15),IF(G623&lt;=Datos!$D$15,(G623*Datos!$C$15)))</f>
        <v>1824</v>
      </c>
      <c r="M623" s="154">
        <v>25</v>
      </c>
      <c r="N623" s="154">
        <f t="shared" si="534"/>
        <v>7057.6756666666661</v>
      </c>
      <c r="O623" s="177">
        <f t="shared" si="535"/>
        <v>52942.324333333338</v>
      </c>
    </row>
    <row r="624" spans="1:15" ht="29.25" customHeight="1" x14ac:dyDescent="0.2">
      <c r="A624" s="207">
        <v>522</v>
      </c>
      <c r="B624" s="209" t="s">
        <v>1038</v>
      </c>
      <c r="C624" s="209" t="s">
        <v>273</v>
      </c>
      <c r="D624" s="92" t="s">
        <v>432</v>
      </c>
      <c r="E624" s="210" t="s">
        <v>269</v>
      </c>
      <c r="F624" s="210" t="s">
        <v>19</v>
      </c>
      <c r="G624" s="154">
        <v>35000</v>
      </c>
      <c r="H624" s="154">
        <v>0</v>
      </c>
      <c r="I624" s="154">
        <f t="shared" si="533"/>
        <v>35000</v>
      </c>
      <c r="J624" s="155">
        <f>IF(G624&gt;=Datos!$D$14,(Datos!$D$14*Datos!$C$14),IF(G624&lt;=Datos!$D$14,(G624*Datos!$C$14)))</f>
        <v>1004.5</v>
      </c>
      <c r="K624" s="156" t="str">
        <f>IF((G624-J624-L624)&lt;=Datos!$G$7,"0",IF((G624-J624-L624)&lt;=Datos!$G$8,((G624-J624-L624)-Datos!$F$8)*Datos!$I$6,IF((G624-J624-L624)&lt;=Datos!$G$9,Datos!$I$8+((G624-J624-L624)-Datos!$F$9)*Datos!$J$6,IF((G624-J624-L624)&gt;=Datos!$F$10,(Datos!$I$8+Datos!$J$8)+((G624-J624-L624)-Datos!$F$10)*Datos!$K$6))))</f>
        <v>0</v>
      </c>
      <c r="L624" s="155">
        <f>IF(G624&gt;=Datos!$D$15,(Datos!$D$15*Datos!$C$15),IF(G624&lt;=Datos!$D$15,(G624*Datos!$C$15)))</f>
        <v>1064</v>
      </c>
      <c r="M624" s="154">
        <v>25</v>
      </c>
      <c r="N624" s="154">
        <f t="shared" si="534"/>
        <v>2093.5</v>
      </c>
      <c r="O624" s="177">
        <f t="shared" si="535"/>
        <v>32906.5</v>
      </c>
    </row>
    <row r="625" spans="1:15" ht="29.25" customHeight="1" x14ac:dyDescent="0.2">
      <c r="A625" s="207">
        <v>523</v>
      </c>
      <c r="B625" s="209" t="s">
        <v>1039</v>
      </c>
      <c r="C625" s="209" t="s">
        <v>273</v>
      </c>
      <c r="D625" s="92" t="s">
        <v>432</v>
      </c>
      <c r="E625" s="210" t="s">
        <v>269</v>
      </c>
      <c r="F625" s="210" t="s">
        <v>19</v>
      </c>
      <c r="G625" s="154">
        <v>35000</v>
      </c>
      <c r="H625" s="154">
        <v>0</v>
      </c>
      <c r="I625" s="154">
        <f t="shared" si="533"/>
        <v>35000</v>
      </c>
      <c r="J625" s="155">
        <f>IF(G625&gt;=Datos!$D$14,(Datos!$D$14*Datos!$C$14),IF(G625&lt;=Datos!$D$14,(G625*Datos!$C$14)))</f>
        <v>1004.5</v>
      </c>
      <c r="K625" s="156" t="str">
        <f>IF((G625-J625-L625)&lt;=Datos!$G$7,"0",IF((G625-J625-L625)&lt;=Datos!$G$8,((G625-J625-L625)-Datos!$F$8)*Datos!$I$6,IF((G625-J625-L625)&lt;=Datos!$G$9,Datos!$I$8+((G625-J625-L625)-Datos!$F$9)*Datos!$J$6,IF((G625-J625-L625)&gt;=Datos!$F$10,(Datos!$I$8+Datos!$J$8)+((G625-J625-L625)-Datos!$F$10)*Datos!$K$6))))</f>
        <v>0</v>
      </c>
      <c r="L625" s="155">
        <f>IF(G625&gt;=Datos!$D$15,(Datos!$D$15*Datos!$C$15),IF(G625&lt;=Datos!$D$15,(G625*Datos!$C$15)))</f>
        <v>1064</v>
      </c>
      <c r="M625" s="154">
        <v>25</v>
      </c>
      <c r="N625" s="154">
        <f t="shared" si="534"/>
        <v>2093.5</v>
      </c>
      <c r="O625" s="177">
        <f t="shared" si="535"/>
        <v>32906.5</v>
      </c>
    </row>
    <row r="626" spans="1:15" ht="29.25" customHeight="1" x14ac:dyDescent="0.2">
      <c r="A626" s="207">
        <v>524</v>
      </c>
      <c r="B626" s="209" t="s">
        <v>1040</v>
      </c>
      <c r="C626" s="209" t="s">
        <v>273</v>
      </c>
      <c r="D626" s="92" t="s">
        <v>299</v>
      </c>
      <c r="E626" s="210" t="s">
        <v>269</v>
      </c>
      <c r="F626" s="210" t="s">
        <v>19</v>
      </c>
      <c r="G626" s="154">
        <v>60000</v>
      </c>
      <c r="H626" s="154">
        <v>0</v>
      </c>
      <c r="I626" s="154">
        <f t="shared" si="533"/>
        <v>60000</v>
      </c>
      <c r="J626" s="155">
        <f>IF(G626&gt;=Datos!$D$14,(Datos!$D$14*Datos!$C$14),IF(G626&lt;=Datos!$D$14,(G626*Datos!$C$14)))</f>
        <v>1722</v>
      </c>
      <c r="K626" s="156">
        <f>IF((G626-J626-L626)&lt;=Datos!$G$7,"0",IF((G626-J626-L626)&lt;=Datos!$G$8,((G626-J626-L626)-Datos!$F$8)*Datos!$I$6,IF((G626-J626-L626)&lt;=Datos!$G$9,Datos!$I$8+((G626-J626-L626)-Datos!$F$9)*Datos!$J$6,IF((G626-J626-L626)&gt;=Datos!$F$10,(Datos!$I$8+Datos!$J$8)+((G626-J626-L626)-Datos!$F$10)*Datos!$K$6))))</f>
        <v>3486.6756666666661</v>
      </c>
      <c r="L626" s="155">
        <f>IF(G626&gt;=Datos!$D$15,(Datos!$D$15*Datos!$C$15),IF(G626&lt;=Datos!$D$15,(G626*Datos!$C$15)))</f>
        <v>1824</v>
      </c>
      <c r="M626" s="154">
        <v>25</v>
      </c>
      <c r="N626" s="154">
        <f t="shared" si="534"/>
        <v>7057.6756666666661</v>
      </c>
      <c r="O626" s="177">
        <f t="shared" si="535"/>
        <v>52942.324333333338</v>
      </c>
    </row>
    <row r="627" spans="1:15" ht="29.25" customHeight="1" x14ac:dyDescent="0.2">
      <c r="A627" s="207">
        <v>525</v>
      </c>
      <c r="B627" s="209" t="s">
        <v>1041</v>
      </c>
      <c r="C627" s="209" t="s">
        <v>273</v>
      </c>
      <c r="D627" s="92" t="s">
        <v>432</v>
      </c>
      <c r="E627" s="210" t="s">
        <v>269</v>
      </c>
      <c r="F627" s="210" t="s">
        <v>19</v>
      </c>
      <c r="G627" s="154">
        <v>35000</v>
      </c>
      <c r="H627" s="154"/>
      <c r="I627" s="154">
        <v>35000</v>
      </c>
      <c r="J627" s="155">
        <f>IF(G627&gt;=Datos!$D$14,(Datos!$D$14*Datos!$C$14),IF(G627&lt;=Datos!$D$14,(G627*Datos!$C$14)))</f>
        <v>1004.5</v>
      </c>
      <c r="K627" s="156" t="str">
        <f>IF((G627-J627-L627)&lt;=Datos!$G$7,"0",IF((G627-J627-L627)&lt;=Datos!$G$8,((G627-J627-L627)-Datos!$F$8)*Datos!$I$6,IF((G627-J627-L627)&lt;=Datos!$G$9,Datos!$I$8+((G627-J627-L627)-Datos!$F$9)*Datos!$J$6,IF((G627-J627-L627)&gt;=Datos!$F$10,(Datos!$I$8+Datos!$J$8)+((G627-J627-L627)-Datos!$F$10)*Datos!$K$6))))</f>
        <v>0</v>
      </c>
      <c r="L627" s="155">
        <f>IF(G627&gt;=Datos!$D$15,(Datos!$D$15*Datos!$C$15),IF(G627&lt;=Datos!$D$15,(G627*Datos!$C$15)))</f>
        <v>1064</v>
      </c>
      <c r="M627" s="154">
        <v>25</v>
      </c>
      <c r="N627" s="154">
        <f t="shared" ref="N627" si="536">SUM(J627:M627)</f>
        <v>2093.5</v>
      </c>
      <c r="O627" s="177">
        <f t="shared" ref="O627" si="537">+G627-N627</f>
        <v>32906.5</v>
      </c>
    </row>
    <row r="628" spans="1:15" ht="29.25" customHeight="1" x14ac:dyDescent="0.2">
      <c r="A628" s="207">
        <v>526</v>
      </c>
      <c r="B628" s="209" t="s">
        <v>1042</v>
      </c>
      <c r="C628" s="209" t="s">
        <v>273</v>
      </c>
      <c r="D628" s="92" t="s">
        <v>675</v>
      </c>
      <c r="E628" s="210" t="s">
        <v>269</v>
      </c>
      <c r="F628" s="210" t="s">
        <v>19</v>
      </c>
      <c r="G628" s="154">
        <v>60000</v>
      </c>
      <c r="H628" s="154">
        <v>0</v>
      </c>
      <c r="I628" s="154">
        <f t="shared" si="527"/>
        <v>60000</v>
      </c>
      <c r="J628" s="155">
        <f>IF(G628&gt;=Datos!$D$14,(Datos!$D$14*Datos!$C$14),IF(G628&lt;=Datos!$D$14,(G628*Datos!$C$14)))</f>
        <v>1722</v>
      </c>
      <c r="K628" s="156">
        <f>IF((G628-J628-L628)&lt;=Datos!$G$7,"0",IF((G628-J628-L628)&lt;=Datos!$G$8,((G628-J628-L628)-Datos!$F$8)*Datos!$I$6,IF((G628-J628-L628)&lt;=Datos!$G$9,Datos!$I$8+((G628-J628-L628)-Datos!$F$9)*Datos!$J$6,IF((G628-J628-L628)&gt;=Datos!$F$10,(Datos!$I$8+Datos!$J$8)+((G628-J628-L628)-Datos!$F$10)*Datos!$K$6))))</f>
        <v>3486.6756666666661</v>
      </c>
      <c r="L628" s="155">
        <f>IF(G628&gt;=Datos!$D$15,(Datos!$D$15*Datos!$C$15),IF(G628&lt;=Datos!$D$15,(G628*Datos!$C$15)))</f>
        <v>1824</v>
      </c>
      <c r="M628" s="154">
        <v>25</v>
      </c>
      <c r="N628" s="154">
        <f t="shared" si="528"/>
        <v>7057.6756666666661</v>
      </c>
      <c r="O628" s="177">
        <f t="shared" si="529"/>
        <v>52942.324333333338</v>
      </c>
    </row>
    <row r="629" spans="1:15" s="216" customFormat="1" ht="29.25" customHeight="1" x14ac:dyDescent="0.2">
      <c r="A629" s="276" t="s">
        <v>435</v>
      </c>
      <c r="B629" s="277"/>
      <c r="C629" s="214">
        <v>70</v>
      </c>
      <c r="D629" s="247"/>
      <c r="E629" s="215"/>
      <c r="F629" s="158"/>
      <c r="G629" s="159">
        <f t="shared" ref="G629:O629" si="538">SUM(G559:G628)</f>
        <v>4273732.3499999996</v>
      </c>
      <c r="H629" s="159">
        <f t="shared" si="538"/>
        <v>0</v>
      </c>
      <c r="I629" s="159">
        <f t="shared" si="538"/>
        <v>4273732.3499999996</v>
      </c>
      <c r="J629" s="159">
        <f t="shared" si="538"/>
        <v>122656.11844500004</v>
      </c>
      <c r="K629" s="159">
        <f t="shared" si="538"/>
        <v>291677.94634816656</v>
      </c>
      <c r="L629" s="159">
        <f t="shared" si="538"/>
        <v>129921.46343999996</v>
      </c>
      <c r="M629" s="159">
        <f t="shared" si="538"/>
        <v>58317.86</v>
      </c>
      <c r="N629" s="159">
        <f t="shared" si="538"/>
        <v>602573.388233167</v>
      </c>
      <c r="O629" s="159">
        <f t="shared" si="538"/>
        <v>3671158.9617668339</v>
      </c>
    </row>
    <row r="630" spans="1:15" ht="29.25" customHeight="1" x14ac:dyDescent="0.2">
      <c r="A630" s="276" t="s">
        <v>586</v>
      </c>
      <c r="B630" s="277"/>
      <c r="C630" s="277"/>
      <c r="D630" s="277"/>
      <c r="E630" s="277"/>
      <c r="F630" s="277"/>
      <c r="G630" s="277"/>
      <c r="H630" s="277"/>
      <c r="I630" s="277"/>
      <c r="J630" s="277"/>
      <c r="K630" s="277"/>
      <c r="L630" s="277"/>
      <c r="M630" s="277"/>
      <c r="N630" s="277"/>
      <c r="O630" s="278"/>
    </row>
    <row r="631" spans="1:15" ht="29.25" customHeight="1" x14ac:dyDescent="0.2">
      <c r="A631" s="207">
        <v>527</v>
      </c>
      <c r="B631" s="209" t="s">
        <v>163</v>
      </c>
      <c r="C631" s="209" t="s">
        <v>275</v>
      </c>
      <c r="D631" s="92" t="s">
        <v>299</v>
      </c>
      <c r="E631" s="210" t="s">
        <v>269</v>
      </c>
      <c r="F631" s="210" t="s">
        <v>19</v>
      </c>
      <c r="G631" s="154">
        <v>76230</v>
      </c>
      <c r="H631" s="154">
        <v>0</v>
      </c>
      <c r="I631" s="154">
        <f t="shared" ref="I631" si="539">SUM(G631:H631)</f>
        <v>76230</v>
      </c>
      <c r="J631" s="155">
        <f>IF(G631&gt;=Datos!$D$14,(Datos!$D$14*Datos!$C$14),IF(G631&lt;=Datos!$D$14,(G631*Datos!$C$14)))</f>
        <v>2187.8009999999999</v>
      </c>
      <c r="K631" s="156">
        <v>6156.88</v>
      </c>
      <c r="L631" s="155">
        <f>IF(G631&gt;=Datos!$D$15,(Datos!$D$15*Datos!$C$15),IF(G631&lt;=Datos!$D$15,(G631*Datos!$C$15)))</f>
        <v>2317.3919999999998</v>
      </c>
      <c r="M631" s="154">
        <v>27882.54</v>
      </c>
      <c r="N631" s="154">
        <f t="shared" ref="N631" si="540">SUM(J631:M631)</f>
        <v>38544.612999999998</v>
      </c>
      <c r="O631" s="177">
        <f t="shared" ref="O631" si="541">+G631-N631</f>
        <v>37685.387000000002</v>
      </c>
    </row>
    <row r="632" spans="1:15" s="216" customFormat="1" ht="29.25" customHeight="1" x14ac:dyDescent="0.2">
      <c r="A632" s="276" t="s">
        <v>435</v>
      </c>
      <c r="B632" s="277"/>
      <c r="C632" s="214">
        <v>1</v>
      </c>
      <c r="D632" s="247"/>
      <c r="E632" s="215"/>
      <c r="F632" s="158"/>
      <c r="G632" s="159">
        <f t="shared" ref="G632:O632" si="542">SUM(G631:G631)</f>
        <v>76230</v>
      </c>
      <c r="H632" s="159">
        <f t="shared" si="542"/>
        <v>0</v>
      </c>
      <c r="I632" s="159">
        <f t="shared" si="542"/>
        <v>76230</v>
      </c>
      <c r="J632" s="159">
        <f t="shared" si="542"/>
        <v>2187.8009999999999</v>
      </c>
      <c r="K632" s="159">
        <f t="shared" si="542"/>
        <v>6156.88</v>
      </c>
      <c r="L632" s="159">
        <f t="shared" si="542"/>
        <v>2317.3919999999998</v>
      </c>
      <c r="M632" s="159">
        <f t="shared" si="542"/>
        <v>27882.54</v>
      </c>
      <c r="N632" s="159">
        <f t="shared" si="542"/>
        <v>38544.612999999998</v>
      </c>
      <c r="O632" s="159">
        <f t="shared" si="542"/>
        <v>37685.387000000002</v>
      </c>
    </row>
    <row r="633" spans="1:15" ht="29.25" customHeight="1" x14ac:dyDescent="0.2">
      <c r="A633" s="276" t="s">
        <v>488</v>
      </c>
      <c r="B633" s="277"/>
      <c r="C633" s="277"/>
      <c r="D633" s="277"/>
      <c r="E633" s="277"/>
      <c r="F633" s="277"/>
      <c r="G633" s="277"/>
      <c r="H633" s="277"/>
      <c r="I633" s="277"/>
      <c r="J633" s="277"/>
      <c r="K633" s="277"/>
      <c r="L633" s="277"/>
      <c r="M633" s="277"/>
      <c r="N633" s="277"/>
      <c r="O633" s="278"/>
    </row>
    <row r="634" spans="1:15" ht="29.25" customHeight="1" x14ac:dyDescent="0.2">
      <c r="A634" s="207">
        <v>528</v>
      </c>
      <c r="B634" s="209" t="s">
        <v>592</v>
      </c>
      <c r="C634" s="209" t="s">
        <v>274</v>
      </c>
      <c r="D634" s="92" t="s">
        <v>299</v>
      </c>
      <c r="E634" s="210" t="s">
        <v>269</v>
      </c>
      <c r="F634" s="210" t="s">
        <v>19</v>
      </c>
      <c r="G634" s="154">
        <v>76230</v>
      </c>
      <c r="H634" s="154">
        <v>0</v>
      </c>
      <c r="I634" s="154">
        <f t="shared" ref="I634:I637" si="543">SUM(G634:H634)</f>
        <v>76230</v>
      </c>
      <c r="J634" s="155">
        <f>IF(G634&gt;=Datos!$D$14,(Datos!$D$14*Datos!$C$14),IF(G634&lt;=Datos!$D$14,(G634*Datos!$C$14)))</f>
        <v>2187.8009999999999</v>
      </c>
      <c r="K634" s="156">
        <f>IF((G634-J634-L634)&lt;=Datos!$G$7,"0",IF((G634-J634-L634)&lt;=Datos!$G$8,((G634-J634-L634)-Datos!$F$8)*Datos!$I$6,IF((G634-J634-L634)&lt;=Datos!$G$9,Datos!$I$8+((G634-J634-L634)-Datos!$F$9)*Datos!$J$6,IF((G634-J634-L634)&gt;=Datos!$F$10,(Datos!$I$8+Datos!$J$8)+((G634-J634-L634)-Datos!$F$10)*Datos!$K$6))))</f>
        <v>6540.8370666666669</v>
      </c>
      <c r="L634" s="155">
        <f>IF(G634&gt;=Datos!$D$15,(Datos!$D$15*Datos!$C$15),IF(G634&lt;=Datos!$D$15,(G634*Datos!$C$15)))</f>
        <v>2317.3919999999998</v>
      </c>
      <c r="M634" s="154">
        <v>25</v>
      </c>
      <c r="N634" s="154">
        <f t="shared" ref="N634:N637" si="544">SUM(J634:M634)</f>
        <v>11071.030066666666</v>
      </c>
      <c r="O634" s="177">
        <f t="shared" ref="O634:O637" si="545">+G634-N634</f>
        <v>65158.969933333334</v>
      </c>
    </row>
    <row r="635" spans="1:15" ht="29.25" customHeight="1" x14ac:dyDescent="0.2">
      <c r="A635" s="207">
        <v>529</v>
      </c>
      <c r="B635" s="209" t="s">
        <v>593</v>
      </c>
      <c r="C635" s="209" t="s">
        <v>274</v>
      </c>
      <c r="D635" s="92" t="s">
        <v>299</v>
      </c>
      <c r="E635" s="210" t="s">
        <v>269</v>
      </c>
      <c r="F635" s="210" t="s">
        <v>19</v>
      </c>
      <c r="G635" s="154">
        <v>76230</v>
      </c>
      <c r="H635" s="154">
        <v>0</v>
      </c>
      <c r="I635" s="154">
        <f t="shared" si="543"/>
        <v>76230</v>
      </c>
      <c r="J635" s="155">
        <f>IF(G635&gt;=Datos!$D$14,(Datos!$D$14*Datos!$C$14),IF(G635&lt;=Datos!$D$14,(G635*Datos!$C$14)))</f>
        <v>2187.8009999999999</v>
      </c>
      <c r="K635" s="156">
        <f>IF((G635-J635-L635)&lt;=Datos!$G$7,"0",IF((G635-J635-L635)&lt;=Datos!$G$8,((G635-J635-L635)-Datos!$F$8)*Datos!$I$6,IF((G635-J635-L635)&lt;=Datos!$G$9,Datos!$I$8+((G635-J635-L635)-Datos!$F$9)*Datos!$J$6,IF((G635-J635-L635)&gt;=Datos!$F$10,(Datos!$I$8+Datos!$J$8)+((G635-J635-L635)-Datos!$F$10)*Datos!$K$6))))</f>
        <v>6540.8370666666669</v>
      </c>
      <c r="L635" s="155">
        <f>IF(G635&gt;=Datos!$D$15,(Datos!$D$15*Datos!$C$15),IF(G635&lt;=Datos!$D$15,(G635*Datos!$C$15)))</f>
        <v>2317.3919999999998</v>
      </c>
      <c r="M635" s="154">
        <v>25</v>
      </c>
      <c r="N635" s="154">
        <f t="shared" si="544"/>
        <v>11071.030066666666</v>
      </c>
      <c r="O635" s="177">
        <f t="shared" si="545"/>
        <v>65158.969933333334</v>
      </c>
    </row>
    <row r="636" spans="1:15" ht="29.25" customHeight="1" x14ac:dyDescent="0.2">
      <c r="A636" s="207">
        <v>530</v>
      </c>
      <c r="B636" s="209" t="s">
        <v>974</v>
      </c>
      <c r="C636" s="209" t="s">
        <v>274</v>
      </c>
      <c r="D636" s="92" t="s">
        <v>299</v>
      </c>
      <c r="E636" s="210" t="s">
        <v>269</v>
      </c>
      <c r="F636" s="210" t="s">
        <v>19</v>
      </c>
      <c r="G636" s="154">
        <v>60000</v>
      </c>
      <c r="H636" s="154">
        <v>0</v>
      </c>
      <c r="I636" s="154">
        <f t="shared" si="543"/>
        <v>60000</v>
      </c>
      <c r="J636" s="155">
        <f>IF(G636&gt;=Datos!$D$14,(Datos!$D$14*Datos!$C$14),IF(G636&lt;=Datos!$D$14,(G636*Datos!$C$14)))</f>
        <v>1722</v>
      </c>
      <c r="K636" s="156">
        <f>IF((G636-J636-L636)&lt;=Datos!$G$7,"0",IF((G636-J636-L636)&lt;=Datos!$G$8,((G636-J636-L636)-Datos!$F$8)*Datos!$I$6,IF((G636-J636-L636)&lt;=Datos!$G$9,Datos!$I$8+((G636-J636-L636)-Datos!$F$9)*Datos!$J$6,IF((G636-J636-L636)&gt;=Datos!$F$10,(Datos!$I$8+Datos!$J$8)+((G636-J636-L636)-Datos!$F$10)*Datos!$K$6))))</f>
        <v>3486.6756666666661</v>
      </c>
      <c r="L636" s="155">
        <f>IF(G636&gt;=Datos!$D$15,(Datos!$D$15*Datos!$C$15),IF(G636&lt;=Datos!$D$15,(G636*Datos!$C$15)))</f>
        <v>1824</v>
      </c>
      <c r="M636" s="154">
        <v>25</v>
      </c>
      <c r="N636" s="154">
        <f t="shared" ref="N636" si="546">SUM(J636:M636)</f>
        <v>7057.6756666666661</v>
      </c>
      <c r="O636" s="177">
        <f t="shared" ref="O636" si="547">+G636-N636</f>
        <v>52942.324333333338</v>
      </c>
    </row>
    <row r="637" spans="1:15" ht="29.25" customHeight="1" x14ac:dyDescent="0.2">
      <c r="A637" s="207">
        <v>531</v>
      </c>
      <c r="B637" s="209" t="s">
        <v>975</v>
      </c>
      <c r="C637" s="209" t="s">
        <v>274</v>
      </c>
      <c r="D637" s="92" t="s">
        <v>299</v>
      </c>
      <c r="E637" s="210" t="s">
        <v>269</v>
      </c>
      <c r="F637" s="210" t="s">
        <v>19</v>
      </c>
      <c r="G637" s="154">
        <v>60000</v>
      </c>
      <c r="H637" s="154">
        <v>0</v>
      </c>
      <c r="I637" s="154">
        <f t="shared" si="543"/>
        <v>60000</v>
      </c>
      <c r="J637" s="155">
        <f>IF(G637&gt;=Datos!$D$14,(Datos!$D$14*Datos!$C$14),IF(G637&lt;=Datos!$D$14,(G637*Datos!$C$14)))</f>
        <v>1722</v>
      </c>
      <c r="K637" s="156">
        <f>IF((G637-J637-L637)&lt;=Datos!$G$7,"0",IF((G637-J637-L637)&lt;=Datos!$G$8,((G637-J637-L637)-Datos!$F$8)*Datos!$I$6,IF((G637-J637-L637)&lt;=Datos!$G$9,Datos!$I$8+((G637-J637-L637)-Datos!$F$9)*Datos!$J$6,IF((G637-J637-L637)&gt;=Datos!$F$10,(Datos!$I$8+Datos!$J$8)+((G637-J637-L637)-Datos!$F$10)*Datos!$K$6))))</f>
        <v>3486.6756666666661</v>
      </c>
      <c r="L637" s="155">
        <f>IF(G637&gt;=Datos!$D$15,(Datos!$D$15*Datos!$C$15),IF(G637&lt;=Datos!$D$15,(G637*Datos!$C$15)))</f>
        <v>1824</v>
      </c>
      <c r="M637" s="154">
        <v>25</v>
      </c>
      <c r="N637" s="154">
        <f t="shared" si="544"/>
        <v>7057.6756666666661</v>
      </c>
      <c r="O637" s="177">
        <f t="shared" si="545"/>
        <v>52942.324333333338</v>
      </c>
    </row>
    <row r="638" spans="1:15" ht="29.25" customHeight="1" x14ac:dyDescent="0.2">
      <c r="A638" s="207">
        <v>532</v>
      </c>
      <c r="B638" s="209" t="s">
        <v>976</v>
      </c>
      <c r="C638" s="209" t="s">
        <v>274</v>
      </c>
      <c r="D638" s="92" t="s">
        <v>299</v>
      </c>
      <c r="E638" s="210" t="s">
        <v>269</v>
      </c>
      <c r="F638" s="210" t="s">
        <v>19</v>
      </c>
      <c r="G638" s="154">
        <v>60000</v>
      </c>
      <c r="H638" s="154">
        <v>0</v>
      </c>
      <c r="I638" s="154">
        <f t="shared" ref="I638:I647" si="548">SUM(G638:H638)</f>
        <v>60000</v>
      </c>
      <c r="J638" s="155">
        <f>IF(G638&gt;=Datos!$D$14,(Datos!$D$14*Datos!$C$14),IF(G638&lt;=Datos!$D$14,(G638*Datos!$C$14)))</f>
        <v>1722</v>
      </c>
      <c r="K638" s="156">
        <f>IF((G638-J638-L638)&lt;=Datos!$G$7,"0",IF((G638-J638-L638)&lt;=Datos!$G$8,((G638-J638-L638)-Datos!$F$8)*Datos!$I$6,IF((G638-J638-L638)&lt;=Datos!$G$9,Datos!$I$8+((G638-J638-L638)-Datos!$F$9)*Datos!$J$6,IF((G638-J638-L638)&gt;=Datos!$F$10,(Datos!$I$8+Datos!$J$8)+((G638-J638-L638)-Datos!$F$10)*Datos!$K$6))))</f>
        <v>3486.6756666666661</v>
      </c>
      <c r="L638" s="155">
        <f>IF(G638&gt;=Datos!$D$15,(Datos!$D$15*Datos!$C$15),IF(G638&lt;=Datos!$D$15,(G638*Datos!$C$15)))</f>
        <v>1824</v>
      </c>
      <c r="M638" s="154">
        <v>25</v>
      </c>
      <c r="N638" s="154">
        <f t="shared" ref="N638:N647" si="549">SUM(J638:M638)</f>
        <v>7057.6756666666661</v>
      </c>
      <c r="O638" s="177">
        <f t="shared" ref="O638:O647" si="550">+G638-N638</f>
        <v>52942.324333333338</v>
      </c>
    </row>
    <row r="639" spans="1:15" ht="29.25" customHeight="1" x14ac:dyDescent="0.2">
      <c r="A639" s="207">
        <v>533</v>
      </c>
      <c r="B639" s="209" t="s">
        <v>1043</v>
      </c>
      <c r="C639" s="209" t="s">
        <v>274</v>
      </c>
      <c r="D639" s="92" t="s">
        <v>299</v>
      </c>
      <c r="E639" s="210" t="s">
        <v>269</v>
      </c>
      <c r="F639" s="210" t="s">
        <v>19</v>
      </c>
      <c r="G639" s="154">
        <v>60000</v>
      </c>
      <c r="H639" s="154">
        <v>0</v>
      </c>
      <c r="I639" s="154">
        <f t="shared" ref="I639:I641" si="551">SUM(G639:H639)</f>
        <v>60000</v>
      </c>
      <c r="J639" s="155">
        <f>IF(G639&gt;=Datos!$D$14,(Datos!$D$14*Datos!$C$14),IF(G639&lt;=Datos!$D$14,(G639*Datos!$C$14)))</f>
        <v>1722</v>
      </c>
      <c r="K639" s="156">
        <f>IF((G639-J639-L639)&lt;=Datos!$G$7,"0",IF((G639-J639-L639)&lt;=Datos!$G$8,((G639-J639-L639)-Datos!$F$8)*Datos!$I$6,IF((G639-J639-L639)&lt;=Datos!$G$9,Datos!$I$8+((G639-J639-L639)-Datos!$F$9)*Datos!$J$6,IF((G639-J639-L639)&gt;=Datos!$F$10,(Datos!$I$8+Datos!$J$8)+((G639-J639-L639)-Datos!$F$10)*Datos!$K$6))))</f>
        <v>3486.6756666666661</v>
      </c>
      <c r="L639" s="155">
        <f>IF(G639&gt;=Datos!$D$15,(Datos!$D$15*Datos!$C$15),IF(G639&lt;=Datos!$D$15,(G639*Datos!$C$15)))</f>
        <v>1824</v>
      </c>
      <c r="M639" s="154">
        <v>25</v>
      </c>
      <c r="N639" s="154">
        <f t="shared" ref="N639:N641" si="552">SUM(J639:M639)</f>
        <v>7057.6756666666661</v>
      </c>
      <c r="O639" s="177">
        <f t="shared" ref="O639:O641" si="553">+G639-N639</f>
        <v>52942.324333333338</v>
      </c>
    </row>
    <row r="640" spans="1:15" ht="29.25" customHeight="1" x14ac:dyDescent="0.2">
      <c r="A640" s="207">
        <v>534</v>
      </c>
      <c r="B640" s="209" t="s">
        <v>1060</v>
      </c>
      <c r="C640" s="209" t="s">
        <v>274</v>
      </c>
      <c r="D640" s="92" t="s">
        <v>595</v>
      </c>
      <c r="E640" s="210" t="s">
        <v>269</v>
      </c>
      <c r="F640" s="210" t="s">
        <v>19</v>
      </c>
      <c r="G640" s="154">
        <v>60000</v>
      </c>
      <c r="H640" s="154">
        <v>0</v>
      </c>
      <c r="I640" s="154">
        <f t="shared" ref="I640" si="554">SUM(G640:H640)</f>
        <v>60000</v>
      </c>
      <c r="J640" s="155">
        <f>IF(G640&gt;=Datos!$D$14,(Datos!$D$14*Datos!$C$14),IF(G640&lt;=Datos!$D$14,(G640*Datos!$C$14)))</f>
        <v>1722</v>
      </c>
      <c r="K640" s="156">
        <f>IF((G640-J640-L640)&lt;=Datos!$G$7,"0",IF((G640-J640-L640)&lt;=Datos!$G$8,((G640-J640-L640)-Datos!$F$8)*Datos!$I$6,IF((G640-J640-L640)&lt;=Datos!$G$9,Datos!$I$8+((G640-J640-L640)-Datos!$F$9)*Datos!$J$6,IF((G640-J640-L640)&gt;=Datos!$F$10,(Datos!$I$8+Datos!$J$8)+((G640-J640-L640)-Datos!$F$10)*Datos!$K$6))))</f>
        <v>3486.6756666666661</v>
      </c>
      <c r="L640" s="155">
        <f>IF(G640&gt;=Datos!$D$15,(Datos!$D$15*Datos!$C$15),IF(G640&lt;=Datos!$D$15,(G640*Datos!$C$15)))</f>
        <v>1824</v>
      </c>
      <c r="M640" s="154">
        <v>25</v>
      </c>
      <c r="N640" s="154">
        <f t="shared" ref="N640" si="555">SUM(J640:M640)</f>
        <v>7057.6756666666661</v>
      </c>
      <c r="O640" s="177">
        <f t="shared" ref="O640" si="556">+G640-N640</f>
        <v>52942.324333333338</v>
      </c>
    </row>
    <row r="641" spans="1:15" ht="29.25" customHeight="1" x14ac:dyDescent="0.2">
      <c r="A641" s="207">
        <v>535</v>
      </c>
      <c r="B641" s="209" t="s">
        <v>704</v>
      </c>
      <c r="C641" s="209" t="s">
        <v>274</v>
      </c>
      <c r="D641" s="92" t="s">
        <v>299</v>
      </c>
      <c r="E641" s="210" t="s">
        <v>269</v>
      </c>
      <c r="F641" s="210" t="s">
        <v>19</v>
      </c>
      <c r="G641" s="154">
        <v>60000</v>
      </c>
      <c r="H641" s="154">
        <v>0</v>
      </c>
      <c r="I641" s="154">
        <f t="shared" si="551"/>
        <v>60000</v>
      </c>
      <c r="J641" s="155">
        <f>IF(G641&gt;=Datos!$D$14,(Datos!$D$14*Datos!$C$14),IF(G641&lt;=Datos!$D$14,(G641*Datos!$C$14)))</f>
        <v>1722</v>
      </c>
      <c r="K641" s="156">
        <f>IF((G641-J641-L641)&lt;=Datos!$G$7,"0",IF((G641-J641-L641)&lt;=Datos!$G$8,((G641-J641-L641)-Datos!$F$8)*Datos!$I$6,IF((G641-J641-L641)&lt;=Datos!$G$9,Datos!$I$8+((G641-J641-L641)-Datos!$F$9)*Datos!$J$6,IF((G641-J641-L641)&gt;=Datos!$F$10,(Datos!$I$8+Datos!$J$8)+((G641-J641-L641)-Datos!$F$10)*Datos!$K$6))))</f>
        <v>3486.6756666666661</v>
      </c>
      <c r="L641" s="155">
        <f>IF(G641&gt;=Datos!$D$15,(Datos!$D$15*Datos!$C$15),IF(G641&lt;=Datos!$D$15,(G641*Datos!$C$15)))</f>
        <v>1824</v>
      </c>
      <c r="M641" s="154">
        <v>25</v>
      </c>
      <c r="N641" s="154">
        <f t="shared" si="552"/>
        <v>7057.6756666666661</v>
      </c>
      <c r="O641" s="177">
        <f t="shared" si="553"/>
        <v>52942.324333333338</v>
      </c>
    </row>
    <row r="642" spans="1:15" ht="29.25" customHeight="1" x14ac:dyDescent="0.2">
      <c r="A642" s="207">
        <v>536</v>
      </c>
      <c r="B642" s="209" t="s">
        <v>90</v>
      </c>
      <c r="C642" s="209" t="s">
        <v>274</v>
      </c>
      <c r="D642" s="92" t="s">
        <v>596</v>
      </c>
      <c r="E642" s="210" t="s">
        <v>269</v>
      </c>
      <c r="F642" s="210" t="s">
        <v>19</v>
      </c>
      <c r="G642" s="154">
        <v>82582.5</v>
      </c>
      <c r="H642" s="154">
        <v>0</v>
      </c>
      <c r="I642" s="154">
        <f t="shared" si="548"/>
        <v>82582.5</v>
      </c>
      <c r="J642" s="155">
        <f>IF(G642&gt;=Datos!$D$14,(Datos!$D$14*Datos!$C$14),IF(G642&lt;=Datos!$D$14,(G642*Datos!$C$14)))</f>
        <v>2370.1177499999999</v>
      </c>
      <c r="K642" s="156">
        <f>IF((G642-J642-L642)&lt;=Datos!$G$7,"0",IF((G642-J642-L642)&lt;=Datos!$G$8,((G642-J642-L642)-Datos!$F$8)*Datos!$I$6,IF((G642-J642-L642)&lt;=Datos!$G$9,Datos!$I$8+((G642-J642-L642)-Datos!$F$9)*Datos!$J$6,IF((G642-J642-L642)&gt;=Datos!$F$10,(Datos!$I$8+Datos!$J$8)+((G642-J642-L642)-Datos!$F$10)*Datos!$K$6))))</f>
        <v>8008.3292291666658</v>
      </c>
      <c r="L642" s="155">
        <f>IF(G642&gt;=Datos!$D$15,(Datos!$D$15*Datos!$C$15),IF(G642&lt;=Datos!$D$15,(G642*Datos!$C$15)))</f>
        <v>2510.5079999999998</v>
      </c>
      <c r="M642" s="154">
        <v>25</v>
      </c>
      <c r="N642" s="154">
        <f t="shared" si="549"/>
        <v>12913.954979166665</v>
      </c>
      <c r="O642" s="177">
        <f t="shared" si="550"/>
        <v>69668.545020833335</v>
      </c>
    </row>
    <row r="643" spans="1:15" ht="29.25" customHeight="1" x14ac:dyDescent="0.2">
      <c r="A643" s="207">
        <v>537</v>
      </c>
      <c r="B643" s="209" t="s">
        <v>797</v>
      </c>
      <c r="C643" s="209" t="s">
        <v>274</v>
      </c>
      <c r="D643" s="92" t="s">
        <v>595</v>
      </c>
      <c r="E643" s="210" t="s">
        <v>269</v>
      </c>
      <c r="F643" s="210" t="s">
        <v>270</v>
      </c>
      <c r="G643" s="154">
        <v>85844.51</v>
      </c>
      <c r="H643" s="154">
        <v>0</v>
      </c>
      <c r="I643" s="154">
        <f t="shared" si="548"/>
        <v>85844.51</v>
      </c>
      <c r="J643" s="155">
        <f>IF(G643&gt;=Datos!$D$14,(Datos!$D$14*Datos!$C$14),IF(G643&lt;=Datos!$D$14,(G643*Datos!$C$14)))</f>
        <v>2463.7374369999998</v>
      </c>
      <c r="K643" s="156">
        <v>8295.7000000000007</v>
      </c>
      <c r="L643" s="155">
        <f>IF(G643&gt;=Datos!$D$15,(Datos!$D$15*Datos!$C$15),IF(G643&lt;=Datos!$D$15,(G643*Datos!$C$15)))</f>
        <v>2609.673104</v>
      </c>
      <c r="M643" s="154">
        <v>1944.78</v>
      </c>
      <c r="N643" s="154">
        <f t="shared" si="549"/>
        <v>15313.890541000001</v>
      </c>
      <c r="O643" s="177">
        <f t="shared" si="550"/>
        <v>70530.619458999994</v>
      </c>
    </row>
    <row r="644" spans="1:15" ht="29.25" customHeight="1" x14ac:dyDescent="0.2">
      <c r="A644" s="207">
        <v>538</v>
      </c>
      <c r="B644" s="209" t="s">
        <v>195</v>
      </c>
      <c r="C644" s="209" t="s">
        <v>274</v>
      </c>
      <c r="D644" s="92" t="s">
        <v>587</v>
      </c>
      <c r="E644" s="210" t="s">
        <v>269</v>
      </c>
      <c r="F644" s="210" t="s">
        <v>19</v>
      </c>
      <c r="G644" s="154">
        <v>100000</v>
      </c>
      <c r="H644" s="154">
        <v>0</v>
      </c>
      <c r="I644" s="154">
        <f t="shared" si="548"/>
        <v>100000</v>
      </c>
      <c r="J644" s="155">
        <f>IF(G644&gt;=Datos!$D$14,(Datos!$D$14*Datos!$C$14),IF(G644&lt;=Datos!$D$14,(G644*Datos!$C$14)))</f>
        <v>2870</v>
      </c>
      <c r="K644" s="156">
        <f>IF((G644-J644-L644)&lt;=Datos!$G$7,"0",IF((G644-J644-L644)&lt;=Datos!$G$8,((G644-J644-L644)-Datos!$F$8)*Datos!$I$6,IF((G644-J644-L644)&lt;=Datos!$G$9,Datos!$I$8+((G644-J644-L644)-Datos!$F$9)*Datos!$J$6,IF((G644-J644-L644)&gt;=Datos!$F$10,(Datos!$I$8+Datos!$J$8)+((G644-J644-L644)-Datos!$F$10)*Datos!$K$6))))</f>
        <v>12105.360666666667</v>
      </c>
      <c r="L644" s="155">
        <f>IF(G644&gt;=Datos!$D$15,(Datos!$D$15*Datos!$C$15),IF(G644&lt;=Datos!$D$15,(G644*Datos!$C$15)))</f>
        <v>3040</v>
      </c>
      <c r="M644" s="154">
        <v>25</v>
      </c>
      <c r="N644" s="154">
        <f t="shared" si="549"/>
        <v>18040.360666666667</v>
      </c>
      <c r="O644" s="177">
        <f t="shared" si="550"/>
        <v>81959.639333333325</v>
      </c>
    </row>
    <row r="645" spans="1:15" ht="29.25" customHeight="1" x14ac:dyDescent="0.2">
      <c r="A645" s="207">
        <v>539</v>
      </c>
      <c r="B645" s="209" t="s">
        <v>145</v>
      </c>
      <c r="C645" s="209" t="s">
        <v>274</v>
      </c>
      <c r="D645" s="92" t="s">
        <v>587</v>
      </c>
      <c r="E645" s="210" t="s">
        <v>269</v>
      </c>
      <c r="F645" s="210" t="s">
        <v>19</v>
      </c>
      <c r="G645" s="154">
        <v>100000</v>
      </c>
      <c r="H645" s="154">
        <v>0</v>
      </c>
      <c r="I645" s="154">
        <f t="shared" si="548"/>
        <v>100000</v>
      </c>
      <c r="J645" s="155">
        <f>IF(G645&gt;=Datos!$D$14,(Datos!$D$14*Datos!$C$14),IF(G645&lt;=Datos!$D$14,(G645*Datos!$C$14)))</f>
        <v>2870</v>
      </c>
      <c r="K645" s="156">
        <f>IF((G645-J645-L645)&lt;=Datos!$G$7,"0",IF((G645-J645-L645)&lt;=Datos!$G$8,((G645-J645-L645)-Datos!$F$8)*Datos!$I$6,IF((G645-J645-L645)&lt;=Datos!$G$9,Datos!$I$8+((G645-J645-L645)-Datos!$F$9)*Datos!$J$6,IF((G645-J645-L645)&gt;=Datos!$F$10,(Datos!$I$8+Datos!$J$8)+((G645-J645-L645)-Datos!$F$10)*Datos!$K$6))))</f>
        <v>12105.360666666667</v>
      </c>
      <c r="L645" s="155">
        <f>IF(G645&gt;=Datos!$D$15,(Datos!$D$15*Datos!$C$15),IF(G645&lt;=Datos!$D$15,(G645*Datos!$C$15)))</f>
        <v>3040</v>
      </c>
      <c r="M645" s="154">
        <v>25</v>
      </c>
      <c r="N645" s="154">
        <f t="shared" si="549"/>
        <v>18040.360666666667</v>
      </c>
      <c r="O645" s="177">
        <f t="shared" si="550"/>
        <v>81959.639333333325</v>
      </c>
    </row>
    <row r="646" spans="1:15" ht="29.25" customHeight="1" x14ac:dyDescent="0.2">
      <c r="A646" s="207">
        <v>540</v>
      </c>
      <c r="B646" s="209" t="s">
        <v>78</v>
      </c>
      <c r="C646" s="209" t="s">
        <v>274</v>
      </c>
      <c r="D646" s="92" t="s">
        <v>596</v>
      </c>
      <c r="E646" s="210" t="s">
        <v>269</v>
      </c>
      <c r="F646" s="210" t="s">
        <v>19</v>
      </c>
      <c r="G646" s="154">
        <v>76230</v>
      </c>
      <c r="H646" s="154">
        <v>0</v>
      </c>
      <c r="I646" s="154">
        <f t="shared" si="548"/>
        <v>76230</v>
      </c>
      <c r="J646" s="155">
        <f>IF(G646&gt;=Datos!$D$14,(Datos!$D$14*Datos!$C$14),IF(G646&lt;=Datos!$D$14,(G646*Datos!$C$14)))</f>
        <v>2187.8009999999999</v>
      </c>
      <c r="K646" s="156">
        <f>IF((G646-J646-L646)&lt;=Datos!$G$7,"0",IF((G646-J646-L646)&lt;=Datos!$G$8,((G646-J646-L646)-Datos!$F$8)*Datos!$I$6,IF((G646-J646-L646)&lt;=Datos!$G$9,Datos!$I$8+((G646-J646-L646)-Datos!$F$9)*Datos!$J$6,IF((G646-J646-L646)&gt;=Datos!$F$10,(Datos!$I$8+Datos!$J$8)+((G646-J646-L646)-Datos!$F$10)*Datos!$K$6))))</f>
        <v>6540.8370666666669</v>
      </c>
      <c r="L646" s="155">
        <f>IF(G646&gt;=Datos!$D$15,(Datos!$D$15*Datos!$C$15),IF(G646&lt;=Datos!$D$15,(G646*Datos!$C$15)))</f>
        <v>2317.3919999999998</v>
      </c>
      <c r="M646" s="154">
        <v>25</v>
      </c>
      <c r="N646" s="154">
        <f t="shared" si="549"/>
        <v>11071.030066666666</v>
      </c>
      <c r="O646" s="177">
        <f t="shared" si="550"/>
        <v>65158.969933333334</v>
      </c>
    </row>
    <row r="647" spans="1:15" ht="29.25" customHeight="1" x14ac:dyDescent="0.2">
      <c r="A647" s="207">
        <v>541</v>
      </c>
      <c r="B647" s="209" t="s">
        <v>170</v>
      </c>
      <c r="C647" s="209" t="s">
        <v>274</v>
      </c>
      <c r="D647" s="92" t="s">
        <v>595</v>
      </c>
      <c r="E647" s="210" t="s">
        <v>269</v>
      </c>
      <c r="F647" s="210" t="s">
        <v>19</v>
      </c>
      <c r="G647" s="154">
        <v>82582.5</v>
      </c>
      <c r="H647" s="154">
        <v>0</v>
      </c>
      <c r="I647" s="154">
        <f t="shared" si="548"/>
        <v>82582.5</v>
      </c>
      <c r="J647" s="155">
        <f>IF(G647&gt;=Datos!$D$14,(Datos!$D$14*Datos!$C$14),IF(G647&lt;=Datos!$D$14,(G647*Datos!$C$14)))</f>
        <v>2370.1177499999999</v>
      </c>
      <c r="K647" s="156">
        <f>IF((G647-J647-L647)&lt;=Datos!$G$7,"0",IF((G647-J647-L647)&lt;=Datos!$G$8,((G647-J647-L647)-Datos!$F$8)*Datos!$I$6,IF((G647-J647-L647)&lt;=Datos!$G$9,Datos!$I$8+((G647-J647-L647)-Datos!$F$9)*Datos!$J$6,IF((G647-J647-L647)&gt;=Datos!$F$10,(Datos!$I$8+Datos!$J$8)+((G647-J647-L647)-Datos!$F$10)*Datos!$K$6))))</f>
        <v>8008.3292291666658</v>
      </c>
      <c r="L647" s="155">
        <f>IF(G647&gt;=Datos!$D$15,(Datos!$D$15*Datos!$C$15),IF(G647&lt;=Datos!$D$15,(G647*Datos!$C$15)))</f>
        <v>2510.5079999999998</v>
      </c>
      <c r="M647" s="154">
        <v>25</v>
      </c>
      <c r="N647" s="154">
        <f t="shared" si="549"/>
        <v>12913.954979166665</v>
      </c>
      <c r="O647" s="177">
        <f t="shared" si="550"/>
        <v>69668.545020833335</v>
      </c>
    </row>
    <row r="648" spans="1:15" s="216" customFormat="1" ht="29.25" customHeight="1" x14ac:dyDescent="0.2">
      <c r="A648" s="276" t="s">
        <v>435</v>
      </c>
      <c r="B648" s="277"/>
      <c r="C648" s="214">
        <v>14</v>
      </c>
      <c r="D648" s="247"/>
      <c r="E648" s="215"/>
      <c r="F648" s="158"/>
      <c r="G648" s="159">
        <f t="shared" ref="G648:O648" si="557">SUM(G634:G647)</f>
        <v>1039699.51</v>
      </c>
      <c r="H648" s="159">
        <f t="shared" si="557"/>
        <v>0</v>
      </c>
      <c r="I648" s="159">
        <f t="shared" si="557"/>
        <v>1039699.51</v>
      </c>
      <c r="J648" s="159">
        <f t="shared" si="557"/>
        <v>29839.375937000001</v>
      </c>
      <c r="K648" s="159">
        <f t="shared" si="557"/>
        <v>89065.644991666661</v>
      </c>
      <c r="L648" s="159">
        <f t="shared" si="557"/>
        <v>31606.865104000004</v>
      </c>
      <c r="M648" s="159">
        <f t="shared" si="557"/>
        <v>2269.7799999999997</v>
      </c>
      <c r="N648" s="159">
        <f t="shared" si="557"/>
        <v>152781.66603266663</v>
      </c>
      <c r="O648" s="159">
        <f t="shared" si="557"/>
        <v>886917.84396733344</v>
      </c>
    </row>
    <row r="649" spans="1:15" ht="29.25" customHeight="1" x14ac:dyDescent="0.2">
      <c r="A649" s="276" t="s">
        <v>591</v>
      </c>
      <c r="B649" s="277"/>
      <c r="C649" s="277"/>
      <c r="D649" s="277"/>
      <c r="E649" s="277"/>
      <c r="F649" s="277"/>
      <c r="G649" s="277"/>
      <c r="H649" s="277"/>
      <c r="I649" s="277"/>
      <c r="J649" s="277"/>
      <c r="K649" s="277"/>
      <c r="L649" s="277"/>
      <c r="M649" s="277"/>
      <c r="N649" s="277"/>
      <c r="O649" s="278"/>
    </row>
    <row r="650" spans="1:15" ht="29.25" customHeight="1" x14ac:dyDescent="0.2">
      <c r="A650" s="207">
        <v>542</v>
      </c>
      <c r="B650" s="209" t="s">
        <v>594</v>
      </c>
      <c r="C650" s="209" t="s">
        <v>320</v>
      </c>
      <c r="D650" s="92" t="s">
        <v>432</v>
      </c>
      <c r="E650" s="210" t="s">
        <v>269</v>
      </c>
      <c r="F650" s="210" t="s">
        <v>19</v>
      </c>
      <c r="G650" s="154">
        <v>35000</v>
      </c>
      <c r="H650" s="154">
        <v>0</v>
      </c>
      <c r="I650" s="154">
        <f t="shared" ref="I650:I659" si="558">SUM(G650:H650)</f>
        <v>35000</v>
      </c>
      <c r="J650" s="155">
        <f>IF(G650&gt;=Datos!$D$14,(Datos!$D$14*Datos!$C$14),IF(G650&lt;=Datos!$D$14,(G650*Datos!$C$14)))</f>
        <v>1004.5</v>
      </c>
      <c r="K650" s="156" t="str">
        <f>IF((G650-J650-L650)&lt;=Datos!$G$7,"0",IF((G650-J650-L650)&lt;=Datos!$G$8,((G650-J650-L650)-Datos!$F$8)*Datos!$I$6,IF((G650-J650-L650)&lt;=Datos!$G$9,Datos!$I$8+((G650-J650-L650)-Datos!$F$9)*Datos!$J$6,IF((G650-J650-L650)&gt;=Datos!$F$10,(Datos!$I$8+Datos!$J$8)+((G650-J650-L650)-Datos!$F$10)*Datos!$K$6))))</f>
        <v>0</v>
      </c>
      <c r="L650" s="155">
        <f>IF(G650&gt;=Datos!$D$15,(Datos!$D$15*Datos!$C$15),IF(G650&lt;=Datos!$D$15,(G650*Datos!$C$15)))</f>
        <v>1064</v>
      </c>
      <c r="M650" s="154">
        <v>5025</v>
      </c>
      <c r="N650" s="154">
        <f t="shared" ref="N650:N655" si="559">SUM(J650:M650)</f>
        <v>7093.5</v>
      </c>
      <c r="O650" s="177">
        <f>+G650-N650</f>
        <v>27906.5</v>
      </c>
    </row>
    <row r="651" spans="1:15" ht="29.25" customHeight="1" x14ac:dyDescent="0.2">
      <c r="A651" s="207">
        <v>543</v>
      </c>
      <c r="B651" s="227" t="s">
        <v>319</v>
      </c>
      <c r="C651" s="209" t="s">
        <v>419</v>
      </c>
      <c r="D651" s="130" t="s">
        <v>299</v>
      </c>
      <c r="E651" s="210" t="s">
        <v>269</v>
      </c>
      <c r="F651" s="210" t="s">
        <v>19</v>
      </c>
      <c r="G651" s="154">
        <v>76230</v>
      </c>
      <c r="H651" s="154">
        <v>0</v>
      </c>
      <c r="I651" s="154">
        <f t="shared" si="558"/>
        <v>76230</v>
      </c>
      <c r="J651" s="155">
        <f>IF(G651&gt;=Datos!$D$14,(Datos!$D$14*Datos!$C$14),IF(G651&lt;=Datos!$D$14,(G651*Datos!$C$14)))</f>
        <v>2187.8009999999999</v>
      </c>
      <c r="K651" s="156">
        <f>IF((G651-J651-L651)&lt;=Datos!$G$7,"0",IF((G651-J651-L651)&lt;=Datos!$G$8,((G651-J651-L651)-Datos!$F$8)*Datos!$I$6,IF((G651-J651-L651)&lt;=Datos!$G$9,Datos!$I$8+((G651-J651-L651)-Datos!$F$9)*Datos!$J$6,IF((G651-J651-L651)&gt;=Datos!$F$10,(Datos!$I$8+Datos!$J$8)+((G651-J651-L651)-Datos!$F$10)*Datos!$K$6))))</f>
        <v>6540.8370666666669</v>
      </c>
      <c r="L651" s="155">
        <f>IF(G651&gt;=Datos!$D$15,(Datos!$D$15*Datos!$C$15),IF(G651&lt;=Datos!$D$15,(G651*Datos!$C$15)))</f>
        <v>2317.3919999999998</v>
      </c>
      <c r="M651" s="154">
        <v>2125</v>
      </c>
      <c r="N651" s="154">
        <f t="shared" si="559"/>
        <v>13171.030066666666</v>
      </c>
      <c r="O651" s="177">
        <f t="shared" ref="O651:O652" si="560">+G651-N651</f>
        <v>63058.969933333334</v>
      </c>
    </row>
    <row r="652" spans="1:15" ht="29.25" customHeight="1" x14ac:dyDescent="0.2">
      <c r="A652" s="207">
        <v>544</v>
      </c>
      <c r="B652" s="209" t="s">
        <v>322</v>
      </c>
      <c r="C652" s="209" t="s">
        <v>419</v>
      </c>
      <c r="D652" s="92" t="s">
        <v>595</v>
      </c>
      <c r="E652" s="210" t="s">
        <v>269</v>
      </c>
      <c r="F652" s="210" t="s">
        <v>19</v>
      </c>
      <c r="G652" s="154">
        <v>76230</v>
      </c>
      <c r="H652" s="154">
        <v>0</v>
      </c>
      <c r="I652" s="154">
        <f t="shared" si="558"/>
        <v>76230</v>
      </c>
      <c r="J652" s="155">
        <f>IF(G652&gt;=Datos!$D$14,(Datos!$D$14*Datos!$C$14),IF(G652&lt;=Datos!$D$14,(G652*Datos!$C$14)))</f>
        <v>2187.8009999999999</v>
      </c>
      <c r="K652" s="156">
        <f>IF((G652-J652-L652)&lt;=Datos!$G$7,"0",IF((G652-J652-L652)&lt;=Datos!$G$8,((G652-J652-L652)-Datos!$F$8)*Datos!$I$6,IF((G652-J652-L652)&lt;=Datos!$G$9,Datos!$I$8+((G652-J652-L652)-Datos!$F$9)*Datos!$J$6,IF((G652-J652-L652)&gt;=Datos!$F$10,(Datos!$I$8+Datos!$J$8)+((G652-J652-L652)-Datos!$F$10)*Datos!$K$6))))</f>
        <v>6540.8370666666669</v>
      </c>
      <c r="L652" s="155">
        <f>IF(G652&gt;=Datos!$D$15,(Datos!$D$15*Datos!$C$15),IF(G652&lt;=Datos!$D$15,(G652*Datos!$C$15)))</f>
        <v>2317.3919999999998</v>
      </c>
      <c r="M652" s="154">
        <v>25</v>
      </c>
      <c r="N652" s="154">
        <f t="shared" si="559"/>
        <v>11071.030066666666</v>
      </c>
      <c r="O652" s="177">
        <f t="shared" si="560"/>
        <v>65158.969933333334</v>
      </c>
    </row>
    <row r="653" spans="1:15" ht="29.25" customHeight="1" x14ac:dyDescent="0.2">
      <c r="A653" s="207">
        <v>545</v>
      </c>
      <c r="B653" s="209" t="s">
        <v>321</v>
      </c>
      <c r="C653" s="209" t="s">
        <v>320</v>
      </c>
      <c r="D653" s="92" t="s">
        <v>595</v>
      </c>
      <c r="E653" s="210" t="s">
        <v>269</v>
      </c>
      <c r="F653" s="210" t="s">
        <v>19</v>
      </c>
      <c r="G653" s="154">
        <v>76230</v>
      </c>
      <c r="H653" s="154">
        <v>0</v>
      </c>
      <c r="I653" s="154">
        <f t="shared" si="558"/>
        <v>76230</v>
      </c>
      <c r="J653" s="155">
        <f>IF(G653&gt;=Datos!$D$14,(Datos!$D$14*Datos!$C$14),IF(G653&lt;=Datos!$D$14,(G653*Datos!$C$14)))</f>
        <v>2187.8009999999999</v>
      </c>
      <c r="K653" s="156">
        <v>5772.93</v>
      </c>
      <c r="L653" s="155">
        <f>IF(G653&gt;=Datos!$D$15,(Datos!$D$15*Datos!$C$15),IF(G653&lt;=Datos!$D$15,(G653*Datos!$C$15)))</f>
        <v>2317.3919999999998</v>
      </c>
      <c r="M653" s="154">
        <v>3864.56</v>
      </c>
      <c r="N653" s="154">
        <f t="shared" si="559"/>
        <v>14142.682999999999</v>
      </c>
      <c r="O653" s="177">
        <f>+G653-N653</f>
        <v>62087.317000000003</v>
      </c>
    </row>
    <row r="654" spans="1:15" ht="29.25" customHeight="1" x14ac:dyDescent="0.2">
      <c r="A654" s="207">
        <v>546</v>
      </c>
      <c r="B654" s="209" t="s">
        <v>507</v>
      </c>
      <c r="C654" s="209" t="s">
        <v>320</v>
      </c>
      <c r="D654" s="92" t="s">
        <v>596</v>
      </c>
      <c r="E654" s="210" t="s">
        <v>269</v>
      </c>
      <c r="F654" s="210" t="s">
        <v>19</v>
      </c>
      <c r="G654" s="154">
        <v>76230</v>
      </c>
      <c r="H654" s="154">
        <v>0</v>
      </c>
      <c r="I654" s="154">
        <f t="shared" si="558"/>
        <v>76230</v>
      </c>
      <c r="J654" s="155">
        <f>IF(G654&gt;=Datos!$D$14,(Datos!$D$14*Datos!$C$14),IF(G654&lt;=Datos!$D$14,(G654*Datos!$C$14)))</f>
        <v>2187.8009999999999</v>
      </c>
      <c r="K654" s="156">
        <f>IF((G654-J654-L654)&lt;=Datos!$G$7,"0",IF((G654-J654-L654)&lt;=Datos!$G$8,((G654-J654-L654)-Datos!$F$8)*Datos!$I$6,IF((G654-J654-L654)&lt;=Datos!$G$9,Datos!$I$8+((G654-J654-L654)-Datos!$F$9)*Datos!$J$6,IF((G654-J654-L654)&gt;=Datos!$F$10,(Datos!$I$8+Datos!$J$8)+((G654-J654-L654)-Datos!$F$10)*Datos!$K$6))))</f>
        <v>6540.8370666666669</v>
      </c>
      <c r="L654" s="155">
        <f>IF(G654&gt;=Datos!$D$15,(Datos!$D$15*Datos!$C$15),IF(G654&lt;=Datos!$D$15,(G654*Datos!$C$15)))</f>
        <v>2317.3919999999998</v>
      </c>
      <c r="M654" s="154">
        <v>25</v>
      </c>
      <c r="N654" s="154">
        <f t="shared" si="559"/>
        <v>11071.030066666666</v>
      </c>
      <c r="O654" s="177">
        <f t="shared" ref="O654:O655" si="561">+G654-N654</f>
        <v>65158.969933333334</v>
      </c>
    </row>
    <row r="655" spans="1:15" ht="29.25" customHeight="1" x14ac:dyDescent="0.2">
      <c r="A655" s="207">
        <v>547</v>
      </c>
      <c r="B655" s="209" t="s">
        <v>799</v>
      </c>
      <c r="C655" s="209" t="s">
        <v>320</v>
      </c>
      <c r="D655" s="92" t="s">
        <v>299</v>
      </c>
      <c r="E655" s="210" t="s">
        <v>269</v>
      </c>
      <c r="F655" s="210" t="s">
        <v>19</v>
      </c>
      <c r="G655" s="154">
        <v>76230</v>
      </c>
      <c r="H655" s="154">
        <v>0</v>
      </c>
      <c r="I655" s="154">
        <f t="shared" si="558"/>
        <v>76230</v>
      </c>
      <c r="J655" s="155">
        <f>IF(G655&gt;=Datos!$D$14,(Datos!$D$14*Datos!$C$14),IF(G655&lt;=Datos!$D$14,(G655*Datos!$C$14)))</f>
        <v>2187.8009999999999</v>
      </c>
      <c r="K655" s="156">
        <v>6156.88</v>
      </c>
      <c r="L655" s="155">
        <f>IF(G655&gt;=Datos!$D$15,(Datos!$D$15*Datos!$C$15),IF(G655&lt;=Datos!$D$15,(G655*Datos!$C$15)))</f>
        <v>2317.3919999999998</v>
      </c>
      <c r="M655" s="154">
        <v>4931.7299999999996</v>
      </c>
      <c r="N655" s="154">
        <f t="shared" si="559"/>
        <v>15593.803</v>
      </c>
      <c r="O655" s="177">
        <f t="shared" si="561"/>
        <v>60636.197</v>
      </c>
    </row>
    <row r="656" spans="1:15" ht="29.25" customHeight="1" x14ac:dyDescent="0.2">
      <c r="A656" s="207">
        <v>548</v>
      </c>
      <c r="B656" s="209" t="s">
        <v>337</v>
      </c>
      <c r="C656" s="209" t="s">
        <v>320</v>
      </c>
      <c r="D656" s="92" t="s">
        <v>1087</v>
      </c>
      <c r="E656" s="210" t="s">
        <v>269</v>
      </c>
      <c r="F656" s="210" t="s">
        <v>270</v>
      </c>
      <c r="G656" s="154">
        <v>120000</v>
      </c>
      <c r="H656" s="154">
        <v>0</v>
      </c>
      <c r="I656" s="154">
        <f t="shared" si="558"/>
        <v>120000</v>
      </c>
      <c r="J656" s="155">
        <f>IF(G656&gt;=Datos!$D$14,(Datos!$D$14*Datos!$C$14),IF(G656&lt;=Datos!$D$14,(G656*Datos!$C$14)))</f>
        <v>3444</v>
      </c>
      <c r="K656" s="156">
        <f>IF((G656-J656-L656)&lt;=Datos!$G$7,"0",IF((G656-J656-L656)&lt;=Datos!$G$8,((G656-J656-L656)-Datos!$F$8)*Datos!$I$6,IF((G656-J656-L656)&lt;=Datos!$G$9,Datos!$I$8+((G656-J656-L656)-Datos!$F$9)*Datos!$J$6,IF((G656-J656-L656)&gt;=Datos!$F$10,(Datos!$I$8+Datos!$J$8)+((G656-J656-L656)-Datos!$F$10)*Datos!$K$6))))</f>
        <v>16809.860666666667</v>
      </c>
      <c r="L656" s="155">
        <f>IF(G656&gt;=Datos!$D$15,(Datos!$D$15*Datos!$C$15),IF(G656&lt;=Datos!$D$15,(G656*Datos!$C$15)))</f>
        <v>3648</v>
      </c>
      <c r="M656" s="154">
        <v>25</v>
      </c>
      <c r="N656" s="154">
        <f t="shared" ref="N656:N659" si="562">SUM(J656:M656)</f>
        <v>23926.860666666667</v>
      </c>
      <c r="O656" s="177">
        <f t="shared" ref="O656:O659" si="563">+G656-N656</f>
        <v>96073.139333333325</v>
      </c>
    </row>
    <row r="657" spans="1:16" ht="29.25" customHeight="1" x14ac:dyDescent="0.2">
      <c r="A657" s="207">
        <v>549</v>
      </c>
      <c r="B657" s="208" t="s">
        <v>496</v>
      </c>
      <c r="C657" s="209" t="s">
        <v>419</v>
      </c>
      <c r="D657" s="130" t="s">
        <v>587</v>
      </c>
      <c r="E657" s="210" t="s">
        <v>269</v>
      </c>
      <c r="F657" s="210" t="s">
        <v>19</v>
      </c>
      <c r="G657" s="131">
        <v>66000</v>
      </c>
      <c r="H657" s="154">
        <v>0</v>
      </c>
      <c r="I657" s="154">
        <f t="shared" si="558"/>
        <v>66000</v>
      </c>
      <c r="J657" s="155">
        <f>IF(G657&gt;=Datos!$D$14,(Datos!$D$14*Datos!$C$14),IF(G657&lt;=Datos!$D$14,(G657*Datos!$C$14)))</f>
        <v>1894.2</v>
      </c>
      <c r="K657" s="156">
        <v>4231.8</v>
      </c>
      <c r="L657" s="155">
        <f>IF(G657&gt;=Datos!$D$15,(Datos!$D$15*Datos!$C$15),IF(G657&lt;=Datos!$D$15,(G657*Datos!$C$15)))</f>
        <v>2006.4</v>
      </c>
      <c r="M657" s="154">
        <v>4044.78</v>
      </c>
      <c r="N657" s="154">
        <f t="shared" si="562"/>
        <v>12177.18</v>
      </c>
      <c r="O657" s="177">
        <f t="shared" si="563"/>
        <v>53822.82</v>
      </c>
    </row>
    <row r="658" spans="1:16" ht="29.25" customHeight="1" x14ac:dyDescent="0.2">
      <c r="A658" s="207">
        <v>550</v>
      </c>
      <c r="B658" s="209" t="s">
        <v>798</v>
      </c>
      <c r="C658" s="209" t="s">
        <v>320</v>
      </c>
      <c r="D658" s="92" t="s">
        <v>299</v>
      </c>
      <c r="E658" s="210" t="s">
        <v>269</v>
      </c>
      <c r="F658" s="210" t="s">
        <v>19</v>
      </c>
      <c r="G658" s="154">
        <v>76230</v>
      </c>
      <c r="H658" s="154">
        <v>0</v>
      </c>
      <c r="I658" s="154">
        <f t="shared" si="558"/>
        <v>76230</v>
      </c>
      <c r="J658" s="155">
        <f>IF(G658&gt;=Datos!$D$14,(Datos!$D$14*Datos!$C$14),IF(G658&lt;=Datos!$D$14,(G658*Datos!$C$14)))</f>
        <v>2187.8009999999999</v>
      </c>
      <c r="K658" s="156">
        <f>IF((G658-J658-L658)&lt;=Datos!$G$7,"0",IF((G658-J658-L658)&lt;=Datos!$G$8,((G658-J658-L658)-Datos!$F$8)*Datos!$I$6,IF((G658-J658-L658)&lt;=Datos!$G$9,Datos!$I$8+((G658-J658-L658)-Datos!$F$9)*Datos!$J$6,IF((G658-J658-L658)&gt;=Datos!$F$10,(Datos!$I$8+Datos!$J$8)+((G658-J658-L658)-Datos!$F$10)*Datos!$K$6))))</f>
        <v>6540.8370666666669</v>
      </c>
      <c r="L658" s="155">
        <f>IF(G658&gt;=Datos!$D$15,(Datos!$D$15*Datos!$C$15),IF(G658&lt;=Datos!$D$15,(G658*Datos!$C$15)))</f>
        <v>2317.3919999999998</v>
      </c>
      <c r="M658" s="154">
        <v>2025</v>
      </c>
      <c r="N658" s="154">
        <f t="shared" si="562"/>
        <v>13071.030066666666</v>
      </c>
      <c r="O658" s="177">
        <f t="shared" si="563"/>
        <v>63158.969933333334</v>
      </c>
    </row>
    <row r="659" spans="1:16" ht="29.25" customHeight="1" x14ac:dyDescent="0.2">
      <c r="A659" s="207">
        <v>551</v>
      </c>
      <c r="B659" s="209" t="s">
        <v>48</v>
      </c>
      <c r="C659" s="209" t="s">
        <v>320</v>
      </c>
      <c r="D659" s="92" t="s">
        <v>596</v>
      </c>
      <c r="E659" s="210" t="s">
        <v>269</v>
      </c>
      <c r="F659" s="210" t="s">
        <v>270</v>
      </c>
      <c r="G659" s="154">
        <v>76230</v>
      </c>
      <c r="H659" s="154">
        <v>0</v>
      </c>
      <c r="I659" s="154">
        <f t="shared" si="558"/>
        <v>76230</v>
      </c>
      <c r="J659" s="155">
        <f>IF(G659&gt;=Datos!$D$14,(Datos!$D$14*Datos!$C$14),IF(G659&lt;=Datos!$D$14,(G659*Datos!$C$14)))</f>
        <v>2187.8009999999999</v>
      </c>
      <c r="K659" s="156">
        <f>IF((G659-J659-L659)&lt;=Datos!$G$7,"0",IF((G659-J659-L659)&lt;=Datos!$G$8,((G659-J659-L659)-Datos!$F$8)*Datos!$I$6,IF((G659-J659-L659)&lt;=Datos!$G$9,Datos!$I$8+((G659-J659-L659)-Datos!$F$9)*Datos!$J$6,IF((G659-J659-L659)&gt;=Datos!$F$10,(Datos!$I$8+Datos!$J$8)+((G659-J659-L659)-Datos!$F$10)*Datos!$K$6))))</f>
        <v>6540.8370666666669</v>
      </c>
      <c r="L659" s="155">
        <f>IF(G659&gt;=Datos!$D$15,(Datos!$D$15*Datos!$C$15),IF(G659&lt;=Datos!$D$15,(G659*Datos!$C$15)))</f>
        <v>2317.3919999999998</v>
      </c>
      <c r="M659" s="154">
        <v>25</v>
      </c>
      <c r="N659" s="154">
        <f t="shared" si="562"/>
        <v>11071.030066666666</v>
      </c>
      <c r="O659" s="177">
        <f t="shared" si="563"/>
        <v>65158.969933333334</v>
      </c>
    </row>
    <row r="660" spans="1:16" s="216" customFormat="1" ht="29.25" customHeight="1" x14ac:dyDescent="0.2">
      <c r="A660" s="276" t="s">
        <v>435</v>
      </c>
      <c r="B660" s="279"/>
      <c r="C660" s="232">
        <v>10</v>
      </c>
      <c r="D660" s="250"/>
      <c r="E660" s="233"/>
      <c r="F660" s="234"/>
      <c r="G660" s="159">
        <f t="shared" ref="G660:O660" si="564">SUM(G650:G659)</f>
        <v>754610</v>
      </c>
      <c r="H660" s="159">
        <f t="shared" si="564"/>
        <v>0</v>
      </c>
      <c r="I660" s="159">
        <f t="shared" si="564"/>
        <v>754610</v>
      </c>
      <c r="J660" s="159">
        <f t="shared" si="564"/>
        <v>21657.306999999997</v>
      </c>
      <c r="K660" s="159">
        <f t="shared" si="564"/>
        <v>65675.656000000003</v>
      </c>
      <c r="L660" s="159">
        <f t="shared" si="564"/>
        <v>22940.144</v>
      </c>
      <c r="M660" s="159">
        <f t="shared" si="564"/>
        <v>22116.07</v>
      </c>
      <c r="N660" s="159">
        <f t="shared" si="564"/>
        <v>132389.17699999997</v>
      </c>
      <c r="O660" s="159">
        <f t="shared" si="564"/>
        <v>622220.82299999997</v>
      </c>
    </row>
    <row r="661" spans="1:16" ht="29.25" customHeight="1" thickBot="1" x14ac:dyDescent="0.25">
      <c r="A661" s="299" t="s">
        <v>267</v>
      </c>
      <c r="B661" s="298"/>
      <c r="C661" s="296"/>
      <c r="D661" s="297"/>
      <c r="E661" s="297"/>
      <c r="F661" s="298"/>
      <c r="G661" s="178">
        <f t="shared" ref="G661:O661" si="565">+G46+G392+G236+G15+G660+G557+G168+G648+G242+G632+G181+G629+G554+G551+G519+G441+G438+G239+G418+G384+G43+G381+G373+G364+G356+G345+G339+G329+G320+G303+G298+G294+G288+G284+G278+G274+G265+G260+G233+G218+G178+G156+G72+G67+G57+G39+G34+G27+G19+G12+G221</f>
        <v>28969935.32</v>
      </c>
      <c r="H661" s="178">
        <f t="shared" si="565"/>
        <v>0</v>
      </c>
      <c r="I661" s="178">
        <f t="shared" si="565"/>
        <v>28969935.32</v>
      </c>
      <c r="J661" s="178">
        <f t="shared" si="565"/>
        <v>831437.14368399989</v>
      </c>
      <c r="K661" s="178">
        <f t="shared" si="565"/>
        <v>1923250.4013529336</v>
      </c>
      <c r="L661" s="178">
        <f t="shared" si="565"/>
        <v>879675.17372800014</v>
      </c>
      <c r="M661" s="178">
        <f t="shared" si="565"/>
        <v>722253.99000000034</v>
      </c>
      <c r="N661" s="178">
        <f t="shared" si="565"/>
        <v>4356616.7087649358</v>
      </c>
      <c r="O661" s="178">
        <f t="shared" si="565"/>
        <v>24613318.611235064</v>
      </c>
    </row>
    <row r="662" spans="1:16" s="13" customFormat="1" ht="36.75" customHeight="1" x14ac:dyDescent="0.2">
      <c r="B662" s="160"/>
      <c r="C662" s="161"/>
      <c r="D662" s="251"/>
      <c r="E662" s="162"/>
      <c r="F662" s="162"/>
      <c r="G662" s="150"/>
      <c r="H662" s="183"/>
      <c r="I662" s="150"/>
      <c r="J662" s="150"/>
      <c r="K662" s="150"/>
      <c r="L662" s="150"/>
      <c r="M662" s="150"/>
      <c r="N662" s="150"/>
      <c r="O662" s="150"/>
      <c r="P662"/>
    </row>
    <row r="663" spans="1:16" ht="36.75" customHeight="1" x14ac:dyDescent="0.2">
      <c r="A663"/>
      <c r="C663" s="2" t="s">
        <v>20</v>
      </c>
      <c r="E663" s="163"/>
      <c r="F663"/>
      <c r="G663" s="288" t="s">
        <v>22</v>
      </c>
      <c r="H663" s="288"/>
      <c r="I663" s="7"/>
      <c r="J663" s="164"/>
      <c r="K663" s="150"/>
      <c r="L663" s="165"/>
      <c r="M663" s="2" t="s">
        <v>22</v>
      </c>
      <c r="N663" s="2"/>
      <c r="O663"/>
    </row>
    <row r="664" spans="1:16" ht="27" customHeight="1" x14ac:dyDescent="0.2">
      <c r="A664"/>
      <c r="C664" s="2"/>
      <c r="E664" s="163"/>
      <c r="F664"/>
      <c r="G664" s="181"/>
      <c r="H664" s="182"/>
      <c r="I664" s="165"/>
      <c r="J664" s="166"/>
      <c r="K664" s="198"/>
      <c r="L664" s="165"/>
      <c r="M664" s="165"/>
      <c r="N664" s="165"/>
      <c r="O664" s="181"/>
    </row>
    <row r="665" spans="1:16" ht="27" customHeight="1" x14ac:dyDescent="0.2">
      <c r="A665"/>
      <c r="C665" s="2"/>
      <c r="E665" s="167"/>
      <c r="F665"/>
      <c r="G665" s="150"/>
      <c r="H665" s="150"/>
      <c r="I665" s="150"/>
      <c r="J665" s="150"/>
      <c r="K665" s="150"/>
      <c r="L665" s="150"/>
      <c r="M665" s="150"/>
      <c r="N665" s="150"/>
      <c r="O665" s="150"/>
    </row>
    <row r="666" spans="1:16" ht="27" customHeight="1" x14ac:dyDescent="0.2">
      <c r="A666"/>
      <c r="C666" s="132"/>
      <c r="D666" s="252"/>
      <c r="E666" s="163"/>
      <c r="F666"/>
      <c r="G666" s="132"/>
      <c r="H666" s="151"/>
      <c r="I666" s="7"/>
      <c r="J666" s="164"/>
      <c r="K666"/>
      <c r="L666" s="7"/>
      <c r="M666" s="168"/>
      <c r="N666" s="7"/>
      <c r="O666"/>
    </row>
    <row r="667" spans="1:16" ht="24.75" customHeight="1" x14ac:dyDescent="0.2">
      <c r="C667" s="2" t="s">
        <v>21</v>
      </c>
      <c r="D667" s="253"/>
      <c r="E667" s="163"/>
      <c r="F667"/>
      <c r="G667" s="295" t="s">
        <v>24</v>
      </c>
      <c r="H667" s="295"/>
      <c r="I667" s="7"/>
      <c r="J667" s="170"/>
      <c r="K667" s="150"/>
      <c r="L667" s="7"/>
      <c r="M667" s="2" t="s">
        <v>23</v>
      </c>
      <c r="N667" s="2"/>
      <c r="O667"/>
    </row>
    <row r="668" spans="1:16" ht="24.75" customHeight="1" x14ac:dyDescent="0.2">
      <c r="D668" s="252"/>
      <c r="E668" s="163"/>
      <c r="F668" s="163"/>
      <c r="K668" s="173"/>
      <c r="L668" s="171"/>
    </row>
    <row r="669" spans="1:16" x14ac:dyDescent="0.2">
      <c r="D669" s="254"/>
      <c r="E669" s="163"/>
      <c r="K669" s="200"/>
      <c r="L669" s="172"/>
    </row>
    <row r="670" spans="1:16" x14ac:dyDescent="0.2">
      <c r="E670" s="163"/>
      <c r="G670" s="241"/>
      <c r="H670" s="241"/>
      <c r="I670" s="241"/>
      <c r="J670" s="242"/>
      <c r="K670" s="241"/>
      <c r="L670" s="242"/>
      <c r="M670" s="242"/>
      <c r="N670" s="242"/>
      <c r="O670" s="242"/>
    </row>
    <row r="671" spans="1:16" ht="21.75" customHeight="1" x14ac:dyDescent="0.2">
      <c r="A671" s="9"/>
      <c r="B671" s="20"/>
      <c r="C671" s="8"/>
      <c r="D671" s="255"/>
      <c r="E671" s="20"/>
      <c r="F671" s="20"/>
      <c r="G671" s="243"/>
      <c r="H671" s="243"/>
      <c r="I671" s="243"/>
      <c r="J671" s="244"/>
      <c r="K671" s="243"/>
      <c r="L671" s="244"/>
      <c r="M671" s="244"/>
      <c r="N671" s="244"/>
      <c r="O671" s="244"/>
    </row>
    <row r="672" spans="1:16" ht="21.75" customHeight="1" x14ac:dyDescent="0.2">
      <c r="A672" s="9"/>
      <c r="B672" s="20"/>
      <c r="C672" s="8"/>
      <c r="D672" s="12"/>
      <c r="E672" s="20"/>
      <c r="F672" s="20"/>
      <c r="G672" s="243"/>
      <c r="H672" s="243"/>
      <c r="I672" s="243"/>
      <c r="J672" s="243"/>
      <c r="K672" s="243"/>
      <c r="L672" s="243"/>
      <c r="M672" s="243"/>
      <c r="N672" s="243"/>
      <c r="O672" s="243"/>
    </row>
    <row r="673" spans="1:15" ht="21.75" customHeight="1" x14ac:dyDescent="0.2">
      <c r="A673" s="9"/>
      <c r="B673" s="20"/>
      <c r="C673" s="8"/>
      <c r="D673" s="256"/>
      <c r="E673" s="20"/>
      <c r="F673" s="20"/>
      <c r="G673" s="243"/>
      <c r="H673" s="243"/>
      <c r="I673" s="243"/>
      <c r="J673" s="243"/>
      <c r="K673" s="243"/>
      <c r="L673" s="243"/>
      <c r="M673" s="243"/>
      <c r="N673" s="243"/>
      <c r="O673" s="243"/>
    </row>
    <row r="674" spans="1:15" ht="21.75" customHeight="1" x14ac:dyDescent="0.2">
      <c r="A674" s="9"/>
      <c r="B674" s="20"/>
      <c r="C674" s="8"/>
      <c r="D674" s="12"/>
      <c r="E674" s="20"/>
      <c r="F674" s="20"/>
      <c r="G674" s="9"/>
      <c r="H674" s="9"/>
      <c r="I674" s="9"/>
      <c r="J674" s="18"/>
      <c r="K674" s="201"/>
      <c r="L674" s="18"/>
      <c r="M674" s="18"/>
      <c r="N674" s="18"/>
      <c r="O674" s="18"/>
    </row>
    <row r="675" spans="1:15" ht="21.75" customHeight="1" x14ac:dyDescent="0.2">
      <c r="A675" s="9"/>
      <c r="B675" s="20"/>
      <c r="C675" s="8"/>
      <c r="D675" s="12"/>
      <c r="E675" s="20"/>
      <c r="F675" s="20"/>
      <c r="G675" s="9"/>
      <c r="H675" s="9"/>
      <c r="I675" s="9"/>
      <c r="J675" s="18"/>
      <c r="K675" s="9"/>
      <c r="L675" s="18"/>
      <c r="M675" s="18"/>
      <c r="N675" s="18"/>
      <c r="O675" s="18"/>
    </row>
    <row r="676" spans="1:15" ht="21.75" customHeight="1" x14ac:dyDescent="0.2">
      <c r="A676" s="9"/>
      <c r="B676" s="20"/>
      <c r="C676" s="8"/>
      <c r="D676" s="12"/>
      <c r="E676" s="20"/>
      <c r="F676" s="20"/>
      <c r="G676" s="9"/>
      <c r="H676" s="9"/>
      <c r="I676" s="9"/>
      <c r="J676" s="18"/>
      <c r="K676" s="9"/>
      <c r="L676" s="18"/>
      <c r="M676" s="18"/>
      <c r="N676" s="18"/>
      <c r="O676" s="18"/>
    </row>
    <row r="677" spans="1:15" ht="21.75" customHeight="1" x14ac:dyDescent="0.2">
      <c r="A677" s="9"/>
      <c r="B677" s="20"/>
      <c r="C677" s="8"/>
      <c r="D677" s="12"/>
      <c r="E677" s="20"/>
      <c r="F677" s="20"/>
      <c r="G677" s="9"/>
      <c r="H677" s="9"/>
      <c r="I677" s="9"/>
      <c r="J677" s="18"/>
      <c r="K677" s="9"/>
      <c r="L677" s="18"/>
      <c r="M677" s="18"/>
      <c r="N677" s="18"/>
      <c r="O677" s="18"/>
    </row>
    <row r="678" spans="1:15" ht="21.75" customHeight="1" x14ac:dyDescent="0.2">
      <c r="A678" s="9"/>
      <c r="B678" s="20"/>
      <c r="C678" s="8"/>
      <c r="D678" s="12"/>
      <c r="E678" s="20"/>
      <c r="F678" s="20"/>
      <c r="G678" s="9"/>
      <c r="H678" s="9"/>
      <c r="I678" s="9"/>
      <c r="J678" s="18"/>
      <c r="K678" s="9"/>
      <c r="L678" s="18"/>
      <c r="M678" s="18"/>
      <c r="N678" s="18"/>
      <c r="O678" s="18"/>
    </row>
    <row r="679" spans="1:15" ht="21.75" customHeight="1" x14ac:dyDescent="0.2">
      <c r="A679" s="9"/>
      <c r="B679" s="20"/>
      <c r="C679" s="8"/>
      <c r="D679" s="12"/>
      <c r="E679" s="20"/>
      <c r="F679" s="20"/>
      <c r="G679" s="9"/>
      <c r="H679" s="9"/>
      <c r="I679" s="9"/>
      <c r="J679" s="18"/>
      <c r="K679" s="9"/>
      <c r="L679" s="18"/>
      <c r="M679" s="18"/>
      <c r="N679" s="18"/>
      <c r="O679" s="18"/>
    </row>
    <row r="680" spans="1:15" ht="21.75" customHeight="1" x14ac:dyDescent="0.2">
      <c r="A680" s="9"/>
      <c r="B680" s="20"/>
      <c r="C680" s="8"/>
      <c r="D680" s="12"/>
      <c r="E680" s="20"/>
      <c r="F680" s="20"/>
      <c r="G680" s="9"/>
      <c r="H680" s="9"/>
      <c r="I680" s="9"/>
      <c r="J680" s="18"/>
      <c r="K680" s="9"/>
      <c r="L680" s="18"/>
      <c r="M680" s="18"/>
      <c r="N680" s="18"/>
      <c r="O680" s="18"/>
    </row>
    <row r="681" spans="1:15" ht="21.75" customHeight="1" x14ac:dyDescent="0.2">
      <c r="A681" s="9"/>
      <c r="B681" s="20"/>
      <c r="C681" s="8"/>
      <c r="D681" s="12"/>
      <c r="E681" s="20"/>
      <c r="F681" s="20"/>
      <c r="G681" s="9"/>
      <c r="H681" s="9"/>
      <c r="I681" s="9"/>
      <c r="J681" s="18"/>
      <c r="K681" s="9"/>
      <c r="L681" s="18"/>
      <c r="M681" s="18"/>
      <c r="N681" s="18"/>
      <c r="O681" s="18"/>
    </row>
    <row r="682" spans="1:15" ht="21.75" customHeight="1" x14ac:dyDescent="0.2">
      <c r="A682" s="9"/>
      <c r="B682" s="20"/>
      <c r="C682" s="8"/>
      <c r="D682" s="12"/>
      <c r="E682" s="20"/>
      <c r="F682" s="20"/>
      <c r="G682" s="9"/>
      <c r="H682" s="9"/>
      <c r="I682" s="9"/>
      <c r="J682" s="18"/>
      <c r="K682" s="9"/>
      <c r="L682" s="18"/>
      <c r="M682" s="18"/>
      <c r="N682" s="18"/>
      <c r="O682" s="18"/>
    </row>
    <row r="683" spans="1:15" ht="21.75" customHeight="1" x14ac:dyDescent="0.2">
      <c r="A683" s="9"/>
      <c r="B683" s="20"/>
      <c r="C683" s="8"/>
      <c r="D683" s="12"/>
      <c r="E683" s="20"/>
      <c r="F683" s="20"/>
      <c r="G683" s="9"/>
      <c r="H683" s="9"/>
      <c r="I683" s="9"/>
      <c r="J683" s="18"/>
      <c r="K683" s="9"/>
      <c r="L683" s="18"/>
      <c r="M683" s="18"/>
      <c r="N683" s="18"/>
      <c r="O683" s="18"/>
    </row>
    <row r="684" spans="1:15" ht="21.75" customHeight="1" x14ac:dyDescent="0.2">
      <c r="A684" s="9"/>
      <c r="B684" s="20"/>
      <c r="C684" s="8"/>
      <c r="D684" s="12"/>
      <c r="E684" s="20"/>
      <c r="F684" s="20"/>
      <c r="G684" s="9"/>
      <c r="H684" s="9"/>
      <c r="I684" s="9"/>
      <c r="J684" s="18"/>
      <c r="K684" s="9"/>
      <c r="L684" s="18"/>
      <c r="M684" s="18"/>
      <c r="N684" s="18"/>
      <c r="O684" s="18"/>
    </row>
    <row r="685" spans="1:15" ht="21.75" customHeight="1" x14ac:dyDescent="0.2">
      <c r="A685" s="9"/>
      <c r="B685" s="20"/>
      <c r="C685" s="8"/>
      <c r="D685" s="12"/>
      <c r="E685" s="20"/>
      <c r="F685" s="20"/>
      <c r="G685" s="9"/>
      <c r="H685" s="9"/>
      <c r="I685" s="9"/>
      <c r="J685" s="18"/>
      <c r="K685" s="9"/>
      <c r="L685" s="18"/>
      <c r="M685" s="18"/>
      <c r="N685" s="18"/>
      <c r="O685" s="18"/>
    </row>
    <row r="686" spans="1:15" ht="21.75" customHeight="1" x14ac:dyDescent="0.2">
      <c r="A686" s="9"/>
      <c r="B686" s="20"/>
      <c r="C686" s="8"/>
      <c r="D686" s="12"/>
      <c r="E686" s="20"/>
      <c r="F686" s="20"/>
      <c r="G686" s="9"/>
      <c r="H686" s="9"/>
      <c r="I686" s="9"/>
      <c r="J686" s="18"/>
      <c r="K686" s="9"/>
      <c r="L686" s="18"/>
      <c r="M686" s="18"/>
      <c r="N686" s="18"/>
      <c r="O686" s="18"/>
    </row>
    <row r="687" spans="1:15" ht="21.75" customHeight="1" x14ac:dyDescent="0.2">
      <c r="A687" s="9"/>
      <c r="B687" s="20"/>
      <c r="C687" s="8"/>
      <c r="D687" s="12"/>
      <c r="E687" s="20"/>
      <c r="F687" s="20"/>
      <c r="G687" s="9"/>
      <c r="H687" s="9"/>
      <c r="I687" s="9"/>
      <c r="J687" s="18"/>
      <c r="K687" s="9"/>
      <c r="L687" s="18"/>
      <c r="M687" s="18"/>
      <c r="N687" s="18"/>
      <c r="O687" s="18"/>
    </row>
    <row r="688" spans="1:15" ht="21.75" customHeight="1" x14ac:dyDescent="0.2">
      <c r="A688" s="9"/>
      <c r="B688" s="20"/>
      <c r="C688" s="8"/>
      <c r="D688" s="12"/>
      <c r="E688" s="20"/>
      <c r="F688" s="20"/>
      <c r="G688" s="9"/>
      <c r="H688" s="9"/>
      <c r="I688" s="9"/>
      <c r="J688" s="18"/>
      <c r="K688" s="9"/>
      <c r="L688" s="18"/>
      <c r="M688" s="18"/>
      <c r="N688" s="18"/>
      <c r="O688" s="18"/>
    </row>
    <row r="689" spans="1:15" ht="21.75" customHeight="1" x14ac:dyDescent="0.2">
      <c r="A689" s="9"/>
      <c r="B689" s="20"/>
      <c r="C689" s="8"/>
      <c r="D689" s="12"/>
      <c r="E689" s="20"/>
      <c r="F689" s="20"/>
      <c r="G689" s="9"/>
      <c r="H689" s="9"/>
      <c r="I689" s="9"/>
      <c r="J689" s="18"/>
      <c r="K689" s="9"/>
      <c r="L689" s="18"/>
      <c r="M689" s="18"/>
      <c r="N689" s="18"/>
      <c r="O689" s="18"/>
    </row>
    <row r="690" spans="1:15" ht="21.75" customHeight="1" x14ac:dyDescent="0.2">
      <c r="A690" s="9"/>
      <c r="B690" s="20"/>
      <c r="C690" s="8"/>
      <c r="D690" s="12"/>
      <c r="E690" s="20"/>
      <c r="F690" s="20"/>
      <c r="G690" s="9"/>
      <c r="H690" s="9"/>
      <c r="I690" s="9"/>
      <c r="J690" s="18"/>
      <c r="K690" s="9"/>
      <c r="L690" s="18"/>
      <c r="M690" s="18"/>
      <c r="N690" s="18"/>
      <c r="O690" s="18"/>
    </row>
    <row r="691" spans="1:15" ht="21.75" customHeight="1" x14ac:dyDescent="0.2">
      <c r="A691" s="9"/>
      <c r="B691" s="20"/>
      <c r="C691" s="8"/>
      <c r="D691" s="12"/>
      <c r="E691" s="20"/>
      <c r="F691" s="20"/>
      <c r="G691" s="9"/>
      <c r="H691" s="9"/>
      <c r="I691" s="9"/>
      <c r="J691" s="18"/>
      <c r="K691" s="9"/>
      <c r="L691" s="18"/>
      <c r="M691" s="18"/>
      <c r="N691" s="18"/>
      <c r="O691" s="18"/>
    </row>
    <row r="692" spans="1:15" ht="21.75" customHeight="1" x14ac:dyDescent="0.2">
      <c r="A692" s="9"/>
      <c r="B692" s="12"/>
      <c r="C692" s="10"/>
      <c r="D692" s="12"/>
      <c r="E692" s="12"/>
      <c r="F692" s="12"/>
      <c r="G692" s="11"/>
      <c r="H692" s="11"/>
      <c r="I692" s="11"/>
      <c r="J692" s="19"/>
      <c r="K692" s="11"/>
      <c r="L692" s="19"/>
      <c r="M692" s="19"/>
      <c r="N692" s="19"/>
      <c r="O692" s="19"/>
    </row>
    <row r="693" spans="1:15" ht="21.75" customHeight="1" x14ac:dyDescent="0.2">
      <c r="A693" s="9"/>
      <c r="B693" s="12"/>
      <c r="C693" s="10"/>
      <c r="D693" s="12"/>
      <c r="E693" s="12"/>
      <c r="F693" s="12"/>
      <c r="G693" s="11"/>
      <c r="H693" s="11"/>
      <c r="I693" s="11"/>
      <c r="J693" s="19"/>
      <c r="K693" s="11"/>
      <c r="L693" s="19"/>
      <c r="M693" s="19"/>
      <c r="N693" s="19"/>
      <c r="O693" s="19"/>
    </row>
    <row r="694" spans="1:15" ht="21.75" customHeight="1" x14ac:dyDescent="0.2">
      <c r="A694" s="11"/>
      <c r="B694" s="20"/>
      <c r="C694" s="8"/>
      <c r="D694" s="12"/>
      <c r="E694" s="20"/>
      <c r="F694" s="20"/>
      <c r="G694" s="9"/>
      <c r="H694" s="9"/>
      <c r="I694" s="9"/>
      <c r="J694" s="18"/>
      <c r="K694" s="9"/>
      <c r="L694" s="18"/>
      <c r="M694" s="18"/>
      <c r="N694" s="18"/>
      <c r="O694" s="18"/>
    </row>
    <row r="695" spans="1:15" ht="21.75" customHeight="1" x14ac:dyDescent="0.2">
      <c r="A695" s="11"/>
      <c r="B695" s="20"/>
      <c r="C695" s="8"/>
      <c r="D695" s="12"/>
      <c r="E695" s="20"/>
      <c r="F695" s="20"/>
      <c r="G695" s="9"/>
      <c r="H695" s="9"/>
      <c r="I695" s="9"/>
      <c r="J695" s="18"/>
      <c r="K695" s="9"/>
      <c r="L695" s="18"/>
      <c r="M695" s="18"/>
      <c r="N695" s="18"/>
      <c r="O695" s="18"/>
    </row>
    <row r="696" spans="1:15" ht="21.75" customHeight="1" x14ac:dyDescent="0.2">
      <c r="A696" s="9"/>
      <c r="B696" s="20"/>
      <c r="C696" s="8"/>
      <c r="D696" s="12"/>
      <c r="E696" s="20"/>
      <c r="F696" s="20"/>
      <c r="G696" s="9"/>
      <c r="H696" s="9"/>
      <c r="I696" s="9"/>
      <c r="J696" s="18"/>
      <c r="K696" s="9"/>
      <c r="L696" s="18"/>
      <c r="M696" s="18"/>
      <c r="N696" s="18"/>
      <c r="O696" s="18"/>
    </row>
    <row r="697" spans="1:15" ht="21.75" customHeight="1" x14ac:dyDescent="0.2">
      <c r="A697" s="9"/>
      <c r="B697" s="20"/>
      <c r="C697" s="8"/>
      <c r="D697" s="12"/>
      <c r="E697" s="20"/>
      <c r="F697" s="20"/>
      <c r="G697" s="9"/>
      <c r="H697" s="9"/>
      <c r="I697" s="9"/>
      <c r="J697" s="18"/>
      <c r="K697" s="9"/>
      <c r="L697" s="18"/>
      <c r="M697" s="18"/>
      <c r="N697" s="18"/>
      <c r="O697" s="18"/>
    </row>
    <row r="698" spans="1:15" ht="14.25" x14ac:dyDescent="0.2">
      <c r="A698" s="9"/>
      <c r="B698" s="20"/>
      <c r="C698" s="8"/>
      <c r="D698" s="12"/>
      <c r="E698" s="20"/>
      <c r="F698" s="20"/>
      <c r="G698" s="9"/>
      <c r="H698" s="9"/>
      <c r="I698" s="9"/>
      <c r="J698" s="18"/>
      <c r="K698" s="9"/>
      <c r="L698" s="18"/>
      <c r="M698" s="18"/>
      <c r="N698" s="18"/>
      <c r="O698" s="18"/>
    </row>
    <row r="699" spans="1:15" ht="14.25" x14ac:dyDescent="0.2">
      <c r="A699" s="9"/>
      <c r="B699" s="20"/>
      <c r="C699" s="8"/>
      <c r="D699" s="12"/>
      <c r="E699" s="20"/>
      <c r="F699" s="20"/>
      <c r="G699" s="9"/>
      <c r="H699" s="9"/>
      <c r="I699" s="9"/>
      <c r="J699" s="18"/>
      <c r="K699" s="9"/>
      <c r="L699" s="18"/>
      <c r="M699" s="18"/>
      <c r="N699" s="18"/>
      <c r="O699" s="18"/>
    </row>
    <row r="700" spans="1:15" ht="14.25" x14ac:dyDescent="0.2">
      <c r="A700" s="9"/>
      <c r="B700" s="20"/>
      <c r="C700" s="8"/>
      <c r="D700" s="12"/>
      <c r="E700" s="20"/>
      <c r="F700" s="20"/>
      <c r="G700" s="9"/>
      <c r="H700" s="9"/>
      <c r="I700" s="9"/>
      <c r="J700" s="18"/>
      <c r="K700" s="9"/>
      <c r="L700" s="18"/>
      <c r="M700" s="18"/>
      <c r="N700" s="18"/>
      <c r="O700" s="18"/>
    </row>
    <row r="701" spans="1:15" ht="14.25" x14ac:dyDescent="0.2">
      <c r="A701" s="9"/>
      <c r="B701" s="20"/>
      <c r="C701" s="8"/>
      <c r="D701" s="12"/>
      <c r="E701" s="20"/>
      <c r="F701" s="20"/>
      <c r="G701" s="9"/>
      <c r="H701" s="9"/>
      <c r="I701" s="9"/>
      <c r="J701" s="18"/>
      <c r="K701" s="9"/>
      <c r="L701" s="18"/>
      <c r="M701" s="18"/>
      <c r="N701" s="18"/>
      <c r="O701" s="18"/>
    </row>
    <row r="702" spans="1:15" ht="14.25" x14ac:dyDescent="0.2">
      <c r="A702" s="9"/>
      <c r="B702" s="20"/>
      <c r="C702" s="8"/>
      <c r="D702" s="12"/>
      <c r="E702" s="20"/>
      <c r="F702" s="20"/>
      <c r="G702" s="9"/>
      <c r="H702" s="9"/>
      <c r="I702" s="9"/>
      <c r="J702" s="18"/>
      <c r="K702" s="9"/>
      <c r="L702" s="18"/>
      <c r="M702" s="18"/>
      <c r="N702" s="18"/>
      <c r="O702" s="18"/>
    </row>
    <row r="703" spans="1:15" ht="14.25" x14ac:dyDescent="0.2">
      <c r="A703" s="9"/>
      <c r="B703" s="20"/>
      <c r="C703" s="8"/>
      <c r="D703" s="12"/>
      <c r="E703" s="20"/>
      <c r="F703" s="20"/>
      <c r="G703" s="9"/>
      <c r="H703" s="9"/>
      <c r="I703" s="9"/>
      <c r="J703" s="18"/>
      <c r="K703" s="9"/>
      <c r="L703" s="18"/>
      <c r="M703" s="18"/>
      <c r="N703" s="18"/>
      <c r="O703" s="18"/>
    </row>
    <row r="704" spans="1:15" ht="36" customHeight="1" x14ac:dyDescent="0.2">
      <c r="A704" s="9"/>
      <c r="B704" s="20"/>
      <c r="C704" s="8"/>
      <c r="D704" s="12"/>
      <c r="E704" s="20"/>
      <c r="F704" s="20"/>
      <c r="G704" s="9"/>
      <c r="H704" s="9"/>
      <c r="I704" s="9"/>
      <c r="J704" s="18"/>
      <c r="K704" s="9"/>
      <c r="L704" s="18"/>
      <c r="M704" s="18"/>
      <c r="N704" s="18"/>
      <c r="O704" s="18"/>
    </row>
    <row r="705" spans="1:15" ht="36" customHeight="1" x14ac:dyDescent="0.2">
      <c r="A705" s="9"/>
      <c r="B705" s="20"/>
      <c r="C705" s="8"/>
      <c r="D705" s="12"/>
      <c r="E705" s="20"/>
      <c r="F705" s="20"/>
      <c r="G705" s="9"/>
      <c r="H705" s="9"/>
      <c r="I705" s="9"/>
      <c r="J705" s="18"/>
      <c r="K705" s="9"/>
      <c r="L705" s="18"/>
      <c r="M705" s="18"/>
      <c r="N705" s="18"/>
      <c r="O705" s="18"/>
    </row>
    <row r="706" spans="1:15" ht="14.25" x14ac:dyDescent="0.2">
      <c r="A706" s="9"/>
      <c r="B706" s="12"/>
      <c r="C706" s="10"/>
      <c r="D706" s="12"/>
      <c r="E706" s="12"/>
      <c r="F706" s="12"/>
      <c r="G706" s="11"/>
      <c r="H706" s="11"/>
      <c r="I706" s="11"/>
      <c r="J706" s="19"/>
      <c r="K706" s="11"/>
      <c r="L706" s="19"/>
      <c r="M706" s="19"/>
      <c r="N706" s="19"/>
      <c r="O706" s="19"/>
    </row>
    <row r="707" spans="1:15" ht="36" customHeight="1" x14ac:dyDescent="0.2">
      <c r="A707" s="9"/>
      <c r="B707" s="12"/>
      <c r="C707" s="10"/>
      <c r="D707" s="12"/>
      <c r="E707" s="12"/>
      <c r="F707" s="12"/>
      <c r="G707" s="11"/>
      <c r="H707" s="11"/>
      <c r="I707" s="11"/>
      <c r="J707" s="19"/>
      <c r="K707" s="11"/>
      <c r="L707" s="19"/>
      <c r="M707" s="19"/>
      <c r="N707" s="19"/>
      <c r="O707" s="19"/>
    </row>
    <row r="708" spans="1:15" ht="36" customHeight="1" x14ac:dyDescent="0.2">
      <c r="A708" s="11"/>
      <c r="B708" s="12"/>
      <c r="C708" s="10"/>
      <c r="D708" s="12"/>
      <c r="E708" s="12"/>
      <c r="F708" s="12"/>
      <c r="G708" s="11"/>
      <c r="H708" s="11"/>
      <c r="I708" s="11"/>
      <c r="J708" s="19"/>
      <c r="K708" s="11"/>
      <c r="L708" s="19"/>
      <c r="M708" s="19"/>
      <c r="N708" s="19"/>
      <c r="O708" s="19"/>
    </row>
    <row r="709" spans="1:15" ht="36" customHeight="1" x14ac:dyDescent="0.2">
      <c r="A709" s="11"/>
      <c r="B709" s="12"/>
      <c r="C709" s="10"/>
      <c r="D709" s="12"/>
      <c r="E709" s="12"/>
      <c r="F709" s="12"/>
      <c r="G709" s="11"/>
      <c r="H709" s="11"/>
      <c r="I709" s="11"/>
      <c r="J709" s="19"/>
      <c r="K709" s="11"/>
      <c r="L709" s="19"/>
      <c r="M709" s="19"/>
      <c r="N709" s="19"/>
      <c r="O709" s="19"/>
    </row>
    <row r="710" spans="1:15" ht="36" customHeight="1" x14ac:dyDescent="0.2">
      <c r="A710" s="11"/>
      <c r="B710" s="12"/>
      <c r="C710" s="10"/>
      <c r="D710" s="12"/>
      <c r="E710" s="12"/>
      <c r="F710" s="12"/>
      <c r="G710" s="11"/>
      <c r="H710" s="11"/>
      <c r="I710" s="11"/>
      <c r="J710" s="19"/>
      <c r="K710" s="11"/>
      <c r="L710" s="19"/>
      <c r="M710" s="19"/>
      <c r="N710" s="19"/>
      <c r="O710" s="19"/>
    </row>
    <row r="711" spans="1:15" ht="14.25" x14ac:dyDescent="0.2">
      <c r="A711" s="11"/>
      <c r="B711" s="12"/>
      <c r="C711" s="10"/>
      <c r="D711" s="12"/>
      <c r="E711" s="12"/>
      <c r="F711" s="12"/>
      <c r="G711" s="11"/>
      <c r="H711" s="11"/>
      <c r="I711" s="11"/>
      <c r="J711" s="19"/>
      <c r="K711" s="11"/>
      <c r="L711" s="19"/>
      <c r="M711" s="19"/>
      <c r="N711" s="19"/>
      <c r="O711" s="19"/>
    </row>
    <row r="712" spans="1:15" ht="14.25" x14ac:dyDescent="0.2">
      <c r="A712" s="11"/>
      <c r="B712" s="12"/>
      <c r="C712" s="10"/>
      <c r="D712" s="12"/>
      <c r="E712" s="12"/>
      <c r="F712" s="12"/>
      <c r="G712" s="11"/>
      <c r="H712" s="11"/>
      <c r="I712" s="11"/>
      <c r="J712" s="19"/>
      <c r="K712" s="11"/>
      <c r="L712" s="19"/>
      <c r="M712" s="19"/>
      <c r="N712" s="19"/>
      <c r="O712" s="19"/>
    </row>
    <row r="713" spans="1:15" ht="14.25" x14ac:dyDescent="0.2">
      <c r="A713" s="11"/>
      <c r="B713" s="12"/>
      <c r="C713" s="10"/>
      <c r="D713" s="12"/>
      <c r="E713" s="12"/>
      <c r="F713" s="12"/>
      <c r="G713" s="11"/>
      <c r="H713" s="11"/>
      <c r="I713" s="11"/>
      <c r="J713" s="19"/>
      <c r="K713" s="11"/>
      <c r="L713" s="19"/>
      <c r="M713" s="19"/>
      <c r="N713" s="19"/>
      <c r="O713" s="19"/>
    </row>
    <row r="714" spans="1:15" ht="14.25" x14ac:dyDescent="0.2">
      <c r="A714" s="11"/>
      <c r="B714" s="12"/>
      <c r="C714" s="10"/>
      <c r="D714" s="12"/>
      <c r="E714" s="12"/>
      <c r="F714" s="12"/>
      <c r="G714" s="11"/>
      <c r="H714" s="11"/>
      <c r="I714" s="11"/>
      <c r="J714" s="19"/>
      <c r="K714" s="11"/>
      <c r="L714" s="19"/>
      <c r="M714" s="19"/>
      <c r="N714" s="19"/>
      <c r="O714" s="19"/>
    </row>
    <row r="715" spans="1:15" ht="14.25" x14ac:dyDescent="0.2">
      <c r="A715" s="11"/>
      <c r="B715" s="12"/>
      <c r="C715" s="10"/>
      <c r="D715" s="12"/>
      <c r="E715" s="12"/>
      <c r="F715" s="12"/>
      <c r="G715" s="11"/>
      <c r="H715" s="11"/>
      <c r="I715" s="11"/>
      <c r="J715" s="19"/>
      <c r="K715" s="11"/>
      <c r="L715" s="19"/>
      <c r="M715" s="19"/>
      <c r="N715" s="19"/>
      <c r="O715" s="19"/>
    </row>
    <row r="716" spans="1:15" ht="14.25" x14ac:dyDescent="0.2">
      <c r="A716" s="11"/>
      <c r="B716" s="12"/>
      <c r="C716" s="10"/>
      <c r="D716" s="12"/>
      <c r="E716" s="12"/>
      <c r="F716" s="12"/>
      <c r="G716" s="11"/>
      <c r="H716" s="11"/>
      <c r="I716" s="11"/>
      <c r="J716" s="19"/>
      <c r="K716" s="11"/>
      <c r="L716" s="19"/>
      <c r="M716" s="19"/>
      <c r="N716" s="19"/>
      <c r="O716" s="19"/>
    </row>
    <row r="717" spans="1:15" ht="14.25" x14ac:dyDescent="0.2">
      <c r="A717" s="11"/>
      <c r="B717" s="12"/>
      <c r="C717" s="10"/>
      <c r="D717" s="12"/>
      <c r="E717" s="12"/>
      <c r="F717" s="12"/>
      <c r="G717" s="11"/>
      <c r="H717" s="11"/>
      <c r="I717" s="11"/>
      <c r="J717" s="19"/>
      <c r="K717" s="11"/>
      <c r="L717" s="19"/>
      <c r="M717" s="19"/>
      <c r="N717" s="19"/>
      <c r="O717" s="19"/>
    </row>
    <row r="718" spans="1:15" ht="36" customHeight="1" x14ac:dyDescent="0.2">
      <c r="A718" s="11"/>
      <c r="B718" s="12"/>
      <c r="C718" s="10"/>
      <c r="D718" s="12"/>
      <c r="E718" s="12"/>
      <c r="F718" s="12"/>
      <c r="G718" s="11"/>
      <c r="H718" s="11"/>
      <c r="I718" s="11"/>
      <c r="J718" s="19"/>
      <c r="K718" s="11"/>
      <c r="L718" s="19"/>
      <c r="M718" s="19"/>
      <c r="N718" s="19"/>
      <c r="O718" s="19"/>
    </row>
    <row r="719" spans="1:15" ht="36" customHeight="1" x14ac:dyDescent="0.2">
      <c r="A719" s="21"/>
      <c r="B719" s="22"/>
      <c r="C719" s="23"/>
      <c r="D719" s="22"/>
      <c r="E719" s="22"/>
      <c r="F719" s="22"/>
      <c r="G719" s="21"/>
      <c r="H719" s="21"/>
      <c r="I719" s="21"/>
      <c r="J719" s="24"/>
      <c r="K719" s="21"/>
      <c r="L719" s="24"/>
      <c r="M719" s="24"/>
      <c r="N719" s="24"/>
      <c r="O719" s="24"/>
    </row>
    <row r="720" spans="1:15" ht="36" customHeight="1" x14ac:dyDescent="0.2">
      <c r="A720" s="6"/>
    </row>
    <row r="721" spans="1:1" ht="36" customHeight="1" x14ac:dyDescent="0.2">
      <c r="A721" s="6"/>
    </row>
    <row r="722" spans="1:1" ht="36" customHeight="1" x14ac:dyDescent="0.2"/>
    <row r="723" spans="1:1" ht="36" customHeight="1" x14ac:dyDescent="0.2"/>
    <row r="724" spans="1:1" ht="36" customHeight="1" x14ac:dyDescent="0.2"/>
    <row r="725" spans="1:1" ht="36" customHeight="1" x14ac:dyDescent="0.2"/>
    <row r="726" spans="1:1" ht="36" customHeight="1" x14ac:dyDescent="0.2"/>
    <row r="727" spans="1:1" ht="36" customHeight="1" x14ac:dyDescent="0.2"/>
    <row r="728" spans="1:1" ht="36" customHeight="1" x14ac:dyDescent="0.2"/>
    <row r="729" spans="1:1" ht="36" customHeight="1" x14ac:dyDescent="0.2"/>
    <row r="730" spans="1:1" ht="36" customHeight="1" x14ac:dyDescent="0.2"/>
    <row r="731" spans="1:1" ht="36" customHeight="1" x14ac:dyDescent="0.2"/>
  </sheetData>
  <sortState xmlns:xlrd2="http://schemas.microsoft.com/office/spreadsheetml/2017/richdata2" ref="A8:O632">
    <sortCondition ref="B8:B632"/>
  </sortState>
  <mergeCells count="110">
    <mergeCell ref="A13:O13"/>
    <mergeCell ref="A15:B15"/>
    <mergeCell ref="A156:B156"/>
    <mergeCell ref="A260:B260"/>
    <mergeCell ref="A222:N222"/>
    <mergeCell ref="A169:N169"/>
    <mergeCell ref="A178:B178"/>
    <mergeCell ref="A182:N182"/>
    <mergeCell ref="A218:B218"/>
    <mergeCell ref="A219:N219"/>
    <mergeCell ref="A221:B221"/>
    <mergeCell ref="A243:O243"/>
    <mergeCell ref="A240:N240"/>
    <mergeCell ref="A242:B242"/>
    <mergeCell ref="A179:N179"/>
    <mergeCell ref="A40:O40"/>
    <mergeCell ref="A43:B43"/>
    <mergeCell ref="A234:N234"/>
    <mergeCell ref="A236:B236"/>
    <mergeCell ref="A73:O73"/>
    <mergeCell ref="A237:N237"/>
    <mergeCell ref="A239:B239"/>
    <mergeCell ref="A44:O44"/>
    <mergeCell ref="A46:B46"/>
    <mergeCell ref="A261:N261"/>
    <mergeCell ref="A265:B265"/>
    <mergeCell ref="A298:B298"/>
    <mergeCell ref="A266:N266"/>
    <mergeCell ref="A181:B181"/>
    <mergeCell ref="A20:O20"/>
    <mergeCell ref="A16:O16"/>
    <mergeCell ref="A47:N47"/>
    <mergeCell ref="A27:B27"/>
    <mergeCell ref="A19:B19"/>
    <mergeCell ref="A34:B34"/>
    <mergeCell ref="A39:B39"/>
    <mergeCell ref="A28:O28"/>
    <mergeCell ref="A35:O35"/>
    <mergeCell ref="A58:N58"/>
    <mergeCell ref="A67:B67"/>
    <mergeCell ref="A57:B57"/>
    <mergeCell ref="A68:N68"/>
    <mergeCell ref="A72:B72"/>
    <mergeCell ref="A157:N157"/>
    <mergeCell ref="A168:B168"/>
    <mergeCell ref="A294:B294"/>
    <mergeCell ref="A288:B288"/>
    <mergeCell ref="A285:O285"/>
    <mergeCell ref="B2:N2"/>
    <mergeCell ref="B3:N3"/>
    <mergeCell ref="B4:N4"/>
    <mergeCell ref="B5:N5"/>
    <mergeCell ref="A12:B12"/>
    <mergeCell ref="A8:O8"/>
    <mergeCell ref="G667:H667"/>
    <mergeCell ref="A374:O374"/>
    <mergeCell ref="A381:B381"/>
    <mergeCell ref="A384:B384"/>
    <mergeCell ref="A558:O558"/>
    <mergeCell ref="A649:O649"/>
    <mergeCell ref="A630:O630"/>
    <mergeCell ref="A632:B632"/>
    <mergeCell ref="A648:B648"/>
    <mergeCell ref="G663:H663"/>
    <mergeCell ref="C661:F661"/>
    <mergeCell ref="A661:B661"/>
    <mergeCell ref="A520:O520"/>
    <mergeCell ref="A551:B551"/>
    <mergeCell ref="A438:B438"/>
    <mergeCell ref="A439:O439"/>
    <mergeCell ref="A233:B233"/>
    <mergeCell ref="A320:B320"/>
    <mergeCell ref="A660:B660"/>
    <mergeCell ref="A357:O357"/>
    <mergeCell ref="A364:B364"/>
    <mergeCell ref="A382:O382"/>
    <mergeCell ref="A629:B629"/>
    <mergeCell ref="A633:O633"/>
    <mergeCell ref="A419:O419"/>
    <mergeCell ref="A552:O552"/>
    <mergeCell ref="A554:B554"/>
    <mergeCell ref="A441:B441"/>
    <mergeCell ref="A442:O442"/>
    <mergeCell ref="A519:B519"/>
    <mergeCell ref="A385:O385"/>
    <mergeCell ref="A392:B392"/>
    <mergeCell ref="A393:O393"/>
    <mergeCell ref="A418:B418"/>
    <mergeCell ref="A555:O555"/>
    <mergeCell ref="A557:B557"/>
    <mergeCell ref="A373:B373"/>
    <mergeCell ref="A289:O289"/>
    <mergeCell ref="A284:B284"/>
    <mergeCell ref="A275:N275"/>
    <mergeCell ref="A274:B274"/>
    <mergeCell ref="A356:B356"/>
    <mergeCell ref="A365:O365"/>
    <mergeCell ref="A303:B303"/>
    <mergeCell ref="A295:O295"/>
    <mergeCell ref="A330:O330"/>
    <mergeCell ref="A339:B339"/>
    <mergeCell ref="A345:B345"/>
    <mergeCell ref="A299:N299"/>
    <mergeCell ref="A304:N304"/>
    <mergeCell ref="A346:O346"/>
    <mergeCell ref="A329:B329"/>
    <mergeCell ref="A321:N321"/>
    <mergeCell ref="A340:O340"/>
    <mergeCell ref="A278:B278"/>
    <mergeCell ref="A279:O279"/>
  </mergeCells>
  <phoneticPr fontId="4" type="noConversion"/>
  <printOptions horizontalCentered="1"/>
  <pageMargins left="0.7" right="0.7" top="0.75" bottom="0.75" header="0.3" footer="0.3"/>
  <pageSetup paperSize="5" scale="49" fitToHeight="0" orientation="landscape" r:id="rId1"/>
  <headerFooter>
    <oddFooter>Página &amp;P</oddFooter>
  </headerFooter>
  <rowBreaks count="1" manualBreakCount="1">
    <brk id="668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28B85-C6E7-456A-9F7D-9DCFAA73025F}">
  <sheetPr>
    <pageSetUpPr fitToPage="1"/>
  </sheetPr>
  <dimension ref="A2:P62"/>
  <sheetViews>
    <sheetView showGridLines="0" topLeftCell="A44" zoomScale="80" zoomScaleNormal="80" zoomScaleSheetLayoutView="70" workbookViewId="0">
      <selection activeCell="O1" sqref="A1:O61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3.140625" style="7" customWidth="1"/>
    <col min="13" max="14" width="14.5703125" style="7" customWidth="1"/>
    <col min="15" max="15" width="15" customWidth="1"/>
  </cols>
  <sheetData>
    <row r="2" spans="1:16" x14ac:dyDescent="0.2">
      <c r="A2" s="152"/>
      <c r="B2" s="5"/>
      <c r="D2" s="2"/>
      <c r="E2" s="2"/>
      <c r="F2" s="2"/>
      <c r="G2" s="2"/>
      <c r="H2" s="5"/>
      <c r="I2" s="5"/>
      <c r="J2" s="17"/>
      <c r="K2" s="5"/>
      <c r="L2" s="17"/>
      <c r="M2" s="17"/>
      <c r="N2" s="17"/>
      <c r="O2" s="17"/>
    </row>
    <row r="3" spans="1:16" x14ac:dyDescent="0.2">
      <c r="A3" s="152"/>
      <c r="B3" s="5"/>
      <c r="D3" s="2"/>
      <c r="E3" s="2"/>
      <c r="F3" s="2"/>
      <c r="G3" s="2"/>
      <c r="H3" s="5"/>
      <c r="I3" s="5"/>
      <c r="J3" s="17"/>
      <c r="K3" s="5"/>
      <c r="L3" s="17"/>
      <c r="M3" s="17"/>
      <c r="N3" s="17"/>
      <c r="O3" s="17"/>
    </row>
    <row r="4" spans="1:16" x14ac:dyDescent="0.2">
      <c r="A4" s="152"/>
      <c r="B4" s="5"/>
      <c r="D4" s="2"/>
      <c r="E4" s="2"/>
      <c r="F4" s="2"/>
      <c r="G4" s="2"/>
      <c r="H4" s="5"/>
      <c r="I4" s="5"/>
      <c r="J4" s="17"/>
      <c r="K4" s="5"/>
      <c r="L4" s="17"/>
      <c r="M4" s="17"/>
      <c r="N4" s="17"/>
      <c r="O4" s="17"/>
    </row>
    <row r="5" spans="1:16" x14ac:dyDescent="0.2">
      <c r="A5" s="152"/>
      <c r="B5" s="280"/>
      <c r="C5" s="280"/>
      <c r="D5" s="280"/>
      <c r="E5" s="280"/>
      <c r="F5" s="280"/>
      <c r="G5" s="280"/>
      <c r="H5" s="280"/>
      <c r="I5" s="280"/>
      <c r="J5" s="280"/>
      <c r="K5" s="281"/>
      <c r="L5" s="282"/>
      <c r="M5" s="283"/>
      <c r="N5" s="280"/>
      <c r="O5" s="135"/>
    </row>
    <row r="6" spans="1:16" x14ac:dyDescent="0.2">
      <c r="A6" s="152"/>
      <c r="B6" s="284" t="s">
        <v>9</v>
      </c>
      <c r="C6" s="284"/>
      <c r="D6" s="284"/>
      <c r="E6" s="284"/>
      <c r="F6" s="284"/>
      <c r="G6" s="284"/>
      <c r="H6" s="284"/>
      <c r="I6" s="284"/>
      <c r="J6" s="284"/>
      <c r="K6" s="285"/>
      <c r="L6" s="286"/>
      <c r="M6" s="287"/>
      <c r="N6" s="284"/>
      <c r="O6" s="153"/>
    </row>
    <row r="7" spans="1:16" x14ac:dyDescent="0.2">
      <c r="A7" s="152"/>
      <c r="B7" s="284" t="s">
        <v>1082</v>
      </c>
      <c r="C7" s="284"/>
      <c r="D7" s="284"/>
      <c r="E7" s="284"/>
      <c r="F7" s="284"/>
      <c r="G7" s="284"/>
      <c r="H7" s="284"/>
      <c r="I7" s="284"/>
      <c r="J7" s="284"/>
      <c r="K7" s="285"/>
      <c r="L7" s="286"/>
      <c r="M7" s="287"/>
      <c r="N7" s="284"/>
      <c r="O7" s="153"/>
    </row>
    <row r="8" spans="1:16" ht="22.5" customHeight="1" x14ac:dyDescent="0.2">
      <c r="A8" s="152"/>
      <c r="B8" s="288" t="s">
        <v>1045</v>
      </c>
      <c r="C8" s="288"/>
      <c r="D8" s="288"/>
      <c r="E8" s="288"/>
      <c r="F8" s="288"/>
      <c r="G8" s="288"/>
      <c r="H8" s="288"/>
      <c r="I8" s="288"/>
      <c r="J8" s="288"/>
      <c r="K8" s="289"/>
      <c r="L8" s="290"/>
      <c r="M8" s="291"/>
      <c r="N8" s="288"/>
      <c r="O8" s="2"/>
    </row>
    <row r="9" spans="1:16" ht="13.5" thickBot="1" x14ac:dyDescent="0.25">
      <c r="A9" s="5"/>
      <c r="B9" s="2"/>
      <c r="D9" s="2"/>
      <c r="E9" s="2"/>
      <c r="F9" s="2"/>
      <c r="G9" s="5"/>
      <c r="H9" s="5"/>
      <c r="I9" s="5"/>
      <c r="J9" s="17"/>
      <c r="K9" s="5"/>
      <c r="L9" s="17"/>
      <c r="M9" s="17"/>
      <c r="N9" s="17"/>
      <c r="O9" s="17"/>
    </row>
    <row r="10" spans="1:16" ht="30" customHeight="1" x14ac:dyDescent="0.2">
      <c r="A10" s="80" t="s">
        <v>16</v>
      </c>
      <c r="B10" s="81" t="s">
        <v>5</v>
      </c>
      <c r="C10" s="81" t="s">
        <v>17</v>
      </c>
      <c r="D10" s="81" t="s">
        <v>6</v>
      </c>
      <c r="E10" s="81" t="s">
        <v>268</v>
      </c>
      <c r="F10" s="81" t="s">
        <v>18</v>
      </c>
      <c r="G10" s="81" t="s">
        <v>312</v>
      </c>
      <c r="H10" s="81" t="s">
        <v>308</v>
      </c>
      <c r="I10" s="81" t="s">
        <v>313</v>
      </c>
      <c r="J10" s="81" t="s">
        <v>0</v>
      </c>
      <c r="K10" s="81" t="s">
        <v>1</v>
      </c>
      <c r="L10" s="81" t="s">
        <v>2</v>
      </c>
      <c r="M10" s="81" t="s">
        <v>310</v>
      </c>
      <c r="N10" s="82" t="s">
        <v>311</v>
      </c>
      <c r="O10" s="83" t="s">
        <v>10</v>
      </c>
    </row>
    <row r="11" spans="1:16" ht="30" customHeight="1" x14ac:dyDescent="0.2">
      <c r="A11" s="276" t="s">
        <v>472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26"/>
    </row>
    <row r="12" spans="1:16" ht="30" customHeight="1" x14ac:dyDescent="0.2">
      <c r="A12" s="207">
        <v>1</v>
      </c>
      <c r="B12" s="209" t="s">
        <v>433</v>
      </c>
      <c r="C12" s="209" t="s">
        <v>396</v>
      </c>
      <c r="D12" s="92" t="s">
        <v>950</v>
      </c>
      <c r="E12" s="210" t="s">
        <v>269</v>
      </c>
      <c r="F12" s="210" t="s">
        <v>19</v>
      </c>
      <c r="G12" s="154">
        <v>70000</v>
      </c>
      <c r="H12" s="154">
        <v>0</v>
      </c>
      <c r="I12" s="154">
        <f t="shared" ref="I12" si="0">SUM(G12:H12)</f>
        <v>70000</v>
      </c>
      <c r="J12" s="155">
        <f>IF(G12&gt;=Datos!$D$14,(Datos!$D$14*Datos!$C$14),IF(G12&lt;=Datos!$D$14,(G12*Datos!$C$14)))</f>
        <v>2009</v>
      </c>
      <c r="K12" s="156">
        <v>13281.49</v>
      </c>
      <c r="L12" s="155">
        <f>IF(G12&gt;=Datos!$D$15,(Datos!$D$15*Datos!$C$15),IF(G12&lt;=Datos!$D$15,(G12*Datos!$C$15)))</f>
        <v>2128</v>
      </c>
      <c r="M12" s="154">
        <v>0</v>
      </c>
      <c r="N12" s="154">
        <f t="shared" ref="N12" si="1">SUM(J12:M12)</f>
        <v>17418.489999999998</v>
      </c>
      <c r="O12" s="177">
        <f t="shared" ref="O12" si="2">+G12-N12</f>
        <v>52581.51</v>
      </c>
    </row>
    <row r="13" spans="1:16" ht="30" customHeight="1" x14ac:dyDescent="0.2">
      <c r="A13" s="276" t="s">
        <v>435</v>
      </c>
      <c r="B13" s="277"/>
      <c r="C13" s="214">
        <v>1</v>
      </c>
      <c r="D13" s="214"/>
      <c r="E13" s="215"/>
      <c r="F13" s="158"/>
      <c r="G13" s="159">
        <f t="shared" ref="G13:O13" si="3">SUM(G12:G12)</f>
        <v>70000</v>
      </c>
      <c r="H13" s="159">
        <f t="shared" si="3"/>
        <v>0</v>
      </c>
      <c r="I13" s="159">
        <f t="shared" si="3"/>
        <v>70000</v>
      </c>
      <c r="J13" s="159">
        <f t="shared" si="3"/>
        <v>2009</v>
      </c>
      <c r="K13" s="159">
        <f t="shared" si="3"/>
        <v>13281.49</v>
      </c>
      <c r="L13" s="159">
        <f t="shared" si="3"/>
        <v>2128</v>
      </c>
      <c r="M13" s="159">
        <f t="shared" si="3"/>
        <v>0</v>
      </c>
      <c r="N13" s="159">
        <f t="shared" si="3"/>
        <v>17418.489999999998</v>
      </c>
      <c r="O13" s="159">
        <f t="shared" si="3"/>
        <v>52581.51</v>
      </c>
    </row>
    <row r="14" spans="1:16" ht="29.25" customHeight="1" x14ac:dyDescent="0.2">
      <c r="A14" s="276" t="s">
        <v>551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26"/>
    </row>
    <row r="15" spans="1:16" ht="29.25" customHeight="1" x14ac:dyDescent="0.2">
      <c r="A15" s="207">
        <v>2</v>
      </c>
      <c r="B15" s="208" t="s">
        <v>528</v>
      </c>
      <c r="C15" s="209" t="s">
        <v>320</v>
      </c>
      <c r="D15" s="130" t="s">
        <v>1050</v>
      </c>
      <c r="E15" s="210" t="s">
        <v>269</v>
      </c>
      <c r="F15" s="210" t="s">
        <v>19</v>
      </c>
      <c r="G15" s="131">
        <v>19000</v>
      </c>
      <c r="H15" s="154">
        <v>0</v>
      </c>
      <c r="I15" s="131">
        <f t="shared" ref="I15" si="4">SUM(G15:H15)</f>
        <v>19000</v>
      </c>
      <c r="J15" s="155">
        <f>IF(G15&gt;=Datos!$D$14,(Datos!$D$14*Datos!$C$14),IF(G15&lt;=Datos!$D$14,(G15*Datos!$C$14)))</f>
        <v>545.29999999999995</v>
      </c>
      <c r="K15" s="156">
        <v>1148.33</v>
      </c>
      <c r="L15" s="155">
        <f>IF(G15&gt;=Datos!$D$15,(Datos!$D$15*Datos!$C$15),IF(G15&lt;=Datos!$D$15,(G15*Datos!$C$15)))</f>
        <v>577.6</v>
      </c>
      <c r="M15" s="154">
        <v>0</v>
      </c>
      <c r="N15" s="154">
        <f t="shared" ref="N15" si="5">SUM(J15:M15)</f>
        <v>2271.23</v>
      </c>
      <c r="O15" s="177">
        <f t="shared" ref="O15" si="6">+G15-N15</f>
        <v>16728.77</v>
      </c>
      <c r="P15" s="13"/>
    </row>
    <row r="16" spans="1:16" s="216" customFormat="1" ht="29.25" customHeight="1" x14ac:dyDescent="0.2">
      <c r="A16" s="276" t="s">
        <v>435</v>
      </c>
      <c r="B16" s="277"/>
      <c r="C16" s="214">
        <v>1</v>
      </c>
      <c r="D16" s="247"/>
      <c r="E16" s="215"/>
      <c r="F16" s="158"/>
      <c r="G16" s="159">
        <f t="shared" ref="G16:O16" si="7">SUM(G15:G15)</f>
        <v>19000</v>
      </c>
      <c r="H16" s="159">
        <f t="shared" si="7"/>
        <v>0</v>
      </c>
      <c r="I16" s="159">
        <f t="shared" si="7"/>
        <v>19000</v>
      </c>
      <c r="J16" s="159">
        <f t="shared" si="7"/>
        <v>545.29999999999995</v>
      </c>
      <c r="K16" s="159">
        <f t="shared" si="7"/>
        <v>1148.33</v>
      </c>
      <c r="L16" s="159">
        <f t="shared" si="7"/>
        <v>577.6</v>
      </c>
      <c r="M16" s="159">
        <f t="shared" si="7"/>
        <v>0</v>
      </c>
      <c r="N16" s="159">
        <f t="shared" si="7"/>
        <v>2271.23</v>
      </c>
      <c r="O16" s="159">
        <f t="shared" si="7"/>
        <v>16728.77</v>
      </c>
    </row>
    <row r="17" spans="1:15" s="7" customFormat="1" ht="30" customHeight="1" x14ac:dyDescent="0.2">
      <c r="A17" s="276" t="s">
        <v>1021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26"/>
    </row>
    <row r="18" spans="1:15" ht="30" customHeight="1" x14ac:dyDescent="0.2">
      <c r="A18" s="207">
        <v>3</v>
      </c>
      <c r="B18" s="209" t="s">
        <v>730</v>
      </c>
      <c r="C18" s="209" t="s">
        <v>396</v>
      </c>
      <c r="D18" s="209" t="s">
        <v>1020</v>
      </c>
      <c r="E18" s="210" t="s">
        <v>269</v>
      </c>
      <c r="F18" s="210" t="s">
        <v>19</v>
      </c>
      <c r="G18" s="154">
        <v>20000</v>
      </c>
      <c r="H18" s="154">
        <v>0</v>
      </c>
      <c r="I18" s="154">
        <f t="shared" ref="I18" si="8">SUM(G18:H18)</f>
        <v>20000</v>
      </c>
      <c r="J18" s="155">
        <f>IF(G18&gt;=Datos!$D$14,(Datos!$D$14*Datos!$C$14),IF(G18&lt;=Datos!$D$14,(G18*Datos!$C$14)))</f>
        <v>574</v>
      </c>
      <c r="K18" s="156">
        <v>2559.6799999999998</v>
      </c>
      <c r="L18" s="155">
        <f>IF(G18&gt;=Datos!$D$15,(Datos!$D$15*Datos!$C$15),IF(G18&lt;=Datos!$D$15,(G18*Datos!$C$15)))</f>
        <v>608</v>
      </c>
      <c r="M18" s="154">
        <v>0</v>
      </c>
      <c r="N18" s="154">
        <f t="shared" ref="N18" si="9">SUM(J18:M18)</f>
        <v>3741.68</v>
      </c>
      <c r="O18" s="177">
        <f t="shared" ref="O18" si="10">+G18-N18</f>
        <v>16258.32</v>
      </c>
    </row>
    <row r="19" spans="1:15" s="79" customFormat="1" ht="30" customHeight="1" x14ac:dyDescent="0.2">
      <c r="A19" s="276" t="s">
        <v>435</v>
      </c>
      <c r="B19" s="277"/>
      <c r="C19" s="214">
        <v>1</v>
      </c>
      <c r="D19" s="214"/>
      <c r="E19" s="215"/>
      <c r="F19" s="158"/>
      <c r="G19" s="159">
        <f t="shared" ref="G19:O19" si="11">SUM(G18:G18)</f>
        <v>20000</v>
      </c>
      <c r="H19" s="159">
        <f t="shared" si="11"/>
        <v>0</v>
      </c>
      <c r="I19" s="159">
        <f t="shared" si="11"/>
        <v>20000</v>
      </c>
      <c r="J19" s="159">
        <f t="shared" si="11"/>
        <v>574</v>
      </c>
      <c r="K19" s="159">
        <f t="shared" si="11"/>
        <v>2559.6799999999998</v>
      </c>
      <c r="L19" s="159">
        <f t="shared" si="11"/>
        <v>608</v>
      </c>
      <c r="M19" s="159">
        <f t="shared" si="11"/>
        <v>0</v>
      </c>
      <c r="N19" s="159">
        <f t="shared" si="11"/>
        <v>3741.68</v>
      </c>
      <c r="O19" s="159">
        <f t="shared" si="11"/>
        <v>16258.32</v>
      </c>
    </row>
    <row r="20" spans="1:15" s="7" customFormat="1" ht="30" customHeight="1" x14ac:dyDescent="0.2">
      <c r="A20" s="276" t="s">
        <v>481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26"/>
    </row>
    <row r="21" spans="1:15" s="79" customFormat="1" ht="30" customHeight="1" x14ac:dyDescent="0.2">
      <c r="A21" s="207">
        <v>4</v>
      </c>
      <c r="B21" s="92" t="s">
        <v>1046</v>
      </c>
      <c r="C21" s="209" t="s">
        <v>273</v>
      </c>
      <c r="D21" s="209" t="s">
        <v>984</v>
      </c>
      <c r="E21" s="210" t="s">
        <v>269</v>
      </c>
      <c r="F21" s="210" t="s">
        <v>19</v>
      </c>
      <c r="G21" s="154">
        <v>40000</v>
      </c>
      <c r="H21" s="154">
        <v>0</v>
      </c>
      <c r="I21" s="154">
        <f t="shared" ref="I21" si="12">SUM(G21:H21)</f>
        <v>40000</v>
      </c>
      <c r="J21" s="155">
        <f>IF(G21&gt;=Datos!$D$14,(Datos!$D$14*Datos!$C$14),IF(G21&lt;=Datos!$D$14,(G21*Datos!$C$14)))</f>
        <v>1148</v>
      </c>
      <c r="K21" s="156">
        <v>9409</v>
      </c>
      <c r="L21" s="155">
        <f>IF(G21&gt;=Datos!$D$15,(Datos!$D$15*Datos!$C$15),IF(G21&lt;=Datos!$D$15,(G21*Datos!$C$15)))</f>
        <v>1216</v>
      </c>
      <c r="M21" s="154">
        <v>0</v>
      </c>
      <c r="N21" s="154">
        <f t="shared" ref="N21" si="13">SUM(J21:M21)</f>
        <v>11773</v>
      </c>
      <c r="O21" s="177">
        <f t="shared" ref="O21" si="14">+G21-N21</f>
        <v>28227</v>
      </c>
    </row>
    <row r="22" spans="1:15" s="7" customFormat="1" ht="30" customHeight="1" x14ac:dyDescent="0.2">
      <c r="A22" s="276" t="s">
        <v>435</v>
      </c>
      <c r="B22" s="277"/>
      <c r="C22" s="214">
        <v>1</v>
      </c>
      <c r="D22" s="214"/>
      <c r="E22" s="215"/>
      <c r="F22" s="158"/>
      <c r="G22" s="159">
        <f t="shared" ref="G22:O22" si="15">SUM(G21:G21)</f>
        <v>40000</v>
      </c>
      <c r="H22" s="159">
        <f t="shared" si="15"/>
        <v>0</v>
      </c>
      <c r="I22" s="159">
        <f t="shared" si="15"/>
        <v>40000</v>
      </c>
      <c r="J22" s="159">
        <f t="shared" si="15"/>
        <v>1148</v>
      </c>
      <c r="K22" s="159">
        <f t="shared" si="15"/>
        <v>9409</v>
      </c>
      <c r="L22" s="159">
        <f t="shared" si="15"/>
        <v>1216</v>
      </c>
      <c r="M22" s="159">
        <f t="shared" si="15"/>
        <v>0</v>
      </c>
      <c r="N22" s="159">
        <f t="shared" si="15"/>
        <v>11773</v>
      </c>
      <c r="O22" s="159">
        <f t="shared" si="15"/>
        <v>28227</v>
      </c>
    </row>
    <row r="23" spans="1:15" ht="30" customHeight="1" x14ac:dyDescent="0.2">
      <c r="A23" s="276" t="s">
        <v>482</v>
      </c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8"/>
    </row>
    <row r="24" spans="1:15" s="79" customFormat="1" ht="30" customHeight="1" x14ac:dyDescent="0.2">
      <c r="A24" s="207">
        <v>5</v>
      </c>
      <c r="B24" s="209" t="s">
        <v>41</v>
      </c>
      <c r="C24" s="209" t="s">
        <v>275</v>
      </c>
      <c r="D24" s="92" t="s">
        <v>1019</v>
      </c>
      <c r="E24" s="210" t="s">
        <v>269</v>
      </c>
      <c r="F24" s="210" t="s">
        <v>19</v>
      </c>
      <c r="G24" s="154">
        <v>17400</v>
      </c>
      <c r="H24" s="154">
        <v>0</v>
      </c>
      <c r="I24" s="154">
        <f t="shared" ref="I24" si="16">SUM(G24:H24)</f>
        <v>17400</v>
      </c>
      <c r="J24" s="155">
        <f>IF(G24&gt;=Datos!$D$14,(Datos!$D$14*Datos!$C$14),IF(G24&lt;=Datos!$D$14,(G24*Datos!$C$14)))</f>
        <v>499.38</v>
      </c>
      <c r="K24" s="156">
        <v>3895.38</v>
      </c>
      <c r="L24" s="155">
        <f>IF(G24&gt;=Datos!$D$15,(Datos!$D$15*Datos!$C$15),IF(G24&lt;=Datos!$D$15,(G24*Datos!$C$15)))</f>
        <v>528.96</v>
      </c>
      <c r="M24" s="154">
        <v>0</v>
      </c>
      <c r="N24" s="154">
        <f t="shared" ref="N24" si="17">SUM(J24:M24)</f>
        <v>4923.72</v>
      </c>
      <c r="O24" s="177">
        <f t="shared" ref="O24" si="18">+G24-N24</f>
        <v>12476.279999999999</v>
      </c>
    </row>
    <row r="25" spans="1:15" s="7" customFormat="1" ht="30" customHeight="1" x14ac:dyDescent="0.2">
      <c r="A25" s="276" t="s">
        <v>435</v>
      </c>
      <c r="B25" s="277"/>
      <c r="C25" s="214">
        <v>1</v>
      </c>
      <c r="D25" s="214"/>
      <c r="E25" s="215"/>
      <c r="F25" s="158"/>
      <c r="G25" s="159">
        <f t="shared" ref="G25:O25" si="19">SUM(G24:G24)</f>
        <v>17400</v>
      </c>
      <c r="H25" s="159">
        <f t="shared" si="19"/>
        <v>0</v>
      </c>
      <c r="I25" s="159">
        <f t="shared" si="19"/>
        <v>17400</v>
      </c>
      <c r="J25" s="159">
        <f t="shared" si="19"/>
        <v>499.38</v>
      </c>
      <c r="K25" s="159">
        <f t="shared" si="19"/>
        <v>3895.38</v>
      </c>
      <c r="L25" s="159">
        <f t="shared" si="19"/>
        <v>528.96</v>
      </c>
      <c r="M25" s="159">
        <f t="shared" si="19"/>
        <v>0</v>
      </c>
      <c r="N25" s="159">
        <f t="shared" si="19"/>
        <v>4923.72</v>
      </c>
      <c r="O25" s="159">
        <f t="shared" si="19"/>
        <v>12476.279999999999</v>
      </c>
    </row>
    <row r="26" spans="1:15" ht="30" customHeight="1" x14ac:dyDescent="0.2">
      <c r="A26" s="276" t="s">
        <v>484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8"/>
    </row>
    <row r="27" spans="1:15" s="79" customFormat="1" ht="30" customHeight="1" x14ac:dyDescent="0.2">
      <c r="A27" s="207">
        <v>6</v>
      </c>
      <c r="B27" s="129" t="s">
        <v>262</v>
      </c>
      <c r="C27" s="209" t="s">
        <v>274</v>
      </c>
      <c r="D27" s="208" t="s">
        <v>613</v>
      </c>
      <c r="E27" s="210" t="s">
        <v>269</v>
      </c>
      <c r="F27" s="210" t="s">
        <v>19</v>
      </c>
      <c r="G27" s="154">
        <v>25000</v>
      </c>
      <c r="H27" s="154">
        <v>0</v>
      </c>
      <c r="I27" s="131">
        <f t="shared" ref="I27" si="20">SUM(G27:H27)</f>
        <v>25000</v>
      </c>
      <c r="J27" s="155">
        <f>IF(G27&gt;=Datos!$D$14,(Datos!$D$14*Datos!$C$14),IF(G27&lt;=Datos!$D$14,(G27*Datos!$C$14)))</f>
        <v>717.5</v>
      </c>
      <c r="K27" s="156">
        <v>4099.1099999999997</v>
      </c>
      <c r="L27" s="155">
        <f>IF(G27&gt;=Datos!$D$15,(Datos!$D$15*Datos!$C$15),IF(G27&lt;=Datos!$D$15,(G27*Datos!$C$15)))</f>
        <v>760</v>
      </c>
      <c r="M27" s="154">
        <v>0</v>
      </c>
      <c r="N27" s="154">
        <f t="shared" ref="N27" si="21">SUM(J27:M27)</f>
        <v>5576.61</v>
      </c>
      <c r="O27" s="177">
        <f t="shared" ref="O27" si="22">+G27-N27</f>
        <v>19423.39</v>
      </c>
    </row>
    <row r="28" spans="1:15" s="7" customFormat="1" ht="30" customHeight="1" x14ac:dyDescent="0.2">
      <c r="A28" s="276" t="s">
        <v>435</v>
      </c>
      <c r="B28" s="277"/>
      <c r="C28" s="214">
        <v>1</v>
      </c>
      <c r="D28" s="214"/>
      <c r="E28" s="215"/>
      <c r="F28" s="158"/>
      <c r="G28" s="159">
        <f t="shared" ref="G28:O28" si="23">SUM(G27:G27)</f>
        <v>25000</v>
      </c>
      <c r="H28" s="159">
        <f t="shared" si="23"/>
        <v>0</v>
      </c>
      <c r="I28" s="159">
        <f t="shared" si="23"/>
        <v>25000</v>
      </c>
      <c r="J28" s="159">
        <f t="shared" si="23"/>
        <v>717.5</v>
      </c>
      <c r="K28" s="159">
        <f t="shared" si="23"/>
        <v>4099.1099999999997</v>
      </c>
      <c r="L28" s="159">
        <f t="shared" si="23"/>
        <v>760</v>
      </c>
      <c r="M28" s="159">
        <f t="shared" si="23"/>
        <v>0</v>
      </c>
      <c r="N28" s="159">
        <f t="shared" si="23"/>
        <v>5576.61</v>
      </c>
      <c r="O28" s="159">
        <f t="shared" si="23"/>
        <v>19423.39</v>
      </c>
    </row>
    <row r="29" spans="1:15" s="7" customFormat="1" ht="30" customHeight="1" x14ac:dyDescent="0.2">
      <c r="A29" s="276" t="s">
        <v>567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8"/>
    </row>
    <row r="30" spans="1:15" s="7" customFormat="1" ht="30" customHeight="1" x14ac:dyDescent="0.2">
      <c r="A30" s="207">
        <v>7</v>
      </c>
      <c r="B30" s="130" t="s">
        <v>979</v>
      </c>
      <c r="C30" s="209" t="s">
        <v>320</v>
      </c>
      <c r="D30" s="208" t="s">
        <v>980</v>
      </c>
      <c r="E30" s="210" t="s">
        <v>269</v>
      </c>
      <c r="F30" s="210" t="s">
        <v>19</v>
      </c>
      <c r="G30" s="131">
        <v>34200</v>
      </c>
      <c r="H30" s="154">
        <v>0</v>
      </c>
      <c r="I30" s="154">
        <f t="shared" ref="I30" si="24">SUM(G30:H30)</f>
        <v>34200</v>
      </c>
      <c r="J30" s="155">
        <f>IF(G30&gt;=Datos!$D$14,(Datos!$D$14*Datos!$C$14),IF(G30&lt;=Datos!$D$14,(G30*Datos!$C$14)))</f>
        <v>981.54</v>
      </c>
      <c r="K30" s="156">
        <v>8044.69</v>
      </c>
      <c r="L30" s="155">
        <f>IF(G30&gt;=Datos!$D$15,(Datos!$D$15*Datos!$C$15),IF(G30&lt;=Datos!$D$15,(G30*Datos!$C$15)))</f>
        <v>1039.68</v>
      </c>
      <c r="M30" s="154">
        <v>0</v>
      </c>
      <c r="N30" s="154">
        <f t="shared" ref="N30" si="25">SUM(J30:M30)</f>
        <v>10065.91</v>
      </c>
      <c r="O30" s="177">
        <f t="shared" ref="O30" si="26">+G30-N30</f>
        <v>24134.09</v>
      </c>
    </row>
    <row r="31" spans="1:15" s="79" customFormat="1" ht="30" customHeight="1" x14ac:dyDescent="0.2">
      <c r="A31" s="276" t="s">
        <v>435</v>
      </c>
      <c r="B31" s="277"/>
      <c r="C31" s="214">
        <v>1</v>
      </c>
      <c r="D31" s="214"/>
      <c r="E31" s="215"/>
      <c r="F31" s="158"/>
      <c r="G31" s="159">
        <f t="shared" ref="G31:O31" si="27">SUM(G30:G30)</f>
        <v>34200</v>
      </c>
      <c r="H31" s="159">
        <f t="shared" si="27"/>
        <v>0</v>
      </c>
      <c r="I31" s="159">
        <f t="shared" si="27"/>
        <v>34200</v>
      </c>
      <c r="J31" s="159">
        <f t="shared" si="27"/>
        <v>981.54</v>
      </c>
      <c r="K31" s="159">
        <f t="shared" si="27"/>
        <v>8044.69</v>
      </c>
      <c r="L31" s="159">
        <f t="shared" si="27"/>
        <v>1039.68</v>
      </c>
      <c r="M31" s="159">
        <f t="shared" si="27"/>
        <v>0</v>
      </c>
      <c r="N31" s="159">
        <f t="shared" si="27"/>
        <v>10065.91</v>
      </c>
      <c r="O31" s="159">
        <f t="shared" si="27"/>
        <v>24134.09</v>
      </c>
    </row>
    <row r="32" spans="1:15" s="7" customFormat="1" ht="30" customHeight="1" x14ac:dyDescent="0.2">
      <c r="A32" s="276" t="s">
        <v>568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8"/>
    </row>
    <row r="33" spans="1:15" s="7" customFormat="1" ht="30" customHeight="1" x14ac:dyDescent="0.2">
      <c r="A33" s="207">
        <v>8</v>
      </c>
      <c r="B33" s="208" t="s">
        <v>581</v>
      </c>
      <c r="C33" s="209" t="s">
        <v>320</v>
      </c>
      <c r="D33" s="208" t="s">
        <v>613</v>
      </c>
      <c r="E33" s="210" t="s">
        <v>269</v>
      </c>
      <c r="F33" s="210" t="s">
        <v>19</v>
      </c>
      <c r="G33" s="131">
        <v>25000</v>
      </c>
      <c r="H33" s="154">
        <v>0</v>
      </c>
      <c r="I33" s="154">
        <f t="shared" ref="I33:I34" si="28">SUM(G33:H33)</f>
        <v>25000</v>
      </c>
      <c r="J33" s="155">
        <f>IF(G33&gt;=Datos!$D$14,(Datos!$D$14*Datos!$C$14),IF(G33&lt;=Datos!$D$14,(G33*Datos!$C$14)))</f>
        <v>717.5</v>
      </c>
      <c r="K33" s="155">
        <v>3486.68</v>
      </c>
      <c r="L33" s="155">
        <f>IF(G33&gt;=Datos!$D$15,(Datos!$D$15*Datos!$C$15),IF(G33&lt;=Datos!$D$15,(G33*Datos!$C$15)))</f>
        <v>760</v>
      </c>
      <c r="M33" s="154">
        <v>0</v>
      </c>
      <c r="N33" s="154">
        <f t="shared" ref="N33:N34" si="29">SUM(J33:M33)</f>
        <v>4964.18</v>
      </c>
      <c r="O33" s="177">
        <f t="shared" ref="O33:O34" si="30">+G33-N33</f>
        <v>20035.82</v>
      </c>
    </row>
    <row r="34" spans="1:15" s="79" customFormat="1" ht="30" customHeight="1" x14ac:dyDescent="0.2">
      <c r="A34" s="207">
        <v>9</v>
      </c>
      <c r="B34" s="209" t="s">
        <v>114</v>
      </c>
      <c r="C34" s="209" t="s">
        <v>320</v>
      </c>
      <c r="D34" s="92" t="s">
        <v>983</v>
      </c>
      <c r="E34" s="210" t="s">
        <v>269</v>
      </c>
      <c r="F34" s="210" t="s">
        <v>270</v>
      </c>
      <c r="G34" s="154">
        <v>30000</v>
      </c>
      <c r="H34" s="154">
        <v>0</v>
      </c>
      <c r="I34" s="154">
        <f t="shared" si="28"/>
        <v>30000</v>
      </c>
      <c r="J34" s="155">
        <f>IF(G34&gt;=Datos!$D$14,(Datos!$D$14*Datos!$C$14),IF(G34&lt;=Datos!$D$14,(G34*Datos!$C$14)))</f>
        <v>861</v>
      </c>
      <c r="K34" s="155">
        <v>7056.75</v>
      </c>
      <c r="L34" s="155">
        <f>IF(G34&gt;=Datos!$D$15,(Datos!$D$15*Datos!$C$15),IF(G34&lt;=Datos!$D$15,(G34*Datos!$C$15)))</f>
        <v>912</v>
      </c>
      <c r="M34" s="154">
        <v>0</v>
      </c>
      <c r="N34" s="154">
        <f t="shared" si="29"/>
        <v>8829.75</v>
      </c>
      <c r="O34" s="177">
        <f t="shared" si="30"/>
        <v>21170.25</v>
      </c>
    </row>
    <row r="35" spans="1:15" s="7" customFormat="1" ht="30" customHeight="1" x14ac:dyDescent="0.2">
      <c r="A35" s="276" t="s">
        <v>435</v>
      </c>
      <c r="B35" s="277"/>
      <c r="C35" s="214">
        <v>2</v>
      </c>
      <c r="D35" s="214"/>
      <c r="E35" s="215"/>
      <c r="F35" s="158"/>
      <c r="G35" s="159">
        <f>SUM(G33:G34)</f>
        <v>55000</v>
      </c>
      <c r="H35" s="159">
        <f t="shared" ref="H35:O35" si="31">SUM(H33:H34)</f>
        <v>0</v>
      </c>
      <c r="I35" s="159">
        <f t="shared" si="31"/>
        <v>55000</v>
      </c>
      <c r="J35" s="159">
        <f t="shared" si="31"/>
        <v>1578.5</v>
      </c>
      <c r="K35" s="159">
        <f t="shared" si="31"/>
        <v>10543.43</v>
      </c>
      <c r="L35" s="159">
        <f t="shared" si="31"/>
        <v>1672</v>
      </c>
      <c r="M35" s="159">
        <f t="shared" si="31"/>
        <v>0</v>
      </c>
      <c r="N35" s="159">
        <f t="shared" si="31"/>
        <v>13793.93</v>
      </c>
      <c r="O35" s="159">
        <f t="shared" si="31"/>
        <v>41206.07</v>
      </c>
    </row>
    <row r="36" spans="1:15" s="7" customFormat="1" ht="30" customHeight="1" x14ac:dyDescent="0.2">
      <c r="A36" s="276" t="s">
        <v>650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8"/>
    </row>
    <row r="37" spans="1:15" s="79" customFormat="1" ht="30" customHeight="1" x14ac:dyDescent="0.2">
      <c r="A37" s="207">
        <v>10</v>
      </c>
      <c r="B37" s="209" t="s">
        <v>389</v>
      </c>
      <c r="C37" s="209" t="s">
        <v>275</v>
      </c>
      <c r="D37" s="209" t="s">
        <v>432</v>
      </c>
      <c r="E37" s="210" t="s">
        <v>269</v>
      </c>
      <c r="F37" s="210" t="s">
        <v>19</v>
      </c>
      <c r="G37" s="154">
        <v>13500</v>
      </c>
      <c r="H37" s="154">
        <v>0</v>
      </c>
      <c r="I37" s="154">
        <f t="shared" ref="I37:I38" si="32">SUM(G37:H37)</f>
        <v>13500</v>
      </c>
      <c r="J37" s="155">
        <f>IF(G37&gt;=Datos!$D$14,(Datos!$D$14*Datos!$C$14),IF(G37&lt;=Datos!$D$14,(G37*Datos!$C$14)))</f>
        <v>387.45</v>
      </c>
      <c r="K37" s="156" t="str">
        <f>IF((G37-J37-L37)&lt;=Datos!$G$7,"0",IF((G37-J37-L37)&lt;=Datos!$G$8,((G37-J37-L37)-Datos!$F$8)*Datos!$I$6,IF((G37-J37-L37)&lt;=Datos!$G$9,Datos!$I$8+((G37-J37-L37)-Datos!$F$9)*Datos!$J$6,IF((G37-J37-L37)&gt;=Datos!$F$10,(Datos!$I$8+Datos!$J$8)+((G37-J37-L37)-Datos!$F$10)*Datos!$K$6))))</f>
        <v>0</v>
      </c>
      <c r="L37" s="155">
        <f>IF(G37&gt;=Datos!$D$15,(Datos!$D$15*Datos!$C$15),IF(G37&lt;=Datos!$D$15,(G37*Datos!$C$15)))</f>
        <v>410.4</v>
      </c>
      <c r="M37" s="154">
        <v>0</v>
      </c>
      <c r="N37" s="154">
        <f t="shared" ref="N37:N38" si="33">SUM(J37:M37)</f>
        <v>797.84999999999991</v>
      </c>
      <c r="O37" s="177">
        <f t="shared" ref="O37:O38" si="34">+G37-N37</f>
        <v>12702.15</v>
      </c>
    </row>
    <row r="38" spans="1:15" s="7" customFormat="1" ht="30" customHeight="1" x14ac:dyDescent="0.2">
      <c r="A38" s="207">
        <v>11</v>
      </c>
      <c r="B38" s="209" t="s">
        <v>138</v>
      </c>
      <c r="C38" s="209" t="s">
        <v>275</v>
      </c>
      <c r="D38" s="92" t="s">
        <v>823</v>
      </c>
      <c r="E38" s="210" t="s">
        <v>269</v>
      </c>
      <c r="F38" s="210" t="s">
        <v>19</v>
      </c>
      <c r="G38" s="154">
        <v>25000</v>
      </c>
      <c r="H38" s="154">
        <v>0</v>
      </c>
      <c r="I38" s="154">
        <f t="shared" si="32"/>
        <v>25000</v>
      </c>
      <c r="J38" s="155">
        <f>IF(G38&gt;=Datos!$D$14,(Datos!$D$14*Datos!$C$14),IF(G38&lt;=Datos!$D$14,(G38*Datos!$C$14)))</f>
        <v>717.5</v>
      </c>
      <c r="K38" s="156">
        <v>3102.7196666666664</v>
      </c>
      <c r="L38" s="155">
        <f>IF(G38&gt;=Datos!$D$15,(Datos!$D$15*Datos!$C$15),IF(G38&lt;=Datos!$D$15,(G38*Datos!$C$15)))</f>
        <v>760</v>
      </c>
      <c r="M38" s="154">
        <v>0</v>
      </c>
      <c r="N38" s="154">
        <f t="shared" si="33"/>
        <v>4580.2196666666659</v>
      </c>
      <c r="O38" s="177">
        <f t="shared" si="34"/>
        <v>20419.780333333336</v>
      </c>
    </row>
    <row r="39" spans="1:15" s="7" customFormat="1" ht="30" customHeight="1" x14ac:dyDescent="0.2">
      <c r="A39" s="276" t="s">
        <v>435</v>
      </c>
      <c r="B39" s="277"/>
      <c r="C39" s="214">
        <v>2</v>
      </c>
      <c r="D39" s="214"/>
      <c r="E39" s="215"/>
      <c r="F39" s="158"/>
      <c r="G39" s="159">
        <f t="shared" ref="G39:O39" si="35">SUM(G37:G38)</f>
        <v>38500</v>
      </c>
      <c r="H39" s="159">
        <f t="shared" si="35"/>
        <v>0</v>
      </c>
      <c r="I39" s="159">
        <f t="shared" si="35"/>
        <v>38500</v>
      </c>
      <c r="J39" s="159">
        <f t="shared" si="35"/>
        <v>1104.95</v>
      </c>
      <c r="K39" s="159">
        <f t="shared" si="35"/>
        <v>3102.7196666666664</v>
      </c>
      <c r="L39" s="159">
        <f t="shared" si="35"/>
        <v>1170.4000000000001</v>
      </c>
      <c r="M39" s="159">
        <f t="shared" si="35"/>
        <v>0</v>
      </c>
      <c r="N39" s="159">
        <f t="shared" si="35"/>
        <v>5378.0696666666663</v>
      </c>
      <c r="O39" s="159">
        <f t="shared" si="35"/>
        <v>33121.930333333337</v>
      </c>
    </row>
    <row r="40" spans="1:15" s="7" customFormat="1" ht="30" customHeight="1" x14ac:dyDescent="0.2">
      <c r="A40" s="276" t="s">
        <v>990</v>
      </c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8"/>
    </row>
    <row r="41" spans="1:15" s="79" customFormat="1" ht="30" customHeight="1" x14ac:dyDescent="0.2">
      <c r="A41" s="207">
        <v>12</v>
      </c>
      <c r="B41" s="209" t="s">
        <v>133</v>
      </c>
      <c r="C41" s="209" t="s">
        <v>274</v>
      </c>
      <c r="D41" s="92" t="s">
        <v>595</v>
      </c>
      <c r="E41" s="210" t="s">
        <v>269</v>
      </c>
      <c r="F41" s="210" t="s">
        <v>19</v>
      </c>
      <c r="G41" s="154">
        <v>15000</v>
      </c>
      <c r="H41" s="154">
        <v>0</v>
      </c>
      <c r="I41" s="154">
        <f t="shared" ref="I41:I46" si="36">SUM(G41:H41)</f>
        <v>15000</v>
      </c>
      <c r="J41" s="155">
        <f>IF(G41&gt;=Datos!$D$14,(Datos!$D$14*Datos!$C$14),IF(G41&lt;=Datos!$D$14,(G41*Datos!$C$14)))</f>
        <v>430.5</v>
      </c>
      <c r="K41" s="156">
        <v>2338.35</v>
      </c>
      <c r="L41" s="155">
        <f>IF(G41&gt;=Datos!$D$15,(Datos!$D$15*Datos!$C$15),IF(G41&lt;=Datos!$D$15,(G41*Datos!$C$15)))</f>
        <v>456</v>
      </c>
      <c r="M41" s="154">
        <v>0</v>
      </c>
      <c r="N41" s="154">
        <f t="shared" ref="N41:N46" si="37">SUM(J41:M41)</f>
        <v>3224.85</v>
      </c>
      <c r="O41" s="177">
        <f t="shared" ref="O41:O46" si="38">+G41-N41</f>
        <v>11775.15</v>
      </c>
    </row>
    <row r="42" spans="1:15" s="7" customFormat="1" ht="30" customHeight="1" x14ac:dyDescent="0.2">
      <c r="A42" s="207">
        <v>13</v>
      </c>
      <c r="B42" s="209" t="s">
        <v>739</v>
      </c>
      <c r="C42" s="209" t="s">
        <v>274</v>
      </c>
      <c r="D42" s="209" t="s">
        <v>574</v>
      </c>
      <c r="E42" s="210" t="s">
        <v>269</v>
      </c>
      <c r="F42" s="210" t="s">
        <v>19</v>
      </c>
      <c r="G42" s="154">
        <v>25000</v>
      </c>
      <c r="H42" s="154">
        <v>0</v>
      </c>
      <c r="I42" s="154">
        <f t="shared" si="36"/>
        <v>25000</v>
      </c>
      <c r="J42" s="155">
        <f>IF(G42&gt;=Datos!$D$14,(Datos!$D$14*Datos!$C$14),IF(G42&lt;=Datos!$D$14,(G42*Datos!$C$14)))</f>
        <v>717.5</v>
      </c>
      <c r="K42" s="156">
        <v>3486.68</v>
      </c>
      <c r="L42" s="155">
        <f>IF(G42&gt;=Datos!$D$15,(Datos!$D$15*Datos!$C$15),IF(G42&lt;=Datos!$D$15,(G42*Datos!$C$15)))</f>
        <v>760</v>
      </c>
      <c r="M42" s="154">
        <v>0</v>
      </c>
      <c r="N42" s="154">
        <f t="shared" si="37"/>
        <v>4964.18</v>
      </c>
      <c r="O42" s="177">
        <f t="shared" si="38"/>
        <v>20035.82</v>
      </c>
    </row>
    <row r="43" spans="1:15" s="7" customFormat="1" ht="30" customHeight="1" x14ac:dyDescent="0.2">
      <c r="A43" s="207">
        <v>14</v>
      </c>
      <c r="B43" s="209" t="s">
        <v>735</v>
      </c>
      <c r="C43" s="209" t="s">
        <v>274</v>
      </c>
      <c r="D43" s="92" t="s">
        <v>590</v>
      </c>
      <c r="E43" s="210" t="s">
        <v>269</v>
      </c>
      <c r="F43" s="210" t="s">
        <v>270</v>
      </c>
      <c r="G43" s="154">
        <v>25000</v>
      </c>
      <c r="H43" s="154">
        <v>0</v>
      </c>
      <c r="I43" s="154">
        <f t="shared" si="36"/>
        <v>25000</v>
      </c>
      <c r="J43" s="155">
        <f>IF(G43&gt;=Datos!$D$14,(Datos!$D$14*Datos!$C$14),IF(G43&lt;=Datos!$D$14,(G43*Datos!$C$14)))</f>
        <v>717.5</v>
      </c>
      <c r="K43" s="156">
        <v>3486.68</v>
      </c>
      <c r="L43" s="155">
        <f>IF(G43&gt;=Datos!$D$15,(Datos!$D$15*Datos!$C$15),IF(G43&lt;=Datos!$D$15,(G43*Datos!$C$15)))</f>
        <v>760</v>
      </c>
      <c r="M43" s="154">
        <v>0</v>
      </c>
      <c r="N43" s="154">
        <f t="shared" si="37"/>
        <v>4964.18</v>
      </c>
      <c r="O43" s="177">
        <f t="shared" si="38"/>
        <v>20035.82</v>
      </c>
    </row>
    <row r="44" spans="1:15" s="7" customFormat="1" ht="30" customHeight="1" x14ac:dyDescent="0.2">
      <c r="A44" s="207">
        <v>15</v>
      </c>
      <c r="B44" s="209" t="s">
        <v>109</v>
      </c>
      <c r="C44" s="209" t="s">
        <v>274</v>
      </c>
      <c r="D44" s="92" t="s">
        <v>589</v>
      </c>
      <c r="E44" s="210" t="s">
        <v>269</v>
      </c>
      <c r="F44" s="210" t="s">
        <v>270</v>
      </c>
      <c r="G44" s="154">
        <v>25000</v>
      </c>
      <c r="H44" s="154">
        <v>0</v>
      </c>
      <c r="I44" s="154">
        <f t="shared" si="36"/>
        <v>25000</v>
      </c>
      <c r="J44" s="155">
        <f>IF(G44&gt;=Datos!$D$14,(Datos!$D$14*Datos!$C$14),IF(G44&lt;=Datos!$D$14,(G44*Datos!$C$14)))</f>
        <v>717.5</v>
      </c>
      <c r="K44" s="156">
        <v>4195.1000000000004</v>
      </c>
      <c r="L44" s="155">
        <f>IF(G44&gt;=Datos!$D$15,(Datos!$D$15*Datos!$C$15),IF(G44&lt;=Datos!$D$15,(G44*Datos!$C$15)))</f>
        <v>760</v>
      </c>
      <c r="M44" s="154">
        <v>0</v>
      </c>
      <c r="N44" s="154">
        <f t="shared" si="37"/>
        <v>5672.6</v>
      </c>
      <c r="O44" s="177">
        <f t="shared" si="38"/>
        <v>19327.400000000001</v>
      </c>
    </row>
    <row r="45" spans="1:15" s="7" customFormat="1" ht="30" customHeight="1" x14ac:dyDescent="0.2">
      <c r="A45" s="207">
        <v>16</v>
      </c>
      <c r="B45" s="209" t="s">
        <v>318</v>
      </c>
      <c r="C45" s="209" t="s">
        <v>274</v>
      </c>
      <c r="D45" s="92" t="s">
        <v>589</v>
      </c>
      <c r="E45" s="210" t="s">
        <v>269</v>
      </c>
      <c r="F45" s="210" t="s">
        <v>19</v>
      </c>
      <c r="G45" s="154">
        <v>25000</v>
      </c>
      <c r="H45" s="154">
        <v>0</v>
      </c>
      <c r="I45" s="154">
        <f t="shared" si="36"/>
        <v>25000</v>
      </c>
      <c r="J45" s="155">
        <f>IF(G45&gt;=Datos!$D$14,(Datos!$D$14*Datos!$C$14),IF(G45&lt;=Datos!$D$14,(G45*Datos!$C$14)))</f>
        <v>717.5</v>
      </c>
      <c r="K45" s="156">
        <v>4195.1000000000004</v>
      </c>
      <c r="L45" s="155">
        <f>IF(G45&gt;=Datos!$D$15,(Datos!$D$15*Datos!$C$15),IF(G45&lt;=Datos!$D$15,(G45*Datos!$C$15)))</f>
        <v>760</v>
      </c>
      <c r="M45" s="154">
        <v>0</v>
      </c>
      <c r="N45" s="154">
        <f t="shared" si="37"/>
        <v>5672.6</v>
      </c>
      <c r="O45" s="177">
        <f t="shared" si="38"/>
        <v>19327.400000000001</v>
      </c>
    </row>
    <row r="46" spans="1:15" s="79" customFormat="1" ht="30" customHeight="1" x14ac:dyDescent="0.2">
      <c r="A46" s="207">
        <v>17</v>
      </c>
      <c r="B46" s="209" t="s">
        <v>317</v>
      </c>
      <c r="C46" s="209" t="s">
        <v>274</v>
      </c>
      <c r="D46" s="92" t="s">
        <v>589</v>
      </c>
      <c r="E46" s="210" t="s">
        <v>269</v>
      </c>
      <c r="F46" s="210" t="s">
        <v>19</v>
      </c>
      <c r="G46" s="154">
        <v>25000</v>
      </c>
      <c r="H46" s="154">
        <v>0</v>
      </c>
      <c r="I46" s="154">
        <f t="shared" si="36"/>
        <v>25000</v>
      </c>
      <c r="J46" s="155">
        <f>IF(G46&gt;=Datos!$D$14,(Datos!$D$14*Datos!$C$14),IF(G46&lt;=Datos!$D$14,(G46*Datos!$C$14)))</f>
        <v>717.5</v>
      </c>
      <c r="K46" s="156">
        <v>4195.1000000000004</v>
      </c>
      <c r="L46" s="155">
        <f>IF(G46&gt;=Datos!$D$15,(Datos!$D$15*Datos!$C$15),IF(G46&lt;=Datos!$D$15,(G46*Datos!$C$15)))</f>
        <v>760</v>
      </c>
      <c r="M46" s="154">
        <v>0</v>
      </c>
      <c r="N46" s="154">
        <f t="shared" si="37"/>
        <v>5672.6</v>
      </c>
      <c r="O46" s="177">
        <f t="shared" si="38"/>
        <v>19327.400000000001</v>
      </c>
    </row>
    <row r="47" spans="1:15" s="7" customFormat="1" ht="30" customHeight="1" x14ac:dyDescent="0.2">
      <c r="A47" s="276" t="s">
        <v>435</v>
      </c>
      <c r="B47" s="279"/>
      <c r="C47" s="232">
        <v>6</v>
      </c>
      <c r="D47" s="232"/>
      <c r="E47" s="233"/>
      <c r="F47" s="234"/>
      <c r="G47" s="159">
        <f t="shared" ref="G47:O47" si="39">SUM(G41:G46)</f>
        <v>140000</v>
      </c>
      <c r="H47" s="159">
        <f t="shared" si="39"/>
        <v>0</v>
      </c>
      <c r="I47" s="159">
        <f t="shared" si="39"/>
        <v>140000</v>
      </c>
      <c r="J47" s="159">
        <f t="shared" si="39"/>
        <v>4018</v>
      </c>
      <c r="K47" s="159">
        <f t="shared" si="39"/>
        <v>21897.010000000002</v>
      </c>
      <c r="L47" s="159">
        <f t="shared" si="39"/>
        <v>4256</v>
      </c>
      <c r="M47" s="159">
        <f t="shared" si="39"/>
        <v>0</v>
      </c>
      <c r="N47" s="159">
        <f t="shared" si="39"/>
        <v>30171.010000000002</v>
      </c>
      <c r="O47" s="159">
        <f t="shared" si="39"/>
        <v>109828.98999999999</v>
      </c>
    </row>
    <row r="48" spans="1:15" s="7" customFormat="1" ht="30" customHeight="1" x14ac:dyDescent="0.2">
      <c r="A48" s="276" t="s">
        <v>879</v>
      </c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8"/>
    </row>
    <row r="49" spans="1:15" s="7" customFormat="1" ht="30" customHeight="1" x14ac:dyDescent="0.2">
      <c r="A49" s="207">
        <v>18</v>
      </c>
      <c r="B49" s="209" t="s">
        <v>878</v>
      </c>
      <c r="C49" s="209" t="s">
        <v>275</v>
      </c>
      <c r="D49" s="92" t="s">
        <v>432</v>
      </c>
      <c r="E49" s="210" t="s">
        <v>269</v>
      </c>
      <c r="F49" s="210" t="s">
        <v>19</v>
      </c>
      <c r="G49" s="154">
        <v>9000</v>
      </c>
      <c r="H49" s="154">
        <v>0</v>
      </c>
      <c r="I49" s="154">
        <f>SUM(G49:H49)</f>
        <v>9000</v>
      </c>
      <c r="J49" s="155">
        <f>IF(G49&gt;=Datos!$D$14,(Datos!$D$14*Datos!$C$14),IF(G49&lt;=Datos!$D$14,(G49*Datos!$C$14)))</f>
        <v>258.3</v>
      </c>
      <c r="K49" s="156" t="str">
        <f>IF((G49-J49-L49)&lt;=Datos!$G$7,"0",IF((G49-J49-L49)&lt;=Datos!$G$8,((G49-J49-L49)-Datos!$F$8)*Datos!$I$6,IF((G49-J49-L49)&lt;=Datos!$G$9,Datos!$I$8+((G49-J49-L49)-Datos!$F$9)*Datos!$J$6,IF((G49-J49-L49)&gt;=Datos!$F$10,(Datos!$I$8+Datos!$J$8)+((G49-J49-L49)-Datos!$F$10)*Datos!$K$6))))</f>
        <v>0</v>
      </c>
      <c r="L49" s="155">
        <f>IF(G49&gt;=Datos!$D$15,(Datos!$D$15*Datos!$C$15),IF(G49&lt;=Datos!$D$15,(G49*Datos!$C$15)))</f>
        <v>273.60000000000002</v>
      </c>
      <c r="M49" s="154">
        <v>0</v>
      </c>
      <c r="N49" s="154">
        <f>SUM(J49:M49)</f>
        <v>531.90000000000009</v>
      </c>
      <c r="O49" s="177">
        <f>+G49-N49</f>
        <v>8468.1</v>
      </c>
    </row>
    <row r="50" spans="1:15" s="7" customFormat="1" ht="30" customHeight="1" x14ac:dyDescent="0.2">
      <c r="A50" s="276" t="s">
        <v>435</v>
      </c>
      <c r="B50" s="277"/>
      <c r="C50" s="214">
        <v>1</v>
      </c>
      <c r="D50" s="214"/>
      <c r="E50" s="215"/>
      <c r="F50" s="158"/>
      <c r="G50" s="159">
        <f t="shared" ref="G50:O50" si="40">SUM(G49:G49)</f>
        <v>9000</v>
      </c>
      <c r="H50" s="228">
        <f t="shared" si="40"/>
        <v>0</v>
      </c>
      <c r="I50" s="228">
        <f t="shared" si="40"/>
        <v>9000</v>
      </c>
      <c r="J50" s="228">
        <f t="shared" si="40"/>
        <v>258.3</v>
      </c>
      <c r="K50" s="197">
        <f t="shared" si="40"/>
        <v>0</v>
      </c>
      <c r="L50" s="228">
        <f t="shared" si="40"/>
        <v>273.60000000000002</v>
      </c>
      <c r="M50" s="228">
        <f t="shared" si="40"/>
        <v>0</v>
      </c>
      <c r="N50" s="229">
        <f t="shared" si="40"/>
        <v>531.90000000000009</v>
      </c>
      <c r="O50" s="230">
        <f t="shared" si="40"/>
        <v>8468.1</v>
      </c>
    </row>
    <row r="51" spans="1:15" s="7" customFormat="1" ht="30" customHeight="1" x14ac:dyDescent="0.2">
      <c r="A51" s="276" t="s">
        <v>1044</v>
      </c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8"/>
    </row>
    <row r="52" spans="1:15" s="7" customFormat="1" ht="30" customHeight="1" x14ac:dyDescent="0.2">
      <c r="A52" s="207">
        <v>19</v>
      </c>
      <c r="B52" s="209" t="s">
        <v>282</v>
      </c>
      <c r="C52" s="209" t="s">
        <v>273</v>
      </c>
      <c r="D52" s="92" t="s">
        <v>675</v>
      </c>
      <c r="E52" s="210" t="s">
        <v>269</v>
      </c>
      <c r="F52" s="210" t="s">
        <v>19</v>
      </c>
      <c r="G52" s="154">
        <v>25000</v>
      </c>
      <c r="H52" s="154">
        <v>0</v>
      </c>
      <c r="I52" s="154">
        <f t="shared" ref="I52" si="41">SUM(G52:H52)</f>
        <v>25000</v>
      </c>
      <c r="J52" s="155">
        <f>IF(G52&gt;=Datos!$D$14,(Datos!$D$14*Datos!$C$14),IF(G52&lt;=Datos!$D$14,(G52*Datos!$C$14)))</f>
        <v>717.5</v>
      </c>
      <c r="K52" s="156">
        <v>3486.68</v>
      </c>
      <c r="L52" s="155">
        <f>IF(G52&gt;=Datos!$D$15,(Datos!$D$15*Datos!$C$15),IF(G52&lt;=Datos!$D$15,(G52*Datos!$C$15)))</f>
        <v>760</v>
      </c>
      <c r="M52" s="154">
        <v>0</v>
      </c>
      <c r="N52" s="154">
        <f t="shared" ref="N52" si="42">SUM(J52:M52)</f>
        <v>4964.18</v>
      </c>
      <c r="O52" s="177">
        <f t="shared" ref="O52" si="43">+G52-N52</f>
        <v>20035.82</v>
      </c>
    </row>
    <row r="53" spans="1:15" s="7" customFormat="1" ht="30" customHeight="1" x14ac:dyDescent="0.2">
      <c r="A53" s="207">
        <v>20</v>
      </c>
      <c r="B53" s="209" t="s">
        <v>923</v>
      </c>
      <c r="C53" s="209" t="s">
        <v>273</v>
      </c>
      <c r="D53" s="92" t="s">
        <v>1072</v>
      </c>
      <c r="E53" s="210" t="s">
        <v>269</v>
      </c>
      <c r="F53" s="210" t="s">
        <v>19</v>
      </c>
      <c r="G53" s="154">
        <v>25000</v>
      </c>
      <c r="H53" s="154">
        <v>0</v>
      </c>
      <c r="I53" s="154">
        <f t="shared" ref="I53" si="44">SUM(G53:H53)</f>
        <v>25000</v>
      </c>
      <c r="J53" s="155">
        <f>IF(G53&gt;=Datos!$D$14,(Datos!$D$14*Datos!$C$14),IF(G53&lt;=Datos!$D$14,(G53*Datos!$C$14)))</f>
        <v>717.5</v>
      </c>
      <c r="K53" s="156">
        <v>3486.68</v>
      </c>
      <c r="L53" s="155">
        <f>IF(G53&gt;=Datos!$D$15,(Datos!$D$15*Datos!$C$15),IF(G53&lt;=Datos!$D$15,(G53*Datos!$C$15)))</f>
        <v>760</v>
      </c>
      <c r="M53" s="154">
        <v>0</v>
      </c>
      <c r="N53" s="154">
        <f t="shared" ref="N53" si="45">SUM(J53:M53)</f>
        <v>4964.18</v>
      </c>
      <c r="O53" s="177">
        <f t="shared" ref="O53" si="46">+G53-N53</f>
        <v>20035.82</v>
      </c>
    </row>
    <row r="54" spans="1:15" s="79" customFormat="1" ht="30" customHeight="1" x14ac:dyDescent="0.2">
      <c r="A54" s="276" t="s">
        <v>435</v>
      </c>
      <c r="B54" s="277"/>
      <c r="C54" s="214">
        <v>2</v>
      </c>
      <c r="D54" s="214"/>
      <c r="E54" s="215"/>
      <c r="F54" s="158"/>
      <c r="G54" s="159">
        <f>SUM(G52:G53)</f>
        <v>50000</v>
      </c>
      <c r="H54" s="159">
        <f t="shared" ref="H54:O54" si="47">SUM(H52:H53)</f>
        <v>0</v>
      </c>
      <c r="I54" s="159">
        <f t="shared" si="47"/>
        <v>50000</v>
      </c>
      <c r="J54" s="159">
        <f t="shared" si="47"/>
        <v>1435</v>
      </c>
      <c r="K54" s="159">
        <f t="shared" si="47"/>
        <v>6973.36</v>
      </c>
      <c r="L54" s="159">
        <f t="shared" si="47"/>
        <v>1520</v>
      </c>
      <c r="M54" s="159">
        <f t="shared" si="47"/>
        <v>0</v>
      </c>
      <c r="N54" s="159">
        <f t="shared" si="47"/>
        <v>9928.36</v>
      </c>
      <c r="O54" s="159">
        <f t="shared" si="47"/>
        <v>40071.64</v>
      </c>
    </row>
    <row r="55" spans="1:15" s="7" customFormat="1" ht="30" customHeight="1" thickBot="1" x14ac:dyDescent="0.25">
      <c r="A55" s="299" t="s">
        <v>267</v>
      </c>
      <c r="B55" s="298"/>
      <c r="C55" s="296"/>
      <c r="D55" s="297"/>
      <c r="E55" s="297"/>
      <c r="F55" s="298"/>
      <c r="G55" s="178">
        <f>+G50+G16+G47+G39+G35+G31+G28+G25+G22+G19+G13+G54</f>
        <v>518100</v>
      </c>
      <c r="H55" s="178">
        <f t="shared" ref="H55:O55" si="48">+H50+H16+H47+H39+H35+H31+H28+H25+H22+H19+H13+H54</f>
        <v>0</v>
      </c>
      <c r="I55" s="178">
        <f t="shared" si="48"/>
        <v>518100</v>
      </c>
      <c r="J55" s="178">
        <f t="shared" si="48"/>
        <v>14869.47</v>
      </c>
      <c r="K55" s="178">
        <f t="shared" si="48"/>
        <v>84954.199666666682</v>
      </c>
      <c r="L55" s="178">
        <f t="shared" si="48"/>
        <v>15750.240000000002</v>
      </c>
      <c r="M55" s="178">
        <f t="shared" si="48"/>
        <v>0</v>
      </c>
      <c r="N55" s="178">
        <f t="shared" si="48"/>
        <v>115573.90966666666</v>
      </c>
      <c r="O55" s="178">
        <f t="shared" si="48"/>
        <v>402526.0903333333</v>
      </c>
    </row>
    <row r="56" spans="1:15" s="7" customFormat="1" ht="38.25" customHeight="1" x14ac:dyDescent="0.2">
      <c r="A56" s="13"/>
      <c r="B56" s="160"/>
      <c r="C56" s="161"/>
      <c r="D56" s="162"/>
      <c r="E56" s="162"/>
      <c r="F56" s="162"/>
      <c r="G56" s="150"/>
      <c r="H56" s="183"/>
      <c r="I56" s="150"/>
      <c r="J56" s="150"/>
      <c r="K56" s="150"/>
      <c r="L56" s="150"/>
      <c r="M56" s="150"/>
      <c r="N56" s="150"/>
      <c r="O56" s="150"/>
    </row>
    <row r="57" spans="1:15" s="7" customFormat="1" ht="38.25" customHeight="1" x14ac:dyDescent="0.2">
      <c r="A57"/>
      <c r="B57" s="2"/>
      <c r="C57" s="2" t="s">
        <v>20</v>
      </c>
      <c r="D57" s="2"/>
      <c r="E57" s="163"/>
      <c r="F57"/>
      <c r="G57" s="288" t="s">
        <v>22</v>
      </c>
      <c r="H57" s="288"/>
      <c r="J57" s="164"/>
      <c r="K57" s="150"/>
      <c r="L57" s="165"/>
      <c r="M57" s="2" t="s">
        <v>22</v>
      </c>
      <c r="N57" s="2"/>
      <c r="O57"/>
    </row>
    <row r="58" spans="1:15" s="7" customFormat="1" ht="40.5" customHeight="1" x14ac:dyDescent="0.2">
      <c r="A58"/>
      <c r="B58" s="2"/>
      <c r="C58" s="2"/>
      <c r="D58" s="2"/>
      <c r="E58" s="163"/>
      <c r="F58"/>
      <c r="G58" s="181"/>
      <c r="H58" s="182"/>
      <c r="I58" s="165"/>
      <c r="J58" s="166"/>
      <c r="K58" s="198"/>
      <c r="L58" s="165"/>
      <c r="M58" s="165"/>
      <c r="N58" s="165"/>
      <c r="O58" s="181"/>
    </row>
    <row r="59" spans="1:15" s="79" customFormat="1" ht="36.75" customHeight="1" x14ac:dyDescent="0.2">
      <c r="A59"/>
      <c r="B59" s="2"/>
      <c r="C59" s="2"/>
      <c r="D59" s="2"/>
      <c r="E59" s="167"/>
      <c r="F59"/>
      <c r="G59"/>
      <c r="H59" s="5"/>
      <c r="I59" s="7"/>
      <c r="J59" s="164"/>
      <c r="K59" s="199"/>
      <c r="L59" s="7"/>
      <c r="M59" s="7"/>
      <c r="N59" s="7"/>
      <c r="O59"/>
    </row>
    <row r="60" spans="1:15" s="7" customFormat="1" ht="36.75" customHeight="1" x14ac:dyDescent="0.2">
      <c r="A60"/>
      <c r="B60" s="2"/>
      <c r="C60" s="132"/>
      <c r="D60" s="163"/>
      <c r="E60" s="163"/>
      <c r="F60"/>
      <c r="G60" s="132"/>
      <c r="H60" s="151"/>
      <c r="J60" s="164"/>
      <c r="K60"/>
      <c r="M60" s="168"/>
      <c r="O60"/>
    </row>
    <row r="61" spans="1:15" s="7" customFormat="1" ht="38.25" customHeight="1" x14ac:dyDescent="0.2">
      <c r="A61" s="5"/>
      <c r="B61" s="2"/>
      <c r="C61" s="2" t="s">
        <v>21</v>
      </c>
      <c r="D61" s="169"/>
      <c r="E61" s="163"/>
      <c r="F61"/>
      <c r="G61" s="295" t="s">
        <v>24</v>
      </c>
      <c r="H61" s="295"/>
      <c r="J61" s="170"/>
      <c r="K61" s="150"/>
      <c r="M61" s="2" t="s">
        <v>23</v>
      </c>
      <c r="N61" s="2"/>
      <c r="O61"/>
    </row>
    <row r="62" spans="1:15" s="7" customFormat="1" ht="38.25" customHeight="1" x14ac:dyDescent="0.2">
      <c r="A62" s="15"/>
      <c r="B62" s="8"/>
      <c r="C62" s="8"/>
      <c r="D62" s="8"/>
      <c r="E62" s="8"/>
      <c r="F62" s="8"/>
      <c r="G62" s="8"/>
      <c r="H62" s="8"/>
      <c r="I62" s="8"/>
      <c r="J62" s="8"/>
      <c r="K62" s="8"/>
      <c r="L62" s="15"/>
      <c r="M62" s="15"/>
      <c r="N62" s="15"/>
      <c r="O62" s="8"/>
    </row>
  </sheetData>
  <autoFilter ref="O62" xr:uid="{00000000-0009-0000-0000-000003000000}"/>
  <mergeCells count="32">
    <mergeCell ref="G61:H61"/>
    <mergeCell ref="A51:O51"/>
    <mergeCell ref="A54:B54"/>
    <mergeCell ref="A50:B50"/>
    <mergeCell ref="B5:N5"/>
    <mergeCell ref="B6:N6"/>
    <mergeCell ref="B7:N7"/>
    <mergeCell ref="B8:N8"/>
    <mergeCell ref="A11:N11"/>
    <mergeCell ref="A13:B13"/>
    <mergeCell ref="A17:N17"/>
    <mergeCell ref="A19:B19"/>
    <mergeCell ref="A28:B28"/>
    <mergeCell ref="A29:O29"/>
    <mergeCell ref="A31:B31"/>
    <mergeCell ref="A32:O32"/>
    <mergeCell ref="A26:O26"/>
    <mergeCell ref="A35:B35"/>
    <mergeCell ref="A55:B55"/>
    <mergeCell ref="C55:F55"/>
    <mergeCell ref="G57:H57"/>
    <mergeCell ref="A36:O36"/>
    <mergeCell ref="A39:B39"/>
    <mergeCell ref="A40:O40"/>
    <mergeCell ref="A47:B47"/>
    <mergeCell ref="A48:O48"/>
    <mergeCell ref="A14:N14"/>
    <mergeCell ref="A16:B16"/>
    <mergeCell ref="A22:B22"/>
    <mergeCell ref="A23:O23"/>
    <mergeCell ref="A25:B25"/>
    <mergeCell ref="A20:N20"/>
  </mergeCells>
  <pageMargins left="0.7" right="0.7" top="0.75" bottom="0.75" header="0.3" footer="0.3"/>
  <pageSetup paperSize="5" scale="48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CE86-D888-4ED7-B429-0A8B7C243109}">
  <sheetPr>
    <pageSetUpPr fitToPage="1"/>
  </sheetPr>
  <dimension ref="A2:O30"/>
  <sheetViews>
    <sheetView showGridLines="0" topLeftCell="A11" zoomScale="80" zoomScaleNormal="80" zoomScaleSheetLayoutView="70" workbookViewId="0">
      <selection activeCell="O1" sqref="A1:O29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3.140625" style="7" customWidth="1"/>
    <col min="13" max="14" width="14.5703125" style="7" customWidth="1"/>
    <col min="15" max="15" width="15" customWidth="1"/>
  </cols>
  <sheetData>
    <row r="2" spans="1:15" x14ac:dyDescent="0.2">
      <c r="A2" s="152"/>
      <c r="B2" s="5"/>
      <c r="D2" s="2"/>
      <c r="E2" s="2"/>
      <c r="F2" s="2"/>
      <c r="G2" s="2"/>
      <c r="H2" s="5"/>
      <c r="I2" s="5"/>
      <c r="J2" s="17"/>
      <c r="K2" s="5"/>
      <c r="L2" s="17"/>
      <c r="M2" s="17"/>
      <c r="N2" s="17"/>
      <c r="O2" s="17"/>
    </row>
    <row r="3" spans="1:15" x14ac:dyDescent="0.2">
      <c r="A3" s="152"/>
      <c r="B3" s="5"/>
      <c r="D3" s="2"/>
      <c r="E3" s="2"/>
      <c r="F3" s="2"/>
      <c r="G3" s="2"/>
      <c r="H3" s="5"/>
      <c r="I3" s="5"/>
      <c r="J3" s="17"/>
      <c r="K3" s="5"/>
      <c r="L3" s="17"/>
      <c r="M3" s="17"/>
      <c r="N3" s="17"/>
      <c r="O3" s="17"/>
    </row>
    <row r="4" spans="1:15" x14ac:dyDescent="0.2">
      <c r="A4" s="152"/>
      <c r="B4" s="5"/>
      <c r="D4" s="2"/>
      <c r="E4" s="2"/>
      <c r="F4" s="2"/>
      <c r="G4" s="2"/>
      <c r="H4" s="5"/>
      <c r="I4" s="5"/>
      <c r="J4" s="17"/>
      <c r="K4" s="5"/>
      <c r="L4" s="17"/>
      <c r="M4" s="17"/>
      <c r="N4" s="17"/>
      <c r="O4" s="17"/>
    </row>
    <row r="5" spans="1:15" x14ac:dyDescent="0.2">
      <c r="A5" s="152"/>
      <c r="B5" s="280"/>
      <c r="C5" s="280"/>
      <c r="D5" s="280"/>
      <c r="E5" s="280"/>
      <c r="F5" s="280"/>
      <c r="G5" s="280"/>
      <c r="H5" s="280"/>
      <c r="I5" s="280"/>
      <c r="J5" s="280"/>
      <c r="K5" s="281"/>
      <c r="L5" s="282"/>
      <c r="M5" s="283"/>
      <c r="N5" s="280"/>
      <c r="O5" s="135"/>
    </row>
    <row r="6" spans="1:15" x14ac:dyDescent="0.2">
      <c r="A6" s="152"/>
      <c r="B6" s="284" t="s">
        <v>9</v>
      </c>
      <c r="C6" s="284"/>
      <c r="D6" s="284"/>
      <c r="E6" s="284"/>
      <c r="F6" s="284"/>
      <c r="G6" s="284"/>
      <c r="H6" s="284"/>
      <c r="I6" s="284"/>
      <c r="J6" s="284"/>
      <c r="K6" s="285"/>
      <c r="L6" s="286"/>
      <c r="M6" s="287"/>
      <c r="N6" s="284"/>
      <c r="O6" s="153"/>
    </row>
    <row r="7" spans="1:15" x14ac:dyDescent="0.2">
      <c r="A7" s="152"/>
      <c r="B7" s="284" t="s">
        <v>1080</v>
      </c>
      <c r="C7" s="284"/>
      <c r="D7" s="284"/>
      <c r="E7" s="284"/>
      <c r="F7" s="284"/>
      <c r="G7" s="284"/>
      <c r="H7" s="284"/>
      <c r="I7" s="284"/>
      <c r="J7" s="284"/>
      <c r="K7" s="285"/>
      <c r="L7" s="286"/>
      <c r="M7" s="287"/>
      <c r="N7" s="284"/>
      <c r="O7" s="153"/>
    </row>
    <row r="8" spans="1:15" ht="22.5" customHeight="1" x14ac:dyDescent="0.2">
      <c r="A8" s="152"/>
      <c r="B8" s="288" t="s">
        <v>1048</v>
      </c>
      <c r="C8" s="288"/>
      <c r="D8" s="288"/>
      <c r="E8" s="288"/>
      <c r="F8" s="288"/>
      <c r="G8" s="288"/>
      <c r="H8" s="288"/>
      <c r="I8" s="288"/>
      <c r="J8" s="288"/>
      <c r="K8" s="289"/>
      <c r="L8" s="290"/>
      <c r="M8" s="291"/>
      <c r="N8" s="288"/>
      <c r="O8" s="2"/>
    </row>
    <row r="9" spans="1:15" ht="13.5" thickBot="1" x14ac:dyDescent="0.25">
      <c r="A9" s="5"/>
      <c r="B9" s="2"/>
      <c r="D9" s="2"/>
      <c r="E9" s="2"/>
      <c r="F9" s="2"/>
      <c r="G9" s="5"/>
      <c r="H9" s="5"/>
      <c r="I9" s="5"/>
      <c r="J9" s="17"/>
      <c r="K9" s="5"/>
      <c r="L9" s="17"/>
      <c r="M9" s="17"/>
      <c r="N9" s="17"/>
      <c r="O9" s="17"/>
    </row>
    <row r="10" spans="1:15" ht="30" customHeight="1" x14ac:dyDescent="0.2">
      <c r="A10" s="80" t="s">
        <v>16</v>
      </c>
      <c r="B10" s="81" t="s">
        <v>5</v>
      </c>
      <c r="C10" s="81" t="s">
        <v>17</v>
      </c>
      <c r="D10" s="81" t="s">
        <v>6</v>
      </c>
      <c r="E10" s="81" t="s">
        <v>268</v>
      </c>
      <c r="F10" s="81" t="s">
        <v>18</v>
      </c>
      <c r="G10" s="81" t="s">
        <v>312</v>
      </c>
      <c r="H10" s="81" t="s">
        <v>308</v>
      </c>
      <c r="I10" s="81" t="s">
        <v>313</v>
      </c>
      <c r="J10" s="81" t="s">
        <v>0</v>
      </c>
      <c r="K10" s="81" t="s">
        <v>1</v>
      </c>
      <c r="L10" s="81" t="s">
        <v>2</v>
      </c>
      <c r="M10" s="81" t="s">
        <v>310</v>
      </c>
      <c r="N10" s="82" t="s">
        <v>311</v>
      </c>
      <c r="O10" s="83" t="s">
        <v>10</v>
      </c>
    </row>
    <row r="11" spans="1:15" ht="29.25" customHeight="1" x14ac:dyDescent="0.2">
      <c r="A11" s="276" t="s">
        <v>436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8"/>
    </row>
    <row r="12" spans="1:15" ht="29.25" customHeight="1" x14ac:dyDescent="0.2">
      <c r="A12" s="207">
        <v>1</v>
      </c>
      <c r="B12" s="220" t="s">
        <v>285</v>
      </c>
      <c r="C12" s="220" t="s">
        <v>396</v>
      </c>
      <c r="D12" s="203" t="s">
        <v>301</v>
      </c>
      <c r="E12" s="221" t="s">
        <v>269</v>
      </c>
      <c r="F12" s="221" t="s">
        <v>19</v>
      </c>
      <c r="G12" s="155">
        <v>45000</v>
      </c>
      <c r="H12" s="155">
        <v>0</v>
      </c>
      <c r="I12" s="155">
        <f>SUM(G12:H12)</f>
        <v>45000</v>
      </c>
      <c r="J12" s="155">
        <f>IF(G12&gt;=Datos!$D$14,(Datos!$D$14*Datos!$C$14),IF(G12&lt;=Datos!$D$14,(G12*Datos!$C$14)))</f>
        <v>1291.5</v>
      </c>
      <c r="K12" s="156">
        <v>10585.12</v>
      </c>
      <c r="L12" s="155">
        <f>IF(G12&gt;=Datos!$D$15,(Datos!$D$15*Datos!$C$15),IF(G12&lt;=Datos!$D$15,(G12*Datos!$C$15)))</f>
        <v>1368</v>
      </c>
      <c r="M12" s="155">
        <v>0</v>
      </c>
      <c r="N12" s="155">
        <f>SUM(J12:M12)</f>
        <v>13244.62</v>
      </c>
      <c r="O12" s="177">
        <f>+G12-N12</f>
        <v>31755.379999999997</v>
      </c>
    </row>
    <row r="13" spans="1:15" ht="29.25" customHeight="1" x14ac:dyDescent="0.2">
      <c r="A13" s="300" t="s">
        <v>435</v>
      </c>
      <c r="B13" s="301"/>
      <c r="C13" s="217">
        <v>1</v>
      </c>
      <c r="D13" s="248"/>
      <c r="E13" s="218"/>
      <c r="F13" s="219"/>
      <c r="G13" s="196">
        <f t="shared" ref="G13:O13" si="0">SUM(G12:G12)</f>
        <v>45000</v>
      </c>
      <c r="H13" s="196">
        <f t="shared" si="0"/>
        <v>0</v>
      </c>
      <c r="I13" s="196">
        <f t="shared" si="0"/>
        <v>45000</v>
      </c>
      <c r="J13" s="196">
        <f t="shared" si="0"/>
        <v>1291.5</v>
      </c>
      <c r="K13" s="196">
        <f t="shared" si="0"/>
        <v>10585.12</v>
      </c>
      <c r="L13" s="196">
        <f t="shared" si="0"/>
        <v>1368</v>
      </c>
      <c r="M13" s="196">
        <f t="shared" si="0"/>
        <v>0</v>
      </c>
      <c r="N13" s="196">
        <f t="shared" si="0"/>
        <v>13244.62</v>
      </c>
      <c r="O13" s="196">
        <f t="shared" si="0"/>
        <v>31755.379999999997</v>
      </c>
    </row>
    <row r="14" spans="1:15" ht="29.25" customHeight="1" x14ac:dyDescent="0.2">
      <c r="A14" s="276" t="s">
        <v>473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26"/>
    </row>
    <row r="15" spans="1:15" ht="29.25" customHeight="1" x14ac:dyDescent="0.2">
      <c r="A15" s="207">
        <v>2</v>
      </c>
      <c r="B15" s="209" t="s">
        <v>535</v>
      </c>
      <c r="C15" s="209" t="s">
        <v>396</v>
      </c>
      <c r="D15" s="130" t="s">
        <v>1049</v>
      </c>
      <c r="E15" s="210" t="s">
        <v>269</v>
      </c>
      <c r="F15" s="210" t="s">
        <v>19</v>
      </c>
      <c r="G15" s="154">
        <v>45000</v>
      </c>
      <c r="H15" s="154">
        <v>0</v>
      </c>
      <c r="I15" s="154">
        <f t="shared" ref="I15" si="1">SUM(G15:H15)</f>
        <v>45000</v>
      </c>
      <c r="J15" s="155">
        <f>IF(G15&gt;=Datos!$D$14,(Datos!$D$14*Datos!$C$14),IF(G15&lt;=Datos!$D$14,(G15*Datos!$C$14)))</f>
        <v>1291.5</v>
      </c>
      <c r="K15" s="156">
        <v>10500.49</v>
      </c>
      <c r="L15" s="155">
        <f>IF(G15&gt;=Datos!$D$15,(Datos!$D$15*Datos!$C$15),IF(G15&lt;=Datos!$D$15,(G15*Datos!$C$15)))</f>
        <v>1368</v>
      </c>
      <c r="M15" s="154">
        <v>0</v>
      </c>
      <c r="N15" s="154">
        <f t="shared" ref="N15" si="2">SUM(J15:M15)</f>
        <v>13159.99</v>
      </c>
      <c r="O15" s="177">
        <f t="shared" ref="O15" si="3">+G15-N15</f>
        <v>31840.010000000002</v>
      </c>
    </row>
    <row r="16" spans="1:15" s="216" customFormat="1" ht="29.25" customHeight="1" x14ac:dyDescent="0.2">
      <c r="A16" s="276" t="s">
        <v>435</v>
      </c>
      <c r="B16" s="277"/>
      <c r="C16" s="214">
        <v>1</v>
      </c>
      <c r="D16" s="247"/>
      <c r="E16" s="215"/>
      <c r="F16" s="158"/>
      <c r="G16" s="159">
        <f t="shared" ref="G16:O16" si="4">SUM(G15:G15)</f>
        <v>45000</v>
      </c>
      <c r="H16" s="159">
        <f t="shared" si="4"/>
        <v>0</v>
      </c>
      <c r="I16" s="159">
        <f t="shared" si="4"/>
        <v>45000</v>
      </c>
      <c r="J16" s="159">
        <f t="shared" si="4"/>
        <v>1291.5</v>
      </c>
      <c r="K16" s="159">
        <f t="shared" si="4"/>
        <v>10500.49</v>
      </c>
      <c r="L16" s="159">
        <f t="shared" si="4"/>
        <v>1368</v>
      </c>
      <c r="M16" s="159">
        <f t="shared" si="4"/>
        <v>0</v>
      </c>
      <c r="N16" s="159">
        <f t="shared" si="4"/>
        <v>13159.99</v>
      </c>
      <c r="O16" s="159">
        <f t="shared" si="4"/>
        <v>31840.010000000002</v>
      </c>
    </row>
    <row r="17" spans="1:15" ht="29.25" customHeight="1" x14ac:dyDescent="0.2">
      <c r="A17" s="276" t="s">
        <v>776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26"/>
    </row>
    <row r="18" spans="1:15" ht="29.25" customHeight="1" x14ac:dyDescent="0.2">
      <c r="A18" s="207">
        <v>3</v>
      </c>
      <c r="B18" s="209" t="s">
        <v>130</v>
      </c>
      <c r="C18" s="209" t="s">
        <v>396</v>
      </c>
      <c r="D18" s="92" t="s">
        <v>985</v>
      </c>
      <c r="E18" s="210" t="s">
        <v>269</v>
      </c>
      <c r="F18" s="210" t="s">
        <v>19</v>
      </c>
      <c r="G18" s="154">
        <v>70000</v>
      </c>
      <c r="H18" s="154">
        <v>0</v>
      </c>
      <c r="I18" s="154">
        <f t="shared" ref="I18" si="5">SUM(G18:H18)</f>
        <v>70000</v>
      </c>
      <c r="J18" s="155">
        <f>IF(G18&gt;=Datos!$D$14,(Datos!$D$14*Datos!$C$14),IF(G18&lt;=Datos!$D$14,(G18*Datos!$C$14)))</f>
        <v>2009</v>
      </c>
      <c r="K18" s="156">
        <v>16381.11</v>
      </c>
      <c r="L18" s="155">
        <f>IF(G18&gt;=Datos!$D$15,(Datos!$D$15*Datos!$C$15),IF(G18&lt;=Datos!$D$15,(G18*Datos!$C$15)))</f>
        <v>2128</v>
      </c>
      <c r="M18" s="154">
        <v>0</v>
      </c>
      <c r="N18" s="154">
        <f t="shared" ref="N18" si="6">SUM(J18:M18)</f>
        <v>20518.11</v>
      </c>
      <c r="O18" s="177">
        <f t="shared" ref="O18" si="7">+G18-N18</f>
        <v>49481.89</v>
      </c>
    </row>
    <row r="19" spans="1:15" s="216" customFormat="1" ht="29.25" customHeight="1" x14ac:dyDescent="0.2">
      <c r="A19" s="276" t="s">
        <v>435</v>
      </c>
      <c r="B19" s="277"/>
      <c r="C19" s="214">
        <v>1</v>
      </c>
      <c r="D19" s="247"/>
      <c r="E19" s="215"/>
      <c r="F19" s="158"/>
      <c r="G19" s="159">
        <f t="shared" ref="G19:O19" si="8">SUM(G18:G18)</f>
        <v>70000</v>
      </c>
      <c r="H19" s="159">
        <f t="shared" si="8"/>
        <v>0</v>
      </c>
      <c r="I19" s="159">
        <f t="shared" si="8"/>
        <v>70000</v>
      </c>
      <c r="J19" s="159">
        <f t="shared" si="8"/>
        <v>2009</v>
      </c>
      <c r="K19" s="159">
        <f t="shared" si="8"/>
        <v>16381.11</v>
      </c>
      <c r="L19" s="159">
        <f t="shared" si="8"/>
        <v>2128</v>
      </c>
      <c r="M19" s="159">
        <f t="shared" si="8"/>
        <v>0</v>
      </c>
      <c r="N19" s="159">
        <f t="shared" si="8"/>
        <v>20518.11</v>
      </c>
      <c r="O19" s="159">
        <f t="shared" si="8"/>
        <v>49481.89</v>
      </c>
    </row>
    <row r="20" spans="1:15" ht="29.25" customHeight="1" x14ac:dyDescent="0.2">
      <c r="A20" s="276" t="s">
        <v>591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8"/>
    </row>
    <row r="21" spans="1:15" ht="29.25" customHeight="1" x14ac:dyDescent="0.2">
      <c r="A21" s="207">
        <v>4</v>
      </c>
      <c r="B21" s="209" t="s">
        <v>496</v>
      </c>
      <c r="C21" s="209" t="s">
        <v>320</v>
      </c>
      <c r="D21" s="92" t="s">
        <v>978</v>
      </c>
      <c r="E21" s="210" t="s">
        <v>269</v>
      </c>
      <c r="F21" s="210" t="s">
        <v>19</v>
      </c>
      <c r="G21" s="154">
        <v>14000</v>
      </c>
      <c r="H21" s="154">
        <v>0</v>
      </c>
      <c r="I21" s="154">
        <f t="shared" ref="I21" si="9">SUM(G21:H21)</f>
        <v>14000</v>
      </c>
      <c r="J21" s="155">
        <f>IF(G21&gt;=Datos!$D$14,(Datos!$D$14*Datos!$C$14),IF(G21&lt;=Datos!$D$14,(G21*Datos!$C$14)))</f>
        <v>401.8</v>
      </c>
      <c r="K21" s="156">
        <v>2689.1160000000009</v>
      </c>
      <c r="L21" s="155">
        <f>IF(G21&gt;=Datos!$D$15,(Datos!$D$15*Datos!$C$15),IF(G21&lt;=Datos!$D$15,(G21*Datos!$C$15)))</f>
        <v>425.6</v>
      </c>
      <c r="M21" s="154">
        <v>0</v>
      </c>
      <c r="N21" s="154">
        <f t="shared" ref="N21" si="10">SUM(J21:M21)</f>
        <v>3516.516000000001</v>
      </c>
      <c r="O21" s="177">
        <f>+G21-N21</f>
        <v>10483.483999999999</v>
      </c>
    </row>
    <row r="22" spans="1:15" s="216" customFormat="1" ht="29.25" customHeight="1" x14ac:dyDescent="0.2">
      <c r="A22" s="276" t="s">
        <v>435</v>
      </c>
      <c r="B22" s="277"/>
      <c r="C22" s="214">
        <v>1</v>
      </c>
      <c r="D22" s="247"/>
      <c r="E22" s="215"/>
      <c r="F22" s="158"/>
      <c r="G22" s="159">
        <f t="shared" ref="G22:O22" si="11">SUM(G21:G21)</f>
        <v>14000</v>
      </c>
      <c r="H22" s="159">
        <f t="shared" si="11"/>
        <v>0</v>
      </c>
      <c r="I22" s="159">
        <f t="shared" si="11"/>
        <v>14000</v>
      </c>
      <c r="J22" s="159">
        <f t="shared" si="11"/>
        <v>401.8</v>
      </c>
      <c r="K22" s="159">
        <f t="shared" si="11"/>
        <v>2689.1160000000009</v>
      </c>
      <c r="L22" s="159">
        <f t="shared" si="11"/>
        <v>425.6</v>
      </c>
      <c r="M22" s="159">
        <f t="shared" si="11"/>
        <v>0</v>
      </c>
      <c r="N22" s="159">
        <f t="shared" si="11"/>
        <v>3516.516000000001</v>
      </c>
      <c r="O22" s="159">
        <f t="shared" si="11"/>
        <v>10483.483999999999</v>
      </c>
    </row>
    <row r="23" spans="1:15" s="7" customFormat="1" ht="30" customHeight="1" thickBot="1" x14ac:dyDescent="0.25">
      <c r="A23" s="299" t="s">
        <v>267</v>
      </c>
      <c r="B23" s="298"/>
      <c r="C23" s="296"/>
      <c r="D23" s="297"/>
      <c r="E23" s="297"/>
      <c r="F23" s="298"/>
      <c r="G23" s="178">
        <f>+G22+G19+G16+G13</f>
        <v>174000</v>
      </c>
      <c r="H23" s="178">
        <f t="shared" ref="H23:O23" si="12">+H22+H19+H16+H13</f>
        <v>0</v>
      </c>
      <c r="I23" s="178">
        <f t="shared" si="12"/>
        <v>174000</v>
      </c>
      <c r="J23" s="178">
        <f t="shared" si="12"/>
        <v>4993.8</v>
      </c>
      <c r="K23" s="178">
        <f t="shared" si="12"/>
        <v>40155.836000000003</v>
      </c>
      <c r="L23" s="178">
        <f t="shared" si="12"/>
        <v>5289.6</v>
      </c>
      <c r="M23" s="178">
        <f t="shared" si="12"/>
        <v>0</v>
      </c>
      <c r="N23" s="178">
        <f t="shared" si="12"/>
        <v>50439.236000000004</v>
      </c>
      <c r="O23" s="178">
        <f t="shared" si="12"/>
        <v>123560.764</v>
      </c>
    </row>
    <row r="24" spans="1:15" s="7" customFormat="1" ht="38.25" customHeight="1" x14ac:dyDescent="0.2">
      <c r="A24" s="13"/>
      <c r="B24" s="160"/>
      <c r="C24" s="161"/>
      <c r="D24" s="162"/>
      <c r="E24" s="162"/>
      <c r="F24" s="162"/>
      <c r="G24" s="150"/>
      <c r="H24" s="183"/>
      <c r="I24" s="150"/>
      <c r="J24" s="150"/>
      <c r="K24" s="150"/>
      <c r="L24" s="150"/>
      <c r="M24" s="150"/>
      <c r="N24" s="150"/>
      <c r="O24" s="150"/>
    </row>
    <row r="25" spans="1:15" s="7" customFormat="1" ht="38.25" customHeight="1" x14ac:dyDescent="0.2">
      <c r="A25"/>
      <c r="B25" s="2"/>
      <c r="C25" s="2" t="s">
        <v>20</v>
      </c>
      <c r="D25" s="2"/>
      <c r="E25" s="163"/>
      <c r="F25"/>
      <c r="G25" s="288" t="s">
        <v>22</v>
      </c>
      <c r="H25" s="288"/>
      <c r="J25" s="164"/>
      <c r="K25" s="150"/>
      <c r="L25" s="165"/>
      <c r="M25" s="2" t="s">
        <v>22</v>
      </c>
      <c r="N25" s="2"/>
      <c r="O25"/>
    </row>
    <row r="26" spans="1:15" s="7" customFormat="1" ht="40.5" customHeight="1" x14ac:dyDescent="0.2">
      <c r="A26"/>
      <c r="B26" s="2"/>
      <c r="C26" s="2"/>
      <c r="D26" s="2"/>
      <c r="E26" s="163"/>
      <c r="F26"/>
      <c r="G26" s="181"/>
      <c r="H26" s="182"/>
      <c r="I26" s="165"/>
      <c r="J26" s="166"/>
      <c r="K26" s="198"/>
      <c r="L26" s="165"/>
      <c r="M26" s="165"/>
      <c r="N26" s="165"/>
      <c r="O26" s="181"/>
    </row>
    <row r="27" spans="1:15" s="79" customFormat="1" ht="36.75" customHeight="1" x14ac:dyDescent="0.2">
      <c r="A27"/>
      <c r="B27" s="2"/>
      <c r="C27" s="2"/>
      <c r="D27" s="2"/>
      <c r="E27" s="167"/>
      <c r="F27"/>
      <c r="G27"/>
      <c r="H27" s="5"/>
      <c r="I27" s="7"/>
      <c r="J27" s="164"/>
      <c r="K27" s="199"/>
      <c r="L27" s="7"/>
      <c r="M27" s="7"/>
      <c r="N27" s="7"/>
      <c r="O27"/>
    </row>
    <row r="28" spans="1:15" s="7" customFormat="1" ht="36.75" customHeight="1" x14ac:dyDescent="0.2">
      <c r="A28"/>
      <c r="B28" s="2"/>
      <c r="C28" s="132"/>
      <c r="D28" s="163"/>
      <c r="E28" s="163"/>
      <c r="F28"/>
      <c r="G28" s="132"/>
      <c r="H28" s="151"/>
      <c r="J28" s="164"/>
      <c r="K28"/>
      <c r="M28" s="168"/>
      <c r="O28"/>
    </row>
    <row r="29" spans="1:15" s="7" customFormat="1" ht="38.25" customHeight="1" x14ac:dyDescent="0.2">
      <c r="A29" s="5"/>
      <c r="B29" s="2"/>
      <c r="C29" s="2" t="s">
        <v>21</v>
      </c>
      <c r="D29" s="169"/>
      <c r="E29" s="163"/>
      <c r="F29"/>
      <c r="G29" s="295" t="s">
        <v>24</v>
      </c>
      <c r="H29" s="295"/>
      <c r="J29" s="170"/>
      <c r="K29" s="150"/>
      <c r="M29" s="2" t="s">
        <v>23</v>
      </c>
      <c r="N29" s="2"/>
      <c r="O29"/>
    </row>
    <row r="30" spans="1:15" s="7" customFormat="1" ht="38.25" customHeight="1" x14ac:dyDescent="0.2">
      <c r="A30" s="15"/>
      <c r="B30" s="8"/>
      <c r="C30" s="8"/>
      <c r="D30" s="8"/>
      <c r="E30" s="8"/>
      <c r="F30" s="8"/>
      <c r="G30" s="8"/>
      <c r="H30" s="8"/>
      <c r="I30" s="8"/>
      <c r="J30" s="8"/>
      <c r="K30" s="8"/>
      <c r="L30" s="15"/>
      <c r="M30" s="15"/>
      <c r="N30" s="15"/>
      <c r="O30" s="8"/>
    </row>
  </sheetData>
  <autoFilter ref="O30" xr:uid="{00000000-0009-0000-0000-000003000000}"/>
  <mergeCells count="16">
    <mergeCell ref="A13:B13"/>
    <mergeCell ref="A14:N14"/>
    <mergeCell ref="A16:B16"/>
    <mergeCell ref="B5:N5"/>
    <mergeCell ref="B6:N6"/>
    <mergeCell ref="B7:N7"/>
    <mergeCell ref="B8:N8"/>
    <mergeCell ref="A11:O11"/>
    <mergeCell ref="G25:H25"/>
    <mergeCell ref="G29:H29"/>
    <mergeCell ref="A17:N17"/>
    <mergeCell ref="A19:B19"/>
    <mergeCell ref="A20:O20"/>
    <mergeCell ref="A22:B22"/>
    <mergeCell ref="A23:B23"/>
    <mergeCell ref="C23:F23"/>
  </mergeCells>
  <pageMargins left="0.7" right="0.7" top="0.75" bottom="0.75" header="0.3" footer="0.3"/>
  <pageSetup paperSize="5" scale="48" fitToHeight="0" orientation="landscape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Q272"/>
  <sheetViews>
    <sheetView showGridLines="0" topLeftCell="B248" zoomScale="75" zoomScaleNormal="75" zoomScaleSheetLayoutView="70" workbookViewId="0">
      <selection activeCell="Q2" sqref="A2:Q272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4.28515625" style="7" customWidth="1"/>
    <col min="13" max="14" width="14.5703125" style="7" customWidth="1"/>
    <col min="15" max="15" width="15" customWidth="1"/>
    <col min="16" max="16" width="18" customWidth="1"/>
    <col min="17" max="17" width="16.7109375" customWidth="1"/>
  </cols>
  <sheetData>
    <row r="2" spans="1:17" ht="14.25" x14ac:dyDescent="0.2">
      <c r="A2" s="15"/>
      <c r="B2" s="8"/>
      <c r="C2" s="8"/>
      <c r="D2" s="8"/>
      <c r="E2" s="8"/>
      <c r="F2" s="8"/>
      <c r="G2" s="8"/>
      <c r="H2" s="8"/>
      <c r="I2" s="8"/>
      <c r="J2" s="8"/>
      <c r="K2" s="8"/>
      <c r="L2" s="15"/>
      <c r="M2" s="15"/>
      <c r="N2" s="15"/>
      <c r="O2" s="8"/>
      <c r="P2" s="8"/>
      <c r="Q2" s="8"/>
    </row>
    <row r="4" spans="1:17" x14ac:dyDescent="0.2">
      <c r="A4" s="87"/>
      <c r="B4" s="2"/>
      <c r="C4" s="2"/>
      <c r="D4" s="2"/>
      <c r="E4" s="2"/>
      <c r="F4" s="2"/>
      <c r="G4" s="2"/>
      <c r="H4" s="2"/>
      <c r="I4" s="2"/>
      <c r="J4" s="2"/>
      <c r="K4" s="2"/>
      <c r="L4" s="87"/>
      <c r="M4" s="87"/>
      <c r="N4" s="87"/>
      <c r="O4" s="2"/>
      <c r="P4" s="2"/>
      <c r="Q4" s="2"/>
    </row>
    <row r="5" spans="1:17" x14ac:dyDescent="0.2">
      <c r="A5" s="280"/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</row>
    <row r="6" spans="1:17" x14ac:dyDescent="0.2">
      <c r="A6" s="284" t="s">
        <v>9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</row>
    <row r="7" spans="1:17" x14ac:dyDescent="0.2">
      <c r="A7" s="284" t="s">
        <v>1083</v>
      </c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</row>
    <row r="8" spans="1:17" ht="9" customHeight="1" x14ac:dyDescent="0.2">
      <c r="A8" s="87"/>
      <c r="B8" s="88"/>
      <c r="C8" s="88"/>
      <c r="D8" s="88"/>
      <c r="E8" s="88"/>
      <c r="F8" s="88"/>
      <c r="G8" s="88"/>
      <c r="H8" s="88"/>
      <c r="I8" s="88"/>
      <c r="J8" s="2"/>
      <c r="K8" s="88"/>
      <c r="L8" s="87"/>
      <c r="M8" s="89"/>
      <c r="N8" s="89"/>
      <c r="O8" s="2"/>
      <c r="P8" s="2"/>
      <c r="Q8" s="2"/>
    </row>
    <row r="9" spans="1:17" x14ac:dyDescent="0.2">
      <c r="A9" s="152"/>
      <c r="B9" s="288" t="s">
        <v>631</v>
      </c>
      <c r="C9" s="288"/>
      <c r="D9" s="288"/>
      <c r="E9" s="288"/>
      <c r="F9" s="288"/>
      <c r="G9" s="288"/>
      <c r="H9" s="288"/>
      <c r="I9" s="288"/>
      <c r="J9" s="288"/>
      <c r="K9" s="289"/>
      <c r="L9" s="290"/>
      <c r="M9" s="291"/>
      <c r="N9" s="288"/>
      <c r="O9" s="2"/>
    </row>
    <row r="10" spans="1:17" x14ac:dyDescent="0.2">
      <c r="A10" s="87"/>
      <c r="B10" s="2"/>
      <c r="C10" s="2"/>
      <c r="D10" s="2"/>
      <c r="E10" s="2"/>
      <c r="F10" s="2"/>
      <c r="G10" s="2"/>
      <c r="H10" s="2"/>
      <c r="I10" s="2"/>
      <c r="J10" s="2"/>
      <c r="K10" s="2"/>
      <c r="L10" s="87"/>
      <c r="M10" s="87"/>
      <c r="N10" s="87"/>
      <c r="O10" s="2"/>
      <c r="P10" s="2"/>
      <c r="Q10" s="2"/>
    </row>
    <row r="11" spans="1:17" x14ac:dyDescent="0.2">
      <c r="A11" s="87"/>
      <c r="B11" s="2"/>
      <c r="C11" s="2"/>
      <c r="D11" s="2"/>
      <c r="E11" s="2"/>
      <c r="F11" s="2"/>
      <c r="G11" s="2"/>
      <c r="H11" s="2"/>
      <c r="I11" s="2"/>
      <c r="J11" s="2"/>
      <c r="K11" s="2"/>
      <c r="L11" s="87"/>
      <c r="M11" s="87"/>
      <c r="N11" s="87"/>
      <c r="O11" s="2"/>
      <c r="P11" s="2"/>
      <c r="Q11" s="2"/>
    </row>
    <row r="12" spans="1:17" ht="10.5" customHeight="1" thickBot="1" x14ac:dyDescent="0.25"/>
    <row r="13" spans="1:17" ht="27.75" customHeight="1" x14ac:dyDescent="0.2">
      <c r="A13" s="80" t="s">
        <v>8</v>
      </c>
      <c r="B13" s="81" t="s">
        <v>5</v>
      </c>
      <c r="C13" s="81" t="s">
        <v>17</v>
      </c>
      <c r="D13" s="81" t="s">
        <v>6</v>
      </c>
      <c r="E13" s="81" t="s">
        <v>7</v>
      </c>
      <c r="F13" s="81" t="s">
        <v>18</v>
      </c>
      <c r="G13" s="81" t="s">
        <v>334</v>
      </c>
      <c r="H13" s="81" t="s">
        <v>14</v>
      </c>
      <c r="I13" s="81" t="s">
        <v>12</v>
      </c>
      <c r="J13" s="81" t="s">
        <v>308</v>
      </c>
      <c r="K13" s="81" t="s">
        <v>309</v>
      </c>
      <c r="L13" s="81" t="s">
        <v>0</v>
      </c>
      <c r="M13" s="81" t="s">
        <v>1</v>
      </c>
      <c r="N13" s="81" t="s">
        <v>2</v>
      </c>
      <c r="O13" s="81" t="s">
        <v>310</v>
      </c>
      <c r="P13" s="81" t="s">
        <v>311</v>
      </c>
      <c r="Q13" s="90" t="s">
        <v>10</v>
      </c>
    </row>
    <row r="14" spans="1:17" s="7" customFormat="1" ht="36.75" customHeight="1" x14ac:dyDescent="0.2">
      <c r="A14" s="302" t="s">
        <v>665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4"/>
    </row>
    <row r="15" spans="1:17" ht="38.25" customHeight="1" x14ac:dyDescent="0.2">
      <c r="A15" s="99">
        <v>1</v>
      </c>
      <c r="B15" s="92" t="s">
        <v>525</v>
      </c>
      <c r="C15" s="92" t="s">
        <v>396</v>
      </c>
      <c r="D15" s="92" t="s">
        <v>666</v>
      </c>
      <c r="E15" s="93" t="s">
        <v>272</v>
      </c>
      <c r="F15" s="93" t="s">
        <v>19</v>
      </c>
      <c r="G15" s="94">
        <v>45931</v>
      </c>
      <c r="H15" s="94">
        <v>46113</v>
      </c>
      <c r="I15" s="96">
        <v>105000</v>
      </c>
      <c r="J15" s="96">
        <v>0</v>
      </c>
      <c r="K15" s="96">
        <f>SUM(I15:J15)</f>
        <v>105000</v>
      </c>
      <c r="L15" s="96">
        <f>IF(I15&gt;=Datos!$D$14,(Datos!$D$14*Datos!$C$14),IF(I15&lt;=Datos!$D$14,(I15*Datos!$C$14)))</f>
        <v>3013.5</v>
      </c>
      <c r="M15" s="97">
        <v>12801.55</v>
      </c>
      <c r="N15" s="96">
        <f>IF(I15&gt;=Datos!$D$15,(Datos!$D$15*Datos!$C$15),IF(I15&lt;=Datos!$D$15,(I15*Datos!$C$15)))</f>
        <v>3192</v>
      </c>
      <c r="O15" s="96">
        <v>10064.02</v>
      </c>
      <c r="P15" s="96">
        <f>SUM(L15:O15)</f>
        <v>29071.07</v>
      </c>
      <c r="Q15" s="98">
        <f>+K15-P15</f>
        <v>75928.929999999993</v>
      </c>
    </row>
    <row r="16" spans="1:17" s="79" customFormat="1" ht="36.75" customHeight="1" x14ac:dyDescent="0.2">
      <c r="A16" s="302" t="s">
        <v>435</v>
      </c>
      <c r="B16" s="303"/>
      <c r="C16" s="109">
        <v>1</v>
      </c>
      <c r="D16" s="109"/>
      <c r="E16" s="176"/>
      <c r="F16" s="110"/>
      <c r="G16" s="111"/>
      <c r="H16" s="112"/>
      <c r="I16" s="113">
        <f>SUM(I15)</f>
        <v>105000</v>
      </c>
      <c r="J16" s="113">
        <f t="shared" ref="J16:Q16" si="0">SUM(J15)</f>
        <v>0</v>
      </c>
      <c r="K16" s="113">
        <f t="shared" si="0"/>
        <v>105000</v>
      </c>
      <c r="L16" s="113">
        <f t="shared" si="0"/>
        <v>3013.5</v>
      </c>
      <c r="M16" s="113">
        <f t="shared" si="0"/>
        <v>12801.55</v>
      </c>
      <c r="N16" s="113">
        <f t="shared" si="0"/>
        <v>3192</v>
      </c>
      <c r="O16" s="113">
        <f t="shared" si="0"/>
        <v>10064.02</v>
      </c>
      <c r="P16" s="113">
        <f t="shared" si="0"/>
        <v>29071.07</v>
      </c>
      <c r="Q16" s="113">
        <f t="shared" si="0"/>
        <v>75928.929999999993</v>
      </c>
    </row>
    <row r="17" spans="1:17" s="7" customFormat="1" ht="36.75" customHeight="1" x14ac:dyDescent="0.2">
      <c r="A17" s="302" t="s">
        <v>466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4"/>
    </row>
    <row r="18" spans="1:17" s="7" customFormat="1" ht="38.25" customHeight="1" x14ac:dyDescent="0.2">
      <c r="A18" s="99">
        <v>2</v>
      </c>
      <c r="B18" s="107" t="s">
        <v>660</v>
      </c>
      <c r="C18" s="107" t="s">
        <v>396</v>
      </c>
      <c r="D18" s="107" t="s">
        <v>661</v>
      </c>
      <c r="E18" s="108" t="s">
        <v>272</v>
      </c>
      <c r="F18" s="108" t="s">
        <v>19</v>
      </c>
      <c r="G18" s="117">
        <v>45962</v>
      </c>
      <c r="H18" s="118">
        <v>46143</v>
      </c>
      <c r="I18" s="104">
        <v>65000</v>
      </c>
      <c r="J18" s="104">
        <v>0</v>
      </c>
      <c r="K18" s="104">
        <f>SUM(I18:J18)</f>
        <v>65000</v>
      </c>
      <c r="L18" s="104">
        <f>IF(I18&gt;=Datos!$D$14,(Datos!$D$14*Datos!$C$14),IF(I18&lt;=Datos!$D$14,(I18*Datos!$C$14)))</f>
        <v>1865.5</v>
      </c>
      <c r="M18" s="105">
        <f>IF((I18-L18-N18)&lt;=Datos!$G$7,"0",IF((I18-L18-N18)&lt;=Datos!$G$8,((I18-L18-N18)-Datos!$F$8)*Datos!$I$6,IF((I18-L18-N18)&lt;=Datos!$G$9,Datos!$I$8+((I18-L18-N18)-Datos!$F$9)*Datos!$J$6,IF((I18-L18-N18)&gt;=Datos!$F$10,(Datos!$I$8+Datos!$J$8)+((I18-L18-N18)-Datos!$F$10)*Datos!$K$6))))</f>
        <v>4427.5756666666657</v>
      </c>
      <c r="N18" s="104">
        <f>IF(I18&gt;=Datos!$D$15,(Datos!$D$15*Datos!$C$15),IF(I18&lt;=Datos!$D$15,(I18*Datos!$C$15)))</f>
        <v>1976</v>
      </c>
      <c r="O18" s="104">
        <v>10225</v>
      </c>
      <c r="P18" s="104">
        <f>SUM(L18:O18)</f>
        <v>18494.075666666664</v>
      </c>
      <c r="Q18" s="106">
        <f>+K18-P18</f>
        <v>46505.924333333336</v>
      </c>
    </row>
    <row r="19" spans="1:17" s="7" customFormat="1" ht="38.25" customHeight="1" x14ac:dyDescent="0.2">
      <c r="A19" s="99">
        <v>3</v>
      </c>
      <c r="B19" s="107" t="s">
        <v>940</v>
      </c>
      <c r="C19" s="107" t="s">
        <v>396</v>
      </c>
      <c r="D19" s="107" t="s">
        <v>661</v>
      </c>
      <c r="E19" s="108" t="s">
        <v>272</v>
      </c>
      <c r="F19" s="108" t="s">
        <v>19</v>
      </c>
      <c r="G19" s="117">
        <v>46023</v>
      </c>
      <c r="H19" s="118">
        <v>46204</v>
      </c>
      <c r="I19" s="104">
        <v>70000</v>
      </c>
      <c r="J19" s="104">
        <v>0</v>
      </c>
      <c r="K19" s="104">
        <f>SUM(I19:J19)</f>
        <v>70000</v>
      </c>
      <c r="L19" s="104">
        <f>IF(I19&gt;=Datos!$D$14,(Datos!$D$14*Datos!$C$14),IF(I19&lt;=Datos!$D$14,(I19*Datos!$C$14)))</f>
        <v>2009</v>
      </c>
      <c r="M19" s="105">
        <f>IF((I19-L19-N19)&lt;=Datos!$G$7,"0",IF((I19-L19-N19)&lt;=Datos!$G$8,((I19-L19-N19)-Datos!$F$8)*Datos!$I$6,IF((I19-L19-N19)&lt;=Datos!$G$9,Datos!$I$8+((I19-L19-N19)-Datos!$F$9)*Datos!$J$6,IF((I19-L19-N19)&gt;=Datos!$F$10,(Datos!$I$8+Datos!$J$8)+((I19-L19-N19)-Datos!$F$10)*Datos!$K$6))))</f>
        <v>5368.4756666666663</v>
      </c>
      <c r="N19" s="104">
        <f>IF(I19&gt;=Datos!$D$15,(Datos!$D$15*Datos!$C$15),IF(I19&lt;=Datos!$D$15,(I19*Datos!$C$15)))</f>
        <v>2128</v>
      </c>
      <c r="O19" s="104">
        <v>25</v>
      </c>
      <c r="P19" s="104">
        <f>SUM(L19:O19)</f>
        <v>9530.4756666666653</v>
      </c>
      <c r="Q19" s="106">
        <f>+K19-P19</f>
        <v>60469.524333333335</v>
      </c>
    </row>
    <row r="20" spans="1:17" s="7" customFormat="1" ht="38.25" customHeight="1" x14ac:dyDescent="0.2">
      <c r="A20" s="99">
        <v>4</v>
      </c>
      <c r="B20" s="107" t="s">
        <v>254</v>
      </c>
      <c r="C20" s="107" t="s">
        <v>396</v>
      </c>
      <c r="D20" s="107" t="s">
        <v>489</v>
      </c>
      <c r="E20" s="108" t="s">
        <v>272</v>
      </c>
      <c r="F20" s="108" t="s">
        <v>270</v>
      </c>
      <c r="G20" s="117">
        <v>45931</v>
      </c>
      <c r="H20" s="118">
        <v>46113</v>
      </c>
      <c r="I20" s="104">
        <v>140000</v>
      </c>
      <c r="J20" s="104">
        <v>0</v>
      </c>
      <c r="K20" s="104">
        <f>SUM(I20:J20)</f>
        <v>140000</v>
      </c>
      <c r="L20" s="104">
        <f>IF(I20&gt;=Datos!$D$14,(Datos!$D$14*Datos!$C$14),IF(I20&lt;=Datos!$D$14,(I20*Datos!$C$14)))</f>
        <v>4018</v>
      </c>
      <c r="M20" s="105">
        <f>IF((I20-L20-N20)&lt;=Datos!$G$7,"0",IF((I20-L20-N20)&lt;=Datos!$G$8,((I20-L20-N20)-Datos!$F$8)*Datos!$I$6,IF((I20-L20-N20)&lt;=Datos!$G$9,Datos!$I$8+((I20-L20-N20)-Datos!$F$9)*Datos!$J$6,IF((I20-L20-N20)&gt;=Datos!$F$10,(Datos!$I$8+Datos!$J$8)+((I20-L20-N20)-Datos!$F$10)*Datos!$K$6))))</f>
        <v>21514.360666666667</v>
      </c>
      <c r="N20" s="104">
        <f>IF(I20&gt;=Datos!$D$15,(Datos!$D$15*Datos!$C$15),IF(I20&lt;=Datos!$D$15,(I20*Datos!$C$15)))</f>
        <v>4256</v>
      </c>
      <c r="O20" s="104">
        <v>21714.36</v>
      </c>
      <c r="P20" s="104">
        <f>SUM(L20:O20)</f>
        <v>51502.720666666668</v>
      </c>
      <c r="Q20" s="106">
        <f>+K20-P20</f>
        <v>88497.279333333339</v>
      </c>
    </row>
    <row r="21" spans="1:17" s="79" customFormat="1" ht="36.75" customHeight="1" x14ac:dyDescent="0.2">
      <c r="A21" s="302" t="s">
        <v>435</v>
      </c>
      <c r="B21" s="303"/>
      <c r="C21" s="109">
        <v>3</v>
      </c>
      <c r="D21" s="109"/>
      <c r="E21" s="176"/>
      <c r="F21" s="110"/>
      <c r="G21" s="111"/>
      <c r="H21" s="112"/>
      <c r="I21" s="113">
        <f>SUM(I18:I20)</f>
        <v>275000</v>
      </c>
      <c r="J21" s="113">
        <f t="shared" ref="J21:Q21" si="1">SUM(J18:J20)</f>
        <v>0</v>
      </c>
      <c r="K21" s="113">
        <f t="shared" si="1"/>
        <v>275000</v>
      </c>
      <c r="L21" s="113">
        <f t="shared" si="1"/>
        <v>7892.5</v>
      </c>
      <c r="M21" s="113">
        <f t="shared" si="1"/>
        <v>31310.412</v>
      </c>
      <c r="N21" s="113">
        <f t="shared" si="1"/>
        <v>8360</v>
      </c>
      <c r="O21" s="113">
        <f t="shared" si="1"/>
        <v>31964.36</v>
      </c>
      <c r="P21" s="113">
        <f t="shared" si="1"/>
        <v>79527.271999999997</v>
      </c>
      <c r="Q21" s="113">
        <f t="shared" si="1"/>
        <v>195472.728</v>
      </c>
    </row>
    <row r="22" spans="1:17" s="7" customFormat="1" ht="36.75" customHeight="1" x14ac:dyDescent="0.2">
      <c r="A22" s="302" t="s">
        <v>747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4"/>
    </row>
    <row r="23" spans="1:17" ht="38.25" customHeight="1" x14ac:dyDescent="0.2">
      <c r="A23" s="99">
        <v>5</v>
      </c>
      <c r="B23" s="92" t="s">
        <v>620</v>
      </c>
      <c r="C23" s="92" t="s">
        <v>396</v>
      </c>
      <c r="D23" s="92" t="s">
        <v>748</v>
      </c>
      <c r="E23" s="93" t="s">
        <v>272</v>
      </c>
      <c r="F23" s="93" t="s">
        <v>19</v>
      </c>
      <c r="G23" s="94">
        <v>45870</v>
      </c>
      <c r="H23" s="94">
        <v>46054</v>
      </c>
      <c r="I23" s="96">
        <v>105000</v>
      </c>
      <c r="J23" s="96">
        <v>0</v>
      </c>
      <c r="K23" s="96">
        <f>SUM(I23:J23)</f>
        <v>105000</v>
      </c>
      <c r="L23" s="96">
        <f>IF(I23&gt;=Datos!$D$14,(Datos!$D$14*Datos!$C$14),IF(I23&lt;=Datos!$D$14,(I23*Datos!$C$14)))</f>
        <v>3013.5</v>
      </c>
      <c r="M23" s="97">
        <f>IF((I23-L23-N23)&lt;=Datos!$G$7,"0",IF((I23-L23-N23)&lt;=Datos!$G$8,((I23-L23-N23)-Datos!$F$8)*Datos!$I$6,IF((I23-L23-N23)&lt;=Datos!$G$9,Datos!$I$8+((I23-L23-N23)-Datos!$F$9)*Datos!$J$6,IF((I23-L23-N23)&gt;=Datos!$F$10,(Datos!$I$8+Datos!$J$8)+((I23-L23-N23)-Datos!$F$10)*Datos!$K$6))))</f>
        <v>13281.485666666667</v>
      </c>
      <c r="N23" s="96">
        <f>IF(I23&gt;=Datos!$D$15,(Datos!$D$15*Datos!$C$15),IF(I23&lt;=Datos!$D$15,(I23*Datos!$C$15)))</f>
        <v>3192</v>
      </c>
      <c r="O23" s="96">
        <v>4125</v>
      </c>
      <c r="P23" s="96">
        <f>SUM(L23:O23)</f>
        <v>23611.985666666667</v>
      </c>
      <c r="Q23" s="98">
        <f>+K23-P23</f>
        <v>81388.014333333325</v>
      </c>
    </row>
    <row r="24" spans="1:17" s="79" customFormat="1" ht="36.75" customHeight="1" x14ac:dyDescent="0.2">
      <c r="A24" s="302" t="s">
        <v>435</v>
      </c>
      <c r="B24" s="303"/>
      <c r="C24" s="109">
        <v>1</v>
      </c>
      <c r="D24" s="109"/>
      <c r="E24" s="176"/>
      <c r="F24" s="110"/>
      <c r="G24" s="111"/>
      <c r="H24" s="112"/>
      <c r="I24" s="113">
        <f>SUM(I23)</f>
        <v>105000</v>
      </c>
      <c r="J24" s="113">
        <f t="shared" ref="J24:Q24" si="2">SUM(J23)</f>
        <v>0</v>
      </c>
      <c r="K24" s="113">
        <f t="shared" si="2"/>
        <v>105000</v>
      </c>
      <c r="L24" s="113">
        <f t="shared" si="2"/>
        <v>3013.5</v>
      </c>
      <c r="M24" s="113">
        <f t="shared" si="2"/>
        <v>13281.485666666667</v>
      </c>
      <c r="N24" s="113">
        <f t="shared" si="2"/>
        <v>3192</v>
      </c>
      <c r="O24" s="113">
        <f t="shared" si="2"/>
        <v>4125</v>
      </c>
      <c r="P24" s="113">
        <f t="shared" si="2"/>
        <v>23611.985666666667</v>
      </c>
      <c r="Q24" s="113">
        <f t="shared" si="2"/>
        <v>81388.014333333325</v>
      </c>
    </row>
    <row r="25" spans="1:17" s="7" customFormat="1" ht="36.75" customHeight="1" x14ac:dyDescent="0.2">
      <c r="A25" s="302" t="s">
        <v>451</v>
      </c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4"/>
    </row>
    <row r="26" spans="1:17" s="7" customFormat="1" ht="38.25" customHeight="1" x14ac:dyDescent="0.2">
      <c r="A26" s="99">
        <v>6</v>
      </c>
      <c r="B26" s="122" t="s">
        <v>271</v>
      </c>
      <c r="C26" s="107" t="s">
        <v>396</v>
      </c>
      <c r="D26" s="107" t="s">
        <v>15</v>
      </c>
      <c r="E26" s="108" t="s">
        <v>272</v>
      </c>
      <c r="F26" s="108" t="s">
        <v>270</v>
      </c>
      <c r="G26" s="117">
        <v>45992</v>
      </c>
      <c r="H26" s="118">
        <v>46174</v>
      </c>
      <c r="I26" s="103">
        <v>65000</v>
      </c>
      <c r="J26" s="103">
        <v>0</v>
      </c>
      <c r="K26" s="103">
        <f t="shared" ref="K26" si="3">SUM(I26:J26)</f>
        <v>65000</v>
      </c>
      <c r="L26" s="103">
        <f>IF(I26&gt;=Datos!$D$14,(Datos!$D$14*Datos!$C$14),IF(I26&lt;=Datos!$D$14,(I26*Datos!$C$14)))</f>
        <v>1865.5</v>
      </c>
      <c r="M26" s="123">
        <f>IF((I26-L26-N26)&lt;=Datos!$G$7,"0",IF((I26-L26-N26)&lt;=Datos!$G$8,((I26-L26-N26)-Datos!$F$8)*Datos!$I$6,IF((I26-L26-N26)&lt;=Datos!$G$9,Datos!$I$8+((I26-L26-N26)-Datos!$F$9)*Datos!$J$6,IF((I26-L26-N26)&gt;=Datos!$F$10,(Datos!$I$8+Datos!$J$8)+((I26-L26-N26)-Datos!$F$10)*Datos!$K$6))))</f>
        <v>4427.5756666666657</v>
      </c>
      <c r="N26" s="103">
        <f>IF(I26&gt;=Datos!$D$15,(Datos!$D$15*Datos!$C$15),IF(I26&lt;=Datos!$D$15,(I26*Datos!$C$15)))</f>
        <v>1976</v>
      </c>
      <c r="O26" s="103">
        <v>25</v>
      </c>
      <c r="P26" s="104">
        <f t="shared" ref="P26:P27" si="4">SUM(L26:O26)</f>
        <v>8294.0756666666657</v>
      </c>
      <c r="Q26" s="106">
        <f>+K26-P26</f>
        <v>56705.924333333336</v>
      </c>
    </row>
    <row r="27" spans="1:17" s="7" customFormat="1" ht="38.25" customHeight="1" x14ac:dyDescent="0.2">
      <c r="A27" s="99">
        <v>7</v>
      </c>
      <c r="B27" s="122" t="s">
        <v>497</v>
      </c>
      <c r="C27" s="107" t="s">
        <v>396</v>
      </c>
      <c r="D27" s="107" t="s">
        <v>15</v>
      </c>
      <c r="E27" s="108" t="s">
        <v>272</v>
      </c>
      <c r="F27" s="108" t="s">
        <v>270</v>
      </c>
      <c r="G27" s="117">
        <v>45962</v>
      </c>
      <c r="H27" s="118">
        <v>46143</v>
      </c>
      <c r="I27" s="103">
        <v>60000</v>
      </c>
      <c r="J27" s="103">
        <v>0</v>
      </c>
      <c r="K27" s="103">
        <f t="shared" ref="K27" si="5">SUM(I27:J27)</f>
        <v>60000</v>
      </c>
      <c r="L27" s="103">
        <f>IF(I27&gt;=Datos!$D$14,(Datos!$D$14*Datos!$C$14),IF(I27&lt;=Datos!$D$14,(I27*Datos!$C$14)))</f>
        <v>1722</v>
      </c>
      <c r="M27" s="123">
        <f>IF((I27-L27-N27)&lt;=Datos!$G$7,"0",IF((I27-L27-N27)&lt;=Datos!$G$8,((I27-L27-N27)-Datos!$F$8)*Datos!$I$6,IF((I27-L27-N27)&lt;=Datos!$G$9,Datos!$I$8+((I27-L27-N27)-Datos!$F$9)*Datos!$J$6,IF((I27-L27-N27)&gt;=Datos!$F$10,(Datos!$I$8+Datos!$J$8)+((I27-L27-N27)-Datos!$F$10)*Datos!$K$6))))</f>
        <v>3486.6756666666661</v>
      </c>
      <c r="N27" s="103">
        <f>IF(I27&gt;=Datos!$D$15,(Datos!$D$15*Datos!$C$15),IF(I27&lt;=Datos!$D$15,(I27*Datos!$C$15)))</f>
        <v>1824</v>
      </c>
      <c r="O27" s="103">
        <v>25</v>
      </c>
      <c r="P27" s="104">
        <f t="shared" si="4"/>
        <v>7057.6756666666661</v>
      </c>
      <c r="Q27" s="106">
        <f>+K27-P27</f>
        <v>52942.324333333338</v>
      </c>
    </row>
    <row r="28" spans="1:17" s="79" customFormat="1" ht="36.75" customHeight="1" x14ac:dyDescent="0.2">
      <c r="A28" s="302" t="s">
        <v>435</v>
      </c>
      <c r="B28" s="303"/>
      <c r="C28" s="109">
        <v>2</v>
      </c>
      <c r="D28" s="109"/>
      <c r="E28" s="176"/>
      <c r="F28" s="110"/>
      <c r="G28" s="111"/>
      <c r="H28" s="112"/>
      <c r="I28" s="113">
        <f t="shared" ref="I28:Q28" si="6">SUM(I26:I27)</f>
        <v>125000</v>
      </c>
      <c r="J28" s="113">
        <f t="shared" si="6"/>
        <v>0</v>
      </c>
      <c r="K28" s="113">
        <f t="shared" si="6"/>
        <v>125000</v>
      </c>
      <c r="L28" s="113">
        <f t="shared" si="6"/>
        <v>3587.5</v>
      </c>
      <c r="M28" s="113">
        <f t="shared" si="6"/>
        <v>7914.2513333333318</v>
      </c>
      <c r="N28" s="113">
        <f t="shared" si="6"/>
        <v>3800</v>
      </c>
      <c r="O28" s="113">
        <f t="shared" si="6"/>
        <v>50</v>
      </c>
      <c r="P28" s="113">
        <f t="shared" si="6"/>
        <v>15351.751333333332</v>
      </c>
      <c r="Q28" s="113">
        <f t="shared" si="6"/>
        <v>109648.24866666668</v>
      </c>
    </row>
    <row r="29" spans="1:17" s="7" customFormat="1" ht="36.75" customHeight="1" x14ac:dyDescent="0.2">
      <c r="A29" s="302" t="s">
        <v>619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  <c r="O29" s="303"/>
      <c r="P29" s="303"/>
      <c r="Q29" s="304"/>
    </row>
    <row r="30" spans="1:17" s="7" customFormat="1" ht="38.25" customHeight="1" x14ac:dyDescent="0.2">
      <c r="A30" s="99">
        <v>8</v>
      </c>
      <c r="B30" s="115" t="s">
        <v>801</v>
      </c>
      <c r="C30" s="115" t="s">
        <v>396</v>
      </c>
      <c r="D30" s="115" t="s">
        <v>802</v>
      </c>
      <c r="E30" s="101" t="s">
        <v>272</v>
      </c>
      <c r="F30" s="101" t="s">
        <v>270</v>
      </c>
      <c r="G30" s="102">
        <v>45931</v>
      </c>
      <c r="H30" s="116">
        <v>46113</v>
      </c>
      <c r="I30" s="104">
        <v>120000</v>
      </c>
      <c r="J30" s="104">
        <v>0</v>
      </c>
      <c r="K30" s="104">
        <f>SUM(I30:J30)</f>
        <v>120000</v>
      </c>
      <c r="L30" s="104">
        <f>IF(I30&gt;=Datos!$D$14,(Datos!$D$14*Datos!$C$14),IF(I30&lt;=Datos!$D$14,(I30*Datos!$C$14)))</f>
        <v>3444</v>
      </c>
      <c r="M30" s="105">
        <v>16329.92</v>
      </c>
      <c r="N30" s="104">
        <f>IF(I30&gt;=Datos!$D$15,(Datos!$D$15*Datos!$C$15),IF(I30&lt;=Datos!$D$15,(I30*Datos!$C$15)))</f>
        <v>3648</v>
      </c>
      <c r="O30" s="104">
        <v>1944.78</v>
      </c>
      <c r="P30" s="104">
        <f t="shared" ref="P30" si="7">SUM(L30:O30)</f>
        <v>25366.699999999997</v>
      </c>
      <c r="Q30" s="106">
        <f>+K30-P30</f>
        <v>94633.3</v>
      </c>
    </row>
    <row r="31" spans="1:17" s="79" customFormat="1" ht="36.75" customHeight="1" x14ac:dyDescent="0.2">
      <c r="A31" s="302" t="s">
        <v>435</v>
      </c>
      <c r="B31" s="303"/>
      <c r="C31" s="109">
        <v>1</v>
      </c>
      <c r="D31" s="109"/>
      <c r="E31" s="176"/>
      <c r="F31" s="110"/>
      <c r="G31" s="111"/>
      <c r="H31" s="112"/>
      <c r="I31" s="113">
        <f>SUM(I30)</f>
        <v>120000</v>
      </c>
      <c r="J31" s="113">
        <f t="shared" ref="J31:Q31" si="8">SUM(J30)</f>
        <v>0</v>
      </c>
      <c r="K31" s="113">
        <f t="shared" si="8"/>
        <v>120000</v>
      </c>
      <c r="L31" s="113">
        <f t="shared" si="8"/>
        <v>3444</v>
      </c>
      <c r="M31" s="113">
        <f t="shared" si="8"/>
        <v>16329.92</v>
      </c>
      <c r="N31" s="113">
        <f t="shared" si="8"/>
        <v>3648</v>
      </c>
      <c r="O31" s="113">
        <f t="shared" si="8"/>
        <v>1944.78</v>
      </c>
      <c r="P31" s="113">
        <f t="shared" si="8"/>
        <v>25366.699999999997</v>
      </c>
      <c r="Q31" s="113">
        <f t="shared" si="8"/>
        <v>94633.3</v>
      </c>
    </row>
    <row r="32" spans="1:17" s="7" customFormat="1" ht="36.75" customHeight="1" x14ac:dyDescent="0.2">
      <c r="A32" s="302" t="s">
        <v>452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4"/>
    </row>
    <row r="33" spans="1:17" s="7" customFormat="1" ht="38.25" customHeight="1" x14ac:dyDescent="0.2">
      <c r="A33" s="99">
        <v>9</v>
      </c>
      <c r="B33" s="115" t="s">
        <v>401</v>
      </c>
      <c r="C33" s="115" t="s">
        <v>396</v>
      </c>
      <c r="D33" s="115" t="s">
        <v>258</v>
      </c>
      <c r="E33" s="101" t="s">
        <v>272</v>
      </c>
      <c r="F33" s="101" t="s">
        <v>19</v>
      </c>
      <c r="G33" s="102">
        <v>45931</v>
      </c>
      <c r="H33" s="116">
        <v>46113</v>
      </c>
      <c r="I33" s="104">
        <v>120000</v>
      </c>
      <c r="J33" s="104">
        <v>0</v>
      </c>
      <c r="K33" s="104">
        <f>SUM(I33:J33)</f>
        <v>120000</v>
      </c>
      <c r="L33" s="104">
        <f>IF(I33&gt;=Datos!$D$14,(Datos!$D$14*Datos!$C$14),IF(I33&lt;=Datos!$D$14,(I33*Datos!$C$14)))</f>
        <v>3444</v>
      </c>
      <c r="M33" s="105">
        <f>IF((I33-L33-N33)&lt;=Datos!$G$7,"0",IF((I33-L33-N33)&lt;=Datos!$G$8,((I33-L33-N33)-Datos!$F$8)*Datos!$I$6,IF((I33-L33-N33)&lt;=Datos!$G$9,Datos!$I$8+((I33-L33-N33)-Datos!$F$9)*Datos!$J$6,IF((I33-L33-N33)&gt;=Datos!$F$10,(Datos!$I$8+Datos!$J$8)+((I33-L33-N33)-Datos!$F$10)*Datos!$K$6))))</f>
        <v>16809.860666666667</v>
      </c>
      <c r="N33" s="104">
        <f>IF(I33&gt;=Datos!$D$15,(Datos!$D$15*Datos!$C$15),IF(I33&lt;=Datos!$D$15,(I33*Datos!$C$15)))</f>
        <v>3648</v>
      </c>
      <c r="O33" s="104">
        <v>25</v>
      </c>
      <c r="P33" s="104">
        <f t="shared" ref="P33" si="9">SUM(L33:O33)</f>
        <v>23926.860666666667</v>
      </c>
      <c r="Q33" s="106">
        <f>+K33-P33</f>
        <v>96073.139333333325</v>
      </c>
    </row>
    <row r="34" spans="1:17" s="79" customFormat="1" ht="36.75" customHeight="1" x14ac:dyDescent="0.2">
      <c r="A34" s="302" t="s">
        <v>435</v>
      </c>
      <c r="B34" s="303"/>
      <c r="C34" s="109">
        <v>1</v>
      </c>
      <c r="D34" s="109"/>
      <c r="E34" s="176"/>
      <c r="F34" s="110"/>
      <c r="G34" s="111"/>
      <c r="H34" s="112"/>
      <c r="I34" s="113">
        <f>SUM(I33)</f>
        <v>120000</v>
      </c>
      <c r="J34" s="113">
        <f t="shared" ref="J34:Q34" si="10">SUM(J33)</f>
        <v>0</v>
      </c>
      <c r="K34" s="113">
        <f t="shared" si="10"/>
        <v>120000</v>
      </c>
      <c r="L34" s="113">
        <f t="shared" si="10"/>
        <v>3444</v>
      </c>
      <c r="M34" s="113">
        <f t="shared" si="10"/>
        <v>16809.860666666667</v>
      </c>
      <c r="N34" s="113">
        <f t="shared" si="10"/>
        <v>3648</v>
      </c>
      <c r="O34" s="113">
        <f t="shared" si="10"/>
        <v>25</v>
      </c>
      <c r="P34" s="113">
        <f t="shared" si="10"/>
        <v>23926.860666666667</v>
      </c>
      <c r="Q34" s="113">
        <f t="shared" si="10"/>
        <v>96073.139333333325</v>
      </c>
    </row>
    <row r="35" spans="1:17" s="7" customFormat="1" ht="36.75" customHeight="1" x14ac:dyDescent="0.2">
      <c r="A35" s="302" t="s">
        <v>677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4"/>
    </row>
    <row r="36" spans="1:17" s="7" customFormat="1" ht="38.25" customHeight="1" x14ac:dyDescent="0.2">
      <c r="A36" s="99">
        <v>10</v>
      </c>
      <c r="B36" s="115" t="s">
        <v>676</v>
      </c>
      <c r="C36" s="115" t="s">
        <v>396</v>
      </c>
      <c r="D36" s="115" t="s">
        <v>678</v>
      </c>
      <c r="E36" s="101" t="s">
        <v>272</v>
      </c>
      <c r="F36" s="101" t="s">
        <v>270</v>
      </c>
      <c r="G36" s="102">
        <v>45992</v>
      </c>
      <c r="H36" s="116">
        <v>46174</v>
      </c>
      <c r="I36" s="104">
        <v>45000</v>
      </c>
      <c r="J36" s="104">
        <v>0</v>
      </c>
      <c r="K36" s="104">
        <f>SUM(I36:J36)</f>
        <v>45000</v>
      </c>
      <c r="L36" s="104">
        <f>IF(I36&gt;=Datos!$D$14,(Datos!$D$14*Datos!$C$14),IF(I36&lt;=Datos!$D$14,(I36*Datos!$C$14)))</f>
        <v>1291.5</v>
      </c>
      <c r="M36" s="105">
        <f>IF((I36-L36-N36)&lt;=Datos!$G$7,"0",IF((I36-L36-N36)&lt;=Datos!$G$8,((I36-L36-N36)-Datos!$F$8)*Datos!$I$6,IF((I36-L36-N36)&lt;=Datos!$G$9,Datos!$I$8+((I36-L36-N36)-Datos!$F$9)*Datos!$J$6,IF((I36-L36-N36)&gt;=Datos!$F$10,(Datos!$I$8+Datos!$J$8)+((I36-L36-N36)-Datos!$F$10)*Datos!$K$6))))</f>
        <v>1148.3234999999997</v>
      </c>
      <c r="N36" s="104">
        <f>IF(I36&gt;=Datos!$D$15,(Datos!$D$15*Datos!$C$15),IF(I36&lt;=Datos!$D$15,(I36*Datos!$C$15)))</f>
        <v>1368</v>
      </c>
      <c r="O36" s="104">
        <v>25</v>
      </c>
      <c r="P36" s="104">
        <f t="shared" ref="P36:P37" si="11">SUM(L36:O36)</f>
        <v>3832.8234999999995</v>
      </c>
      <c r="Q36" s="106">
        <f>+K36-P36</f>
        <v>41167.176500000001</v>
      </c>
    </row>
    <row r="37" spans="1:17" s="7" customFormat="1" ht="38.25" customHeight="1" x14ac:dyDescent="0.2">
      <c r="A37" s="99">
        <v>11</v>
      </c>
      <c r="B37" s="122" t="s">
        <v>531</v>
      </c>
      <c r="C37" s="107" t="s">
        <v>396</v>
      </c>
      <c r="D37" s="107" t="s">
        <v>941</v>
      </c>
      <c r="E37" s="108" t="s">
        <v>272</v>
      </c>
      <c r="F37" s="108" t="s">
        <v>19</v>
      </c>
      <c r="G37" s="117">
        <v>45962</v>
      </c>
      <c r="H37" s="118">
        <v>46143</v>
      </c>
      <c r="I37" s="103">
        <v>120000</v>
      </c>
      <c r="J37" s="103">
        <v>0</v>
      </c>
      <c r="K37" s="103">
        <f t="shared" ref="K37" si="12">SUM(I37:J37)</f>
        <v>120000</v>
      </c>
      <c r="L37" s="103">
        <f>IF(I37&gt;=Datos!$D$14,(Datos!$D$14*Datos!$C$14),IF(I37&lt;=Datos!$D$14,(I37*Datos!$C$14)))</f>
        <v>3444</v>
      </c>
      <c r="M37" s="123">
        <v>16329.92</v>
      </c>
      <c r="N37" s="103">
        <f>IF(I37&gt;=Datos!$D$15,(Datos!$D$15*Datos!$C$15),IF(I37&lt;=Datos!$D$15,(I37*Datos!$C$15)))</f>
        <v>3648</v>
      </c>
      <c r="O37" s="103">
        <v>1944.78</v>
      </c>
      <c r="P37" s="104">
        <f t="shared" si="11"/>
        <v>25366.699999999997</v>
      </c>
      <c r="Q37" s="106">
        <f>+K37-P37</f>
        <v>94633.3</v>
      </c>
    </row>
    <row r="38" spans="1:17" s="79" customFormat="1" ht="36.75" customHeight="1" x14ac:dyDescent="0.2">
      <c r="A38" s="302" t="s">
        <v>435</v>
      </c>
      <c r="B38" s="303"/>
      <c r="C38" s="109">
        <v>2</v>
      </c>
      <c r="D38" s="109"/>
      <c r="E38" s="176"/>
      <c r="F38" s="110"/>
      <c r="G38" s="111"/>
      <c r="H38" s="112"/>
      <c r="I38" s="113">
        <f>SUM(I36:I37)</f>
        <v>165000</v>
      </c>
      <c r="J38" s="113">
        <f t="shared" ref="J38:Q38" si="13">SUM(J36:J37)</f>
        <v>0</v>
      </c>
      <c r="K38" s="113">
        <f t="shared" si="13"/>
        <v>165000</v>
      </c>
      <c r="L38" s="113">
        <f t="shared" si="13"/>
        <v>4735.5</v>
      </c>
      <c r="M38" s="113">
        <f t="shared" si="13"/>
        <v>17478.2435</v>
      </c>
      <c r="N38" s="113">
        <f t="shared" si="13"/>
        <v>5016</v>
      </c>
      <c r="O38" s="113">
        <f t="shared" si="13"/>
        <v>1969.78</v>
      </c>
      <c r="P38" s="113">
        <f t="shared" si="13"/>
        <v>29199.523499999996</v>
      </c>
      <c r="Q38" s="113">
        <f t="shared" si="13"/>
        <v>135800.47649999999</v>
      </c>
    </row>
    <row r="39" spans="1:17" s="7" customFormat="1" ht="36.75" customHeight="1" x14ac:dyDescent="0.2">
      <c r="A39" s="302" t="s">
        <v>464</v>
      </c>
      <c r="B39" s="303"/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4"/>
    </row>
    <row r="40" spans="1:17" s="7" customFormat="1" ht="38.25" customHeight="1" x14ac:dyDescent="0.2">
      <c r="A40" s="99">
        <v>12</v>
      </c>
      <c r="B40" s="119" t="s">
        <v>598</v>
      </c>
      <c r="C40" s="115" t="s">
        <v>396</v>
      </c>
      <c r="D40" s="115" t="s">
        <v>409</v>
      </c>
      <c r="E40" s="101" t="s">
        <v>272</v>
      </c>
      <c r="F40" s="101" t="s">
        <v>19</v>
      </c>
      <c r="G40" s="102">
        <v>45901</v>
      </c>
      <c r="H40" s="116">
        <v>46082</v>
      </c>
      <c r="I40" s="104">
        <v>60000</v>
      </c>
      <c r="J40" s="104">
        <v>0</v>
      </c>
      <c r="K40" s="104">
        <f t="shared" ref="K40:K41" si="14">SUM(I40:J40)</f>
        <v>60000</v>
      </c>
      <c r="L40" s="104">
        <f>IF(I40&gt;=Datos!$D$14,(Datos!$D$14*Datos!$C$14),IF(I40&lt;=Datos!$D$14,(I40*Datos!$C$14)))</f>
        <v>1722</v>
      </c>
      <c r="M40" s="105">
        <f>IF((I40-L40-N40)&lt;=Datos!$G$7,"0",IF((I40-L40-N40)&lt;=Datos!$G$8,((I40-L40-N40)-Datos!$F$8)*Datos!$I$6,IF((I40-L40-N40)&lt;=Datos!$G$9,Datos!$I$8+((I40-L40-N40)-Datos!$F$9)*Datos!$J$6,IF((I40-L40-N40)&gt;=Datos!$F$10,(Datos!$I$8+Datos!$J$8)+((I40-L40-N40)-Datos!$F$10)*Datos!$K$6))))</f>
        <v>3486.6756666666661</v>
      </c>
      <c r="N40" s="104">
        <f>IF(I40&gt;=Datos!$D$15,(Datos!$D$15*Datos!$C$15),IF(I40&lt;=Datos!$D$15,(I40*Datos!$C$15)))</f>
        <v>1824</v>
      </c>
      <c r="O40" s="104">
        <v>25</v>
      </c>
      <c r="P40" s="104">
        <f t="shared" ref="P40" si="15">SUM(L40:O40)</f>
        <v>7057.6756666666661</v>
      </c>
      <c r="Q40" s="106">
        <f>+K40-P40</f>
        <v>52942.324333333338</v>
      </c>
    </row>
    <row r="41" spans="1:17" s="7" customFormat="1" ht="38.25" customHeight="1" x14ac:dyDescent="0.2">
      <c r="A41" s="99">
        <v>13</v>
      </c>
      <c r="B41" s="119" t="s">
        <v>400</v>
      </c>
      <c r="C41" s="120" t="s">
        <v>396</v>
      </c>
      <c r="D41" s="119" t="s">
        <v>408</v>
      </c>
      <c r="E41" s="101" t="s">
        <v>272</v>
      </c>
      <c r="F41" s="101" t="s">
        <v>19</v>
      </c>
      <c r="G41" s="116">
        <v>45962</v>
      </c>
      <c r="H41" s="102">
        <v>46143</v>
      </c>
      <c r="I41" s="121">
        <v>140000</v>
      </c>
      <c r="J41" s="104">
        <v>0</v>
      </c>
      <c r="K41" s="104">
        <f t="shared" si="14"/>
        <v>140000</v>
      </c>
      <c r="L41" s="104">
        <f>IF(I41&gt;=Datos!$D$14,(Datos!$D$14*Datos!$C$14),IF(I41&lt;=Datos!$D$14,(I41*Datos!$C$14)))</f>
        <v>4018</v>
      </c>
      <c r="M41" s="105">
        <f>IF((I41-L41-N41)&lt;=Datos!$G$7,"0",IF((I41-L41-N41)&lt;=Datos!$G$8,((I41-L41-N41)-Datos!$F$8)*Datos!$I$6,IF((I41-L41-N41)&lt;=Datos!$G$9,Datos!$I$8+((I41-L41-N41)-Datos!$F$9)*Datos!$J$6,IF((I41-L41-N41)&gt;=Datos!$F$10,(Datos!$I$8+Datos!$J$8)+((I41-L41-N41)-Datos!$F$10)*Datos!$K$6))))</f>
        <v>21514.360666666667</v>
      </c>
      <c r="N41" s="104">
        <f>IF(I41&gt;=Datos!$D$15,(Datos!$D$15*Datos!$C$15),IF(I41&lt;=Datos!$D$15,(I41*Datos!$C$15)))</f>
        <v>4256</v>
      </c>
      <c r="O41" s="104">
        <v>25</v>
      </c>
      <c r="P41" s="104">
        <f t="shared" ref="P41" si="16">SUM(L41:O41)</f>
        <v>29813.360666666667</v>
      </c>
      <c r="Q41" s="106">
        <f>+K41-P41</f>
        <v>110186.63933333333</v>
      </c>
    </row>
    <row r="42" spans="1:17" s="7" customFormat="1" ht="38.25" customHeight="1" x14ac:dyDescent="0.2">
      <c r="A42" s="99">
        <v>14</v>
      </c>
      <c r="B42" s="107" t="s">
        <v>253</v>
      </c>
      <c r="C42" s="107" t="s">
        <v>274</v>
      </c>
      <c r="D42" s="107" t="s">
        <v>409</v>
      </c>
      <c r="E42" s="108" t="s">
        <v>272</v>
      </c>
      <c r="F42" s="108" t="s">
        <v>19</v>
      </c>
      <c r="G42" s="117">
        <v>45931</v>
      </c>
      <c r="H42" s="118">
        <v>46113</v>
      </c>
      <c r="I42" s="104">
        <v>60000</v>
      </c>
      <c r="J42" s="104">
        <v>0</v>
      </c>
      <c r="K42" s="104">
        <f t="shared" ref="K42" si="17">SUM(I42:J42)</f>
        <v>60000</v>
      </c>
      <c r="L42" s="104">
        <f>IF(I42&gt;=Datos!$D$14,(Datos!$D$14*Datos!$C$14),IF(I42&lt;=Datos!$D$14,(I42*Datos!$C$14)))</f>
        <v>1722</v>
      </c>
      <c r="M42" s="105">
        <f>IF((I42-L42-N42)&lt;=Datos!$G$7,"0",IF((I42-L42-N42)&lt;=Datos!$G$8,((I42-L42-N42)-Datos!$F$8)*Datos!$I$6,IF((I42-L42-N42)&lt;=Datos!$G$9,Datos!$I$8+((I42-L42-N42)-Datos!$F$9)*Datos!$J$6,IF((I42-L42-N42)&gt;=Datos!$F$10,(Datos!$I$8+Datos!$J$8)+((I42-L42-N42)-Datos!$F$10)*Datos!$K$6))))</f>
        <v>3486.6756666666661</v>
      </c>
      <c r="N42" s="104">
        <f>IF(I42&gt;=Datos!$D$15,(Datos!$D$15*Datos!$C$15),IF(I42&lt;=Datos!$D$15,(I42*Datos!$C$15)))</f>
        <v>1824</v>
      </c>
      <c r="O42" s="104">
        <v>25</v>
      </c>
      <c r="P42" s="104">
        <f t="shared" ref="P42" si="18">SUM(L42:O42)</f>
        <v>7057.6756666666661</v>
      </c>
      <c r="Q42" s="106">
        <f>+K42-P42</f>
        <v>52942.324333333338</v>
      </c>
    </row>
    <row r="43" spans="1:17" s="79" customFormat="1" ht="36.75" customHeight="1" x14ac:dyDescent="0.2">
      <c r="A43" s="302" t="s">
        <v>435</v>
      </c>
      <c r="B43" s="303"/>
      <c r="C43" s="109">
        <v>3</v>
      </c>
      <c r="D43" s="109"/>
      <c r="E43" s="176"/>
      <c r="F43" s="110"/>
      <c r="G43" s="111"/>
      <c r="H43" s="112"/>
      <c r="I43" s="113">
        <f t="shared" ref="I43:Q43" si="19">SUM(I40:I42)</f>
        <v>260000</v>
      </c>
      <c r="J43" s="113">
        <f t="shared" si="19"/>
        <v>0</v>
      </c>
      <c r="K43" s="113">
        <f t="shared" si="19"/>
        <v>260000</v>
      </c>
      <c r="L43" s="113">
        <f t="shared" si="19"/>
        <v>7462</v>
      </c>
      <c r="M43" s="113">
        <f t="shared" si="19"/>
        <v>28487.712</v>
      </c>
      <c r="N43" s="113">
        <f t="shared" si="19"/>
        <v>7904</v>
      </c>
      <c r="O43" s="113">
        <f t="shared" si="19"/>
        <v>75</v>
      </c>
      <c r="P43" s="113">
        <f t="shared" si="19"/>
        <v>43928.712</v>
      </c>
      <c r="Q43" s="113">
        <f t="shared" si="19"/>
        <v>216071.288</v>
      </c>
    </row>
    <row r="44" spans="1:17" s="7" customFormat="1" ht="36.75" customHeight="1" x14ac:dyDescent="0.2">
      <c r="A44" s="302" t="s">
        <v>437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4"/>
    </row>
    <row r="45" spans="1:17" s="7" customFormat="1" ht="38.25" customHeight="1" x14ac:dyDescent="0.2">
      <c r="A45" s="99">
        <v>15</v>
      </c>
      <c r="B45" s="107" t="s">
        <v>600</v>
      </c>
      <c r="C45" s="107" t="s">
        <v>273</v>
      </c>
      <c r="D45" s="107" t="s">
        <v>3</v>
      </c>
      <c r="E45" s="108" t="s">
        <v>272</v>
      </c>
      <c r="F45" s="108" t="s">
        <v>19</v>
      </c>
      <c r="G45" s="117">
        <v>45901</v>
      </c>
      <c r="H45" s="118">
        <v>46082</v>
      </c>
      <c r="I45" s="104">
        <v>70000</v>
      </c>
      <c r="J45" s="104">
        <v>0</v>
      </c>
      <c r="K45" s="104">
        <f t="shared" ref="K45:K48" si="20">SUM(I45:J45)</f>
        <v>70000</v>
      </c>
      <c r="L45" s="104">
        <f>IF(I45&gt;=Datos!$D$14,(Datos!$D$14*Datos!$C$14),IF(I45&lt;=Datos!$D$14,(I45*Datos!$C$14)))</f>
        <v>2009</v>
      </c>
      <c r="M45" s="105">
        <v>4984.5200000000004</v>
      </c>
      <c r="N45" s="104">
        <f>IF(I45&gt;=Datos!$D$15,(Datos!$D$15*Datos!$C$15),IF(I45&lt;=Datos!$D$15,(I45*Datos!$C$15)))</f>
        <v>2128</v>
      </c>
      <c r="O45" s="104">
        <v>1944.78</v>
      </c>
      <c r="P45" s="104">
        <f t="shared" ref="P45:P48" si="21">SUM(L45:O45)</f>
        <v>11066.300000000001</v>
      </c>
      <c r="Q45" s="106">
        <f t="shared" ref="Q45:Q48" si="22">+K45-P45</f>
        <v>58933.7</v>
      </c>
    </row>
    <row r="46" spans="1:17" s="7" customFormat="1" ht="38.25" customHeight="1" x14ac:dyDescent="0.2">
      <c r="A46" s="99">
        <v>16</v>
      </c>
      <c r="B46" s="107" t="s">
        <v>762</v>
      </c>
      <c r="C46" s="107" t="s">
        <v>396</v>
      </c>
      <c r="D46" s="107" t="s">
        <v>456</v>
      </c>
      <c r="E46" s="108" t="s">
        <v>272</v>
      </c>
      <c r="F46" s="108" t="s">
        <v>19</v>
      </c>
      <c r="G46" s="117">
        <v>45901</v>
      </c>
      <c r="H46" s="118">
        <v>46082</v>
      </c>
      <c r="I46" s="104">
        <v>45000</v>
      </c>
      <c r="J46" s="104">
        <v>0</v>
      </c>
      <c r="K46" s="104">
        <f t="shared" ref="K46" si="23">SUM(I46:J46)</f>
        <v>45000</v>
      </c>
      <c r="L46" s="104">
        <f>IF(I46&gt;=Datos!$D$14,(Datos!$D$14*Datos!$C$14),IF(I46&lt;=Datos!$D$14,(I46*Datos!$C$14)))</f>
        <v>1291.5</v>
      </c>
      <c r="M46" s="105">
        <v>860.36</v>
      </c>
      <c r="N46" s="104">
        <f>IF(I46&gt;=Datos!$D$15,(Datos!$D$15*Datos!$C$15),IF(I46&lt;=Datos!$D$15,(I46*Datos!$C$15)))</f>
        <v>1368</v>
      </c>
      <c r="O46" s="104">
        <v>7931.73</v>
      </c>
      <c r="P46" s="104">
        <f t="shared" ref="P46" si="24">SUM(L46:O46)</f>
        <v>11451.59</v>
      </c>
      <c r="Q46" s="106">
        <f t="shared" ref="Q46" si="25">+K46-P46</f>
        <v>33548.410000000003</v>
      </c>
    </row>
    <row r="47" spans="1:17" s="7" customFormat="1" ht="38.25" customHeight="1" x14ac:dyDescent="0.2">
      <c r="A47" s="99">
        <v>17</v>
      </c>
      <c r="B47" s="107" t="s">
        <v>803</v>
      </c>
      <c r="C47" s="107" t="s">
        <v>396</v>
      </c>
      <c r="D47" s="107" t="s">
        <v>3</v>
      </c>
      <c r="E47" s="108" t="s">
        <v>272</v>
      </c>
      <c r="F47" s="108" t="s">
        <v>270</v>
      </c>
      <c r="G47" s="117">
        <v>45931</v>
      </c>
      <c r="H47" s="118">
        <v>46113</v>
      </c>
      <c r="I47" s="104">
        <v>60000</v>
      </c>
      <c r="J47" s="104">
        <v>0</v>
      </c>
      <c r="K47" s="104">
        <f t="shared" ref="K47" si="26">SUM(I47:J47)</f>
        <v>60000</v>
      </c>
      <c r="L47" s="104">
        <f>IF(I47&gt;=Datos!$D$14,(Datos!$D$14*Datos!$C$14),IF(I47&lt;=Datos!$D$14,(I47*Datos!$C$14)))</f>
        <v>1722</v>
      </c>
      <c r="M47" s="105">
        <f>IF((I47-L47-N47)&lt;=Datos!$G$7,"0",IF((I47-L47-N47)&lt;=Datos!$G$8,((I47-L47-N47)-Datos!$F$8)*Datos!$I$6,IF((I47-L47-N47)&lt;=Datos!$G$9,Datos!$I$8+((I47-L47-N47)-Datos!$F$9)*Datos!$J$6,IF((I47-L47-N47)&gt;=Datos!$F$10,(Datos!$I$8+Datos!$J$8)+((I47-L47-N47)-Datos!$F$10)*Datos!$K$6))))</f>
        <v>3486.6756666666661</v>
      </c>
      <c r="N47" s="104">
        <f>IF(I47&gt;=Datos!$D$15,(Datos!$D$15*Datos!$C$15),IF(I47&lt;=Datos!$D$15,(I47*Datos!$C$15)))</f>
        <v>1824</v>
      </c>
      <c r="O47" s="104">
        <v>25</v>
      </c>
      <c r="P47" s="104">
        <f t="shared" ref="P47" si="27">SUM(L47:O47)</f>
        <v>7057.6756666666661</v>
      </c>
      <c r="Q47" s="106">
        <f t="shared" ref="Q47" si="28">+K47-P47</f>
        <v>52942.324333333338</v>
      </c>
    </row>
    <row r="48" spans="1:17" s="7" customFormat="1" ht="38.25" customHeight="1" x14ac:dyDescent="0.2">
      <c r="A48" s="99">
        <v>18</v>
      </c>
      <c r="B48" s="107" t="s">
        <v>251</v>
      </c>
      <c r="C48" s="107" t="s">
        <v>396</v>
      </c>
      <c r="D48" s="107" t="s">
        <v>405</v>
      </c>
      <c r="E48" s="108" t="s">
        <v>272</v>
      </c>
      <c r="F48" s="108" t="s">
        <v>19</v>
      </c>
      <c r="G48" s="117">
        <v>45901</v>
      </c>
      <c r="H48" s="118">
        <v>46082</v>
      </c>
      <c r="I48" s="104">
        <v>145000</v>
      </c>
      <c r="J48" s="104">
        <v>0</v>
      </c>
      <c r="K48" s="104">
        <f t="shared" si="20"/>
        <v>145000</v>
      </c>
      <c r="L48" s="104">
        <f>IF(I48&gt;=Datos!$D$14,(Datos!$D$14*Datos!$C$14),IF(I48&lt;=Datos!$D$14,(I48*Datos!$C$14)))</f>
        <v>4161.5</v>
      </c>
      <c r="M48" s="105">
        <f>IF((I48-L48-N48)&lt;=Datos!$G$7,"0",IF((I48-L48-N48)&lt;=Datos!$G$8,((I48-L48-N48)-Datos!$F$8)*Datos!$I$6,IF((I48-L48-N48)&lt;=Datos!$G$9,Datos!$I$8+((I48-L48-N48)-Datos!$F$9)*Datos!$J$6,IF((I48-L48-N48)&gt;=Datos!$F$10,(Datos!$I$8+Datos!$J$8)+((I48-L48-N48)-Datos!$F$10)*Datos!$K$6))))</f>
        <v>22690.485666666667</v>
      </c>
      <c r="N48" s="104">
        <f>IF(I48&gt;=Datos!$D$15,(Datos!$D$15*Datos!$C$15),IF(I48&lt;=Datos!$D$15,(I48*Datos!$C$15)))</f>
        <v>4408</v>
      </c>
      <c r="O48" s="104">
        <v>25</v>
      </c>
      <c r="P48" s="104">
        <f t="shared" si="21"/>
        <v>31284.985666666667</v>
      </c>
      <c r="Q48" s="106">
        <f t="shared" si="22"/>
        <v>113715.01433333333</v>
      </c>
    </row>
    <row r="49" spans="1:17" s="7" customFormat="1" ht="38.25" customHeight="1" x14ac:dyDescent="0.2">
      <c r="A49" s="99">
        <v>19</v>
      </c>
      <c r="B49" s="115" t="s">
        <v>250</v>
      </c>
      <c r="C49" s="115" t="s">
        <v>274</v>
      </c>
      <c r="D49" s="115" t="s">
        <v>3</v>
      </c>
      <c r="E49" s="101" t="s">
        <v>272</v>
      </c>
      <c r="F49" s="101" t="s">
        <v>19</v>
      </c>
      <c r="G49" s="102">
        <v>45906</v>
      </c>
      <c r="H49" s="116">
        <v>45722</v>
      </c>
      <c r="I49" s="104">
        <v>65000</v>
      </c>
      <c r="J49" s="104">
        <v>0</v>
      </c>
      <c r="K49" s="104">
        <f t="shared" ref="K49" si="29">SUM(I49:J49)</f>
        <v>65000</v>
      </c>
      <c r="L49" s="104">
        <f>IF(I49&gt;=Datos!$D$14,(Datos!$D$14*Datos!$C$14),IF(I49&lt;=Datos!$D$14,(I49*Datos!$C$14)))</f>
        <v>1865.5</v>
      </c>
      <c r="M49" s="105">
        <f>IF((I49-L49-N49)&lt;=Datos!$G$7,"0",IF((I49-L49-N49)&lt;=Datos!$G$8,((I49-L49-N49)-Datos!$F$8)*Datos!$I$6,IF((I49-L49-N49)&lt;=Datos!$G$9,Datos!$I$8+((I49-L49-N49)-Datos!$F$9)*Datos!$J$6,IF((I49-L49-N49)&gt;=Datos!$F$10,(Datos!$I$8+Datos!$J$8)+((I49-L49-N49)-Datos!$F$10)*Datos!$K$6))))</f>
        <v>4427.5756666666657</v>
      </c>
      <c r="N49" s="104">
        <f>IF(I49&gt;=Datos!$D$15,(Datos!$D$15*Datos!$C$15),IF(I49&lt;=Datos!$D$15,(I49*Datos!$C$15)))</f>
        <v>1976</v>
      </c>
      <c r="O49" s="104">
        <v>5025</v>
      </c>
      <c r="P49" s="104">
        <f t="shared" ref="P49" si="30">SUM(L49:O49)</f>
        <v>13294.075666666666</v>
      </c>
      <c r="Q49" s="106">
        <f t="shared" ref="Q49" si="31">+K49-P49</f>
        <v>51705.924333333336</v>
      </c>
    </row>
    <row r="50" spans="1:17" s="79" customFormat="1" ht="36.75" customHeight="1" x14ac:dyDescent="0.2">
      <c r="A50" s="302" t="s">
        <v>435</v>
      </c>
      <c r="B50" s="303"/>
      <c r="C50" s="109">
        <v>5</v>
      </c>
      <c r="D50" s="109"/>
      <c r="E50" s="176"/>
      <c r="F50" s="110"/>
      <c r="G50" s="111"/>
      <c r="H50" s="112"/>
      <c r="I50" s="113">
        <f t="shared" ref="I50:Q50" si="32">SUM(I45:I49)</f>
        <v>385000</v>
      </c>
      <c r="J50" s="113">
        <f t="shared" si="32"/>
        <v>0</v>
      </c>
      <c r="K50" s="113">
        <f t="shared" si="32"/>
        <v>385000</v>
      </c>
      <c r="L50" s="113">
        <f t="shared" si="32"/>
        <v>11049.5</v>
      </c>
      <c r="M50" s="113">
        <f t="shared" si="32"/>
        <v>36449.616999999998</v>
      </c>
      <c r="N50" s="113">
        <f t="shared" si="32"/>
        <v>11704</v>
      </c>
      <c r="O50" s="113">
        <f t="shared" si="32"/>
        <v>14951.51</v>
      </c>
      <c r="P50" s="113">
        <f t="shared" si="32"/>
        <v>74154.627000000008</v>
      </c>
      <c r="Q50" s="113">
        <f t="shared" si="32"/>
        <v>310845.37300000002</v>
      </c>
    </row>
    <row r="51" spans="1:17" s="7" customFormat="1" ht="36.75" customHeight="1" x14ac:dyDescent="0.2">
      <c r="A51" s="302" t="s">
        <v>749</v>
      </c>
      <c r="B51" s="303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304"/>
    </row>
    <row r="52" spans="1:17" s="7" customFormat="1" ht="38.25" customHeight="1" x14ac:dyDescent="0.2">
      <c r="A52" s="99">
        <v>20</v>
      </c>
      <c r="B52" s="115" t="s">
        <v>667</v>
      </c>
      <c r="C52" s="115" t="s">
        <v>396</v>
      </c>
      <c r="D52" s="115" t="s">
        <v>3</v>
      </c>
      <c r="E52" s="101" t="s">
        <v>272</v>
      </c>
      <c r="F52" s="101" t="s">
        <v>19</v>
      </c>
      <c r="G52" s="102">
        <v>45962</v>
      </c>
      <c r="H52" s="116">
        <v>46143</v>
      </c>
      <c r="I52" s="104">
        <v>65000</v>
      </c>
      <c r="J52" s="104">
        <v>0</v>
      </c>
      <c r="K52" s="104">
        <f t="shared" ref="K52:K54" si="33">SUM(I52:J52)</f>
        <v>65000</v>
      </c>
      <c r="L52" s="104">
        <f>IF(I52&gt;=Datos!$D$14,(Datos!$D$14*Datos!$C$14),IF(I52&lt;=Datos!$D$14,(I52*Datos!$C$14)))</f>
        <v>1865.5</v>
      </c>
      <c r="M52" s="105">
        <f>IF((I52-L52-N52)&lt;=Datos!$G$7,"0",IF((I52-L52-N52)&lt;=Datos!$G$8,((I52-L52-N52)-Datos!$F$8)*Datos!$I$6,IF((I52-L52-N52)&lt;=Datos!$G$9,Datos!$I$8+((I52-L52-N52)-Datos!$F$9)*Datos!$J$6,IF((I52-L52-N52)&gt;=Datos!$F$10,(Datos!$I$8+Datos!$J$8)+((I52-L52-N52)-Datos!$F$10)*Datos!$K$6))))</f>
        <v>4427.5756666666657</v>
      </c>
      <c r="N52" s="104">
        <f>IF(I52&gt;=Datos!$D$15,(Datos!$D$15*Datos!$C$15),IF(I52&lt;=Datos!$D$15,(I52*Datos!$C$15)))</f>
        <v>1976</v>
      </c>
      <c r="O52" s="104">
        <v>2025</v>
      </c>
      <c r="P52" s="104">
        <f>SUM(L52:O52)</f>
        <v>10294.075666666666</v>
      </c>
      <c r="Q52" s="106">
        <f>+K52-P52</f>
        <v>54705.924333333336</v>
      </c>
    </row>
    <row r="53" spans="1:17" s="7" customFormat="1" ht="38.25" customHeight="1" x14ac:dyDescent="0.2">
      <c r="A53" s="99">
        <v>21</v>
      </c>
      <c r="B53" s="115" t="s">
        <v>453</v>
      </c>
      <c r="C53" s="115" t="s">
        <v>396</v>
      </c>
      <c r="D53" s="115" t="s">
        <v>3</v>
      </c>
      <c r="E53" s="101" t="s">
        <v>272</v>
      </c>
      <c r="F53" s="101" t="s">
        <v>19</v>
      </c>
      <c r="G53" s="102">
        <v>45901</v>
      </c>
      <c r="H53" s="116">
        <v>46082</v>
      </c>
      <c r="I53" s="104">
        <v>65000</v>
      </c>
      <c r="J53" s="104">
        <v>0</v>
      </c>
      <c r="K53" s="103">
        <f t="shared" ref="K53" si="34">SUM(I53:J53)</f>
        <v>65000</v>
      </c>
      <c r="L53" s="104">
        <f>IF(I53&gt;=Datos!$D$14,(Datos!$D$14*Datos!$C$14),IF(I53&lt;=Datos!$D$14,(I53*Datos!$C$14)))</f>
        <v>1865.5</v>
      </c>
      <c r="M53" s="105">
        <f>IF((I53-L53-N53)&lt;=Datos!$G$7,"0",IF((I53-L53-N53)&lt;=Datos!$G$8,((I53-L53-N53)-Datos!$F$8)*Datos!$I$6,IF((I53-L53-N53)&lt;=Datos!$G$9,Datos!$I$8+((I53-L53-N53)-Datos!$F$9)*Datos!$J$6,IF((I53-L53-N53)&gt;=Datos!$F$10,(Datos!$I$8+Datos!$J$8)+((I53-L53-N53)-Datos!$F$10)*Datos!$K$6))))</f>
        <v>4427.5756666666657</v>
      </c>
      <c r="N53" s="104">
        <f>IF(I53&gt;=Datos!$D$15,(Datos!$D$15*Datos!$C$15),IF(I53&lt;=Datos!$D$15,(I53*Datos!$C$15)))</f>
        <v>1976</v>
      </c>
      <c r="O53" s="104">
        <v>10661.47</v>
      </c>
      <c r="P53" s="104">
        <f t="shared" ref="P53" si="35">SUM(L53:O53)</f>
        <v>18930.545666666665</v>
      </c>
      <c r="Q53" s="106">
        <f t="shared" ref="Q53" si="36">+K53-P53</f>
        <v>46069.454333333335</v>
      </c>
    </row>
    <row r="54" spans="1:17" s="7" customFormat="1" ht="40.5" customHeight="1" x14ac:dyDescent="0.2">
      <c r="A54" s="99">
        <v>22</v>
      </c>
      <c r="B54" s="115" t="s">
        <v>1015</v>
      </c>
      <c r="C54" s="115" t="s">
        <v>396</v>
      </c>
      <c r="D54" s="115" t="s">
        <v>1054</v>
      </c>
      <c r="E54" s="101" t="s">
        <v>272</v>
      </c>
      <c r="F54" s="101" t="s">
        <v>270</v>
      </c>
      <c r="G54" s="102">
        <v>45931</v>
      </c>
      <c r="H54" s="116">
        <v>46113</v>
      </c>
      <c r="I54" s="104">
        <v>130000</v>
      </c>
      <c r="J54" s="104">
        <v>0</v>
      </c>
      <c r="K54" s="104">
        <f t="shared" si="33"/>
        <v>130000</v>
      </c>
      <c r="L54" s="104">
        <f>IF(I54&gt;=Datos!$D$14,(Datos!$D$14*Datos!$C$14),IF(I54&lt;=Datos!$D$14,(I54*Datos!$C$14)))</f>
        <v>3731</v>
      </c>
      <c r="M54" s="105">
        <f>IF((I54-L54-N54)&lt;=Datos!$G$7,"0",IF((I54-L54-N54)&lt;=Datos!$G$8,((I54-L54-N54)-Datos!$F$8)*Datos!$I$6,IF((I54-L54-N54)&lt;=Datos!$G$9,Datos!$I$8+((I54-L54-N54)-Datos!$F$9)*Datos!$J$6,IF((I54-L54-N54)&gt;=Datos!$F$10,(Datos!$I$8+Datos!$J$8)+((I54-L54-N54)-Datos!$F$10)*Datos!$K$6))))</f>
        <v>19162.110666666667</v>
      </c>
      <c r="N54" s="104">
        <f>IF(I54&gt;=Datos!$D$15,(Datos!$D$15*Datos!$C$15),IF(I54&lt;=Datos!$D$15,(I54*Datos!$C$15)))</f>
        <v>3952</v>
      </c>
      <c r="O54" s="104">
        <v>25</v>
      </c>
      <c r="P54" s="104">
        <f>SUM(L54:O54)</f>
        <v>26870.110666666667</v>
      </c>
      <c r="Q54" s="106">
        <f>+K54-P54</f>
        <v>103129.88933333333</v>
      </c>
    </row>
    <row r="55" spans="1:17" s="79" customFormat="1" ht="36.75" customHeight="1" x14ac:dyDescent="0.2">
      <c r="A55" s="302" t="s">
        <v>435</v>
      </c>
      <c r="B55" s="303"/>
      <c r="C55" s="109">
        <v>3</v>
      </c>
      <c r="D55" s="305"/>
      <c r="E55" s="305"/>
      <c r="F55" s="305"/>
      <c r="G55" s="305"/>
      <c r="H55" s="306"/>
      <c r="I55" s="114">
        <f t="shared" ref="I55:Q55" si="37">SUM(I52:I54)</f>
        <v>260000</v>
      </c>
      <c r="J55" s="114">
        <f t="shared" si="37"/>
        <v>0</v>
      </c>
      <c r="K55" s="114">
        <f t="shared" si="37"/>
        <v>260000</v>
      </c>
      <c r="L55" s="114">
        <f t="shared" si="37"/>
        <v>7462</v>
      </c>
      <c r="M55" s="114">
        <f t="shared" si="37"/>
        <v>28017.261999999999</v>
      </c>
      <c r="N55" s="114">
        <f t="shared" si="37"/>
        <v>7904</v>
      </c>
      <c r="O55" s="114">
        <f t="shared" si="37"/>
        <v>12711.47</v>
      </c>
      <c r="P55" s="114">
        <f t="shared" si="37"/>
        <v>56094.731999999996</v>
      </c>
      <c r="Q55" s="114">
        <f t="shared" si="37"/>
        <v>203905.26799999998</v>
      </c>
    </row>
    <row r="56" spans="1:17" s="7" customFormat="1" ht="36.75" customHeight="1" x14ac:dyDescent="0.2">
      <c r="A56" s="302" t="s">
        <v>599</v>
      </c>
      <c r="B56" s="303"/>
      <c r="C56" s="303"/>
      <c r="D56" s="303"/>
      <c r="E56" s="303"/>
      <c r="F56" s="303"/>
      <c r="G56" s="303"/>
      <c r="H56" s="303"/>
      <c r="I56" s="303"/>
      <c r="J56" s="303"/>
      <c r="K56" s="303"/>
      <c r="L56" s="303"/>
      <c r="M56" s="303"/>
      <c r="N56" s="303"/>
      <c r="O56" s="303"/>
      <c r="P56" s="303"/>
      <c r="Q56" s="304"/>
    </row>
    <row r="57" spans="1:17" s="7" customFormat="1" ht="38.25" customHeight="1" x14ac:dyDescent="0.2">
      <c r="A57" s="99">
        <v>23</v>
      </c>
      <c r="B57" s="115" t="s">
        <v>668</v>
      </c>
      <c r="C57" s="115" t="s">
        <v>396</v>
      </c>
      <c r="D57" s="115" t="s">
        <v>601</v>
      </c>
      <c r="E57" s="101" t="s">
        <v>272</v>
      </c>
      <c r="F57" s="101" t="s">
        <v>19</v>
      </c>
      <c r="G57" s="102">
        <v>45962</v>
      </c>
      <c r="H57" s="116">
        <v>46143</v>
      </c>
      <c r="I57" s="104">
        <v>60000</v>
      </c>
      <c r="J57" s="104">
        <v>0</v>
      </c>
      <c r="K57" s="104">
        <f t="shared" ref="K57" si="38">SUM(I57:J57)</f>
        <v>60000</v>
      </c>
      <c r="L57" s="104">
        <f>IF(I57&gt;=Datos!$D$14,(Datos!$D$14*Datos!$C$14),IF(I57&lt;=Datos!$D$14,(I57*Datos!$C$14)))</f>
        <v>1722</v>
      </c>
      <c r="M57" s="105">
        <f>IF((I57-L57-N57)&lt;=Datos!$G$7,"0",IF((I57-L57-N57)&lt;=Datos!$G$8,((I57-L57-N57)-Datos!$F$8)*Datos!$I$6,IF((I57-L57-N57)&lt;=Datos!$G$9,Datos!$I$8+((I57-L57-N57)-Datos!$F$9)*Datos!$J$6,IF((I57-L57-N57)&gt;=Datos!$F$10,(Datos!$I$8+Datos!$J$8)+((I57-L57-N57)-Datos!$F$10)*Datos!$K$6))))</f>
        <v>3486.6756666666661</v>
      </c>
      <c r="N57" s="104">
        <f>IF(I57&gt;=Datos!$D$15,(Datos!$D$15*Datos!$C$15),IF(I57&lt;=Datos!$D$15,(I57*Datos!$C$15)))</f>
        <v>1824</v>
      </c>
      <c r="O57" s="104">
        <v>4267.66</v>
      </c>
      <c r="P57" s="104">
        <v>11300.34</v>
      </c>
      <c r="Q57" s="106">
        <f>+K57-P57</f>
        <v>48699.66</v>
      </c>
    </row>
    <row r="58" spans="1:17" s="7" customFormat="1" ht="38.25" customHeight="1" x14ac:dyDescent="0.2">
      <c r="A58" s="99">
        <v>24</v>
      </c>
      <c r="B58" s="115" t="s">
        <v>804</v>
      </c>
      <c r="C58" s="115" t="s">
        <v>396</v>
      </c>
      <c r="D58" s="115" t="s">
        <v>3</v>
      </c>
      <c r="E58" s="101" t="s">
        <v>272</v>
      </c>
      <c r="F58" s="101" t="s">
        <v>19</v>
      </c>
      <c r="G58" s="102">
        <v>45931</v>
      </c>
      <c r="H58" s="116">
        <v>46113</v>
      </c>
      <c r="I58" s="104">
        <v>60000</v>
      </c>
      <c r="J58" s="104">
        <v>0</v>
      </c>
      <c r="K58" s="104">
        <f t="shared" ref="K58" si="39">SUM(I58:J58)</f>
        <v>60000</v>
      </c>
      <c r="L58" s="104">
        <f>IF(I58&gt;=Datos!$D$14,(Datos!$D$14*Datos!$C$14),IF(I58&lt;=Datos!$D$14,(I58*Datos!$C$14)))</f>
        <v>1722</v>
      </c>
      <c r="M58" s="105">
        <f>IF((I58-L58-N58)&lt;=Datos!$G$7,"0",IF((I58-L58-N58)&lt;=Datos!$G$8,((I58-L58-N58)-Datos!$F$8)*Datos!$I$6,IF((I58-L58-N58)&lt;=Datos!$G$9,Datos!$I$8+((I58-L58-N58)-Datos!$F$9)*Datos!$J$6,IF((I58-L58-N58)&gt;=Datos!$F$10,(Datos!$I$8+Datos!$J$8)+((I58-L58-N58)-Datos!$F$10)*Datos!$K$6))))</f>
        <v>3486.6756666666661</v>
      </c>
      <c r="N58" s="104">
        <f>IF(I58&gt;=Datos!$D$15,(Datos!$D$15*Datos!$C$15),IF(I58&lt;=Datos!$D$15,(I58*Datos!$C$15)))</f>
        <v>1824</v>
      </c>
      <c r="O58" s="104">
        <v>4914.9799999999996</v>
      </c>
      <c r="P58" s="104">
        <f>SUM(L58:O58)</f>
        <v>11947.655666666666</v>
      </c>
      <c r="Q58" s="106">
        <f>+K58-P58</f>
        <v>48052.344333333334</v>
      </c>
    </row>
    <row r="59" spans="1:17" s="7" customFormat="1" ht="38.25" customHeight="1" x14ac:dyDescent="0.2">
      <c r="A59" s="99">
        <v>25</v>
      </c>
      <c r="B59" s="115" t="s">
        <v>256</v>
      </c>
      <c r="C59" s="115" t="s">
        <v>396</v>
      </c>
      <c r="D59" s="115" t="s">
        <v>457</v>
      </c>
      <c r="E59" s="101" t="s">
        <v>272</v>
      </c>
      <c r="F59" s="101" t="s">
        <v>19</v>
      </c>
      <c r="G59" s="102">
        <v>45870</v>
      </c>
      <c r="H59" s="116">
        <v>46054</v>
      </c>
      <c r="I59" s="104">
        <v>120000</v>
      </c>
      <c r="J59" s="104">
        <v>0</v>
      </c>
      <c r="K59" s="104">
        <f t="shared" ref="K59" si="40">SUM(I59:J59)</f>
        <v>120000</v>
      </c>
      <c r="L59" s="104">
        <f>IF(I59&gt;=Datos!$D$14,(Datos!$D$14*Datos!$C$14),IF(I59&lt;=Datos!$D$14,(I59*Datos!$C$14)))</f>
        <v>3444</v>
      </c>
      <c r="M59" s="105">
        <v>16329.92</v>
      </c>
      <c r="N59" s="104">
        <f>IF(I59&gt;=Datos!$D$15,(Datos!$D$15*Datos!$C$15),IF(I59&lt;=Datos!$D$15,(I59*Datos!$C$15)))</f>
        <v>3648</v>
      </c>
      <c r="O59" s="104">
        <v>1944.78</v>
      </c>
      <c r="P59" s="104">
        <f>SUM(L59:O59)</f>
        <v>25366.699999999997</v>
      </c>
      <c r="Q59" s="106">
        <f>+K59-P59</f>
        <v>94633.3</v>
      </c>
    </row>
    <row r="60" spans="1:17" s="79" customFormat="1" ht="36.75" customHeight="1" x14ac:dyDescent="0.2">
      <c r="A60" s="302" t="s">
        <v>435</v>
      </c>
      <c r="B60" s="303"/>
      <c r="C60" s="109">
        <v>3</v>
      </c>
      <c r="D60" s="305"/>
      <c r="E60" s="305"/>
      <c r="F60" s="305"/>
      <c r="G60" s="305"/>
      <c r="H60" s="306"/>
      <c r="I60" s="114">
        <f t="shared" ref="I60:Q60" si="41">SUM(I57:I59)</f>
        <v>240000</v>
      </c>
      <c r="J60" s="114">
        <f t="shared" si="41"/>
        <v>0</v>
      </c>
      <c r="K60" s="114">
        <f t="shared" si="41"/>
        <v>240000</v>
      </c>
      <c r="L60" s="114">
        <f t="shared" si="41"/>
        <v>6888</v>
      </c>
      <c r="M60" s="114">
        <f t="shared" si="41"/>
        <v>23303.27133333333</v>
      </c>
      <c r="N60" s="114">
        <f t="shared" si="41"/>
        <v>7296</v>
      </c>
      <c r="O60" s="114">
        <f t="shared" si="41"/>
        <v>11127.42</v>
      </c>
      <c r="P60" s="114">
        <f t="shared" si="41"/>
        <v>48614.695666666667</v>
      </c>
      <c r="Q60" s="114">
        <f t="shared" si="41"/>
        <v>191385.30433333333</v>
      </c>
    </row>
    <row r="61" spans="1:17" s="7" customFormat="1" ht="36.75" customHeight="1" x14ac:dyDescent="0.2">
      <c r="A61" s="302" t="s">
        <v>454</v>
      </c>
      <c r="B61" s="303"/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303"/>
      <c r="N61" s="303"/>
      <c r="O61" s="303"/>
      <c r="P61" s="303" t="e">
        <f>SUM(#REF!)</f>
        <v>#REF!</v>
      </c>
      <c r="Q61" s="304" t="e">
        <f>SUM(#REF!)</f>
        <v>#REF!</v>
      </c>
    </row>
    <row r="62" spans="1:17" s="7" customFormat="1" ht="38.25" customHeight="1" x14ac:dyDescent="0.2">
      <c r="A62" s="99">
        <v>26</v>
      </c>
      <c r="B62" s="115" t="s">
        <v>278</v>
      </c>
      <c r="C62" s="115" t="s">
        <v>275</v>
      </c>
      <c r="D62" s="115" t="s">
        <v>404</v>
      </c>
      <c r="E62" s="101" t="s">
        <v>272</v>
      </c>
      <c r="F62" s="101" t="s">
        <v>270</v>
      </c>
      <c r="G62" s="102">
        <v>46023</v>
      </c>
      <c r="H62" s="116">
        <v>46204</v>
      </c>
      <c r="I62" s="104">
        <v>45000</v>
      </c>
      <c r="J62" s="104">
        <v>0</v>
      </c>
      <c r="K62" s="104">
        <f t="shared" ref="K62" si="42">SUM(I62:J62)</f>
        <v>45000</v>
      </c>
      <c r="L62" s="104">
        <f>IF(I62&gt;=Datos!$D$14,(Datos!$D$14*Datos!$C$14),IF(I62&lt;=Datos!$D$14,(I62*Datos!$C$14)))</f>
        <v>1291.5</v>
      </c>
      <c r="M62" s="105">
        <f>IF((I62-L62-N62)&lt;=Datos!$G$7,"0",IF((I62-L62-N62)&lt;=Datos!$G$8,((I62-L62-N62)-Datos!$F$8)*Datos!$I$6,IF((I62-L62-N62)&lt;=Datos!$G$9,Datos!$I$8+((I62-L62-N62)-Datos!$F$9)*Datos!$J$6,IF((I62-L62-N62)&gt;=Datos!$F$10,(Datos!$I$8+Datos!$J$8)+((I62-L62-N62)-Datos!$F$10)*Datos!$K$6))))</f>
        <v>1148.3234999999997</v>
      </c>
      <c r="N62" s="104">
        <f>IF(I62&gt;=Datos!$D$15,(Datos!$D$15*Datos!$C$15),IF(I62&lt;=Datos!$D$15,(I62*Datos!$C$15)))</f>
        <v>1368</v>
      </c>
      <c r="O62" s="104">
        <v>5025</v>
      </c>
      <c r="P62" s="104">
        <f>SUM(L62:O62)</f>
        <v>8832.8234999999986</v>
      </c>
      <c r="Q62" s="106">
        <f t="shared" ref="Q62:Q63" si="43">+K62-P62</f>
        <v>36167.176500000001</v>
      </c>
    </row>
    <row r="63" spans="1:17" s="7" customFormat="1" ht="38.25" customHeight="1" x14ac:dyDescent="0.2">
      <c r="A63" s="99">
        <v>27</v>
      </c>
      <c r="B63" s="115" t="s">
        <v>465</v>
      </c>
      <c r="C63" s="115" t="s">
        <v>396</v>
      </c>
      <c r="D63" s="115" t="s">
        <v>467</v>
      </c>
      <c r="E63" s="101" t="s">
        <v>272</v>
      </c>
      <c r="F63" s="101" t="s">
        <v>270</v>
      </c>
      <c r="G63" s="102">
        <v>46023</v>
      </c>
      <c r="H63" s="116">
        <v>46204</v>
      </c>
      <c r="I63" s="104">
        <v>70000</v>
      </c>
      <c r="J63" s="104">
        <v>0</v>
      </c>
      <c r="K63" s="104">
        <f t="shared" ref="K63" si="44">SUM(I63:J63)</f>
        <v>70000</v>
      </c>
      <c r="L63" s="104">
        <f>IF(I63&gt;=Datos!$D$14,(Datos!$D$14*Datos!$C$14),IF(I63&lt;=Datos!$D$14,(I63*Datos!$C$14)))</f>
        <v>2009</v>
      </c>
      <c r="M63" s="105">
        <f>IF((I63-L63-N63)&lt;=Datos!$G$7,"0",IF((I63-L63-N63)&lt;=Datos!$G$8,((I63-L63-N63)-Datos!$F$8)*Datos!$I$6,IF((I63-L63-N63)&lt;=Datos!$G$9,Datos!$I$8+((I63-L63-N63)-Datos!$F$9)*Datos!$J$6,IF((I63-L63-N63)&gt;=Datos!$F$10,(Datos!$I$8+Datos!$J$8)+((I63-L63-N63)-Datos!$F$10)*Datos!$K$6))))</f>
        <v>5368.4756666666663</v>
      </c>
      <c r="N63" s="104">
        <f>IF(I63&gt;=Datos!$D$15,(Datos!$D$15*Datos!$C$15),IF(I63&lt;=Datos!$D$15,(I63*Datos!$C$15)))</f>
        <v>2128</v>
      </c>
      <c r="O63" s="104">
        <v>25</v>
      </c>
      <c r="P63" s="104">
        <f>SUM(L63:O63)</f>
        <v>9530.4756666666653</v>
      </c>
      <c r="Q63" s="106">
        <f t="shared" si="43"/>
        <v>60469.524333333335</v>
      </c>
    </row>
    <row r="64" spans="1:17" s="79" customFormat="1" ht="36.75" customHeight="1" x14ac:dyDescent="0.2">
      <c r="A64" s="302" t="s">
        <v>435</v>
      </c>
      <c r="B64" s="303"/>
      <c r="C64" s="109">
        <v>2</v>
      </c>
      <c r="D64" s="109"/>
      <c r="E64" s="176"/>
      <c r="F64" s="110"/>
      <c r="G64" s="111"/>
      <c r="H64" s="112"/>
      <c r="I64" s="113">
        <f t="shared" ref="I64:Q64" si="45">SUM(I62:I63)</f>
        <v>115000</v>
      </c>
      <c r="J64" s="113">
        <f t="shared" si="45"/>
        <v>0</v>
      </c>
      <c r="K64" s="113">
        <f t="shared" si="45"/>
        <v>115000</v>
      </c>
      <c r="L64" s="113">
        <f t="shared" si="45"/>
        <v>3300.5</v>
      </c>
      <c r="M64" s="113">
        <f t="shared" si="45"/>
        <v>6516.7991666666658</v>
      </c>
      <c r="N64" s="113">
        <f t="shared" si="45"/>
        <v>3496</v>
      </c>
      <c r="O64" s="113">
        <f t="shared" si="45"/>
        <v>5050</v>
      </c>
      <c r="P64" s="113">
        <f t="shared" si="45"/>
        <v>18363.299166666664</v>
      </c>
      <c r="Q64" s="113">
        <f t="shared" si="45"/>
        <v>96636.700833333336</v>
      </c>
    </row>
    <row r="65" spans="1:17" s="7" customFormat="1" ht="36.75" customHeight="1" x14ac:dyDescent="0.2">
      <c r="A65" s="302" t="s">
        <v>602</v>
      </c>
      <c r="B65" s="303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/>
      <c r="Q65" s="304"/>
    </row>
    <row r="66" spans="1:17" s="7" customFormat="1" ht="38.25" customHeight="1" x14ac:dyDescent="0.2">
      <c r="A66" s="99">
        <v>28</v>
      </c>
      <c r="B66" s="115" t="s">
        <v>603</v>
      </c>
      <c r="C66" s="115" t="s">
        <v>396</v>
      </c>
      <c r="D66" s="115" t="s">
        <v>588</v>
      </c>
      <c r="E66" s="101" t="s">
        <v>272</v>
      </c>
      <c r="F66" s="101" t="s">
        <v>19</v>
      </c>
      <c r="G66" s="102">
        <v>45870</v>
      </c>
      <c r="H66" s="116">
        <v>46054</v>
      </c>
      <c r="I66" s="104">
        <v>105000</v>
      </c>
      <c r="J66" s="104">
        <v>0</v>
      </c>
      <c r="K66" s="104">
        <f>SUM(I66:J66)</f>
        <v>105000</v>
      </c>
      <c r="L66" s="104">
        <f>IF(I66&gt;=Datos!$D$14,(Datos!$D$14*Datos!$C$14),IF(I66&lt;=Datos!$D$14,(I66*Datos!$C$14)))</f>
        <v>3013.5</v>
      </c>
      <c r="M66" s="105">
        <f>IF((I66-L66-N66)&lt;=Datos!$G$7,"0",IF((I66-L66-N66)&lt;=Datos!$G$8,((I66-L66-N66)-Datos!$F$8)*Datos!$I$6,IF((I66-L66-N66)&lt;=Datos!$G$9,Datos!$I$8+((I66-L66-N66)-Datos!$F$9)*Datos!$J$6,IF((I66-L66-N66)&gt;=Datos!$F$10,(Datos!$I$8+Datos!$J$8)+((I66-L66-N66)-Datos!$F$10)*Datos!$K$6))))</f>
        <v>13281.485666666667</v>
      </c>
      <c r="N66" s="104">
        <f>IF(I66&gt;=Datos!$D$15,(Datos!$D$15*Datos!$C$15),IF(I66&lt;=Datos!$D$15,(I66*Datos!$C$15)))</f>
        <v>3192</v>
      </c>
      <c r="O66" s="104">
        <v>25</v>
      </c>
      <c r="P66" s="104">
        <f>+L66+M66+N66+O66</f>
        <v>19511.985666666667</v>
      </c>
      <c r="Q66" s="106">
        <f>+I66-P66</f>
        <v>85488.014333333325</v>
      </c>
    </row>
    <row r="67" spans="1:17" s="7" customFormat="1" ht="38.25" customHeight="1" x14ac:dyDescent="0.2">
      <c r="A67" s="99">
        <v>29</v>
      </c>
      <c r="B67" s="115" t="s">
        <v>805</v>
      </c>
      <c r="C67" s="115" t="s">
        <v>273</v>
      </c>
      <c r="D67" s="115" t="s">
        <v>807</v>
      </c>
      <c r="E67" s="101" t="s">
        <v>272</v>
      </c>
      <c r="F67" s="101" t="s">
        <v>270</v>
      </c>
      <c r="G67" s="102">
        <v>45931</v>
      </c>
      <c r="H67" s="116">
        <v>46113</v>
      </c>
      <c r="I67" s="104">
        <v>35000</v>
      </c>
      <c r="J67" s="104">
        <v>0</v>
      </c>
      <c r="K67" s="104">
        <f t="shared" ref="K67:K69" si="46">SUM(I67:J67)</f>
        <v>35000</v>
      </c>
      <c r="L67" s="104">
        <f>IF(I67&gt;=Datos!$D$14,(Datos!$D$14*Datos!$C$14),IF(I67&lt;=Datos!$D$14,(I67*Datos!$C$14)))</f>
        <v>1004.5</v>
      </c>
      <c r="M67" s="105" t="str">
        <f>IF((I67-L67-N67)&lt;=Datos!$G$7,"0",IF((I67-L67-N67)&lt;=Datos!$G$8,((I67-L67-N67)-Datos!$F$8)*Datos!$I$6,IF((I67-L67-N67)&lt;=Datos!$G$9,Datos!$I$8+((I67-L67-N67)-Datos!$F$9)*Datos!$J$6,IF((I67-L67-N67)&gt;=Datos!$F$10,(Datos!$I$8+Datos!$J$8)+((I67-L67-N67)-Datos!$F$10)*Datos!$K$6))))</f>
        <v>0</v>
      </c>
      <c r="N67" s="104">
        <f>IF(I67&gt;=Datos!$D$15,(Datos!$D$15*Datos!$C$15),IF(I67&lt;=Datos!$D$15,(I67*Datos!$C$15)))</f>
        <v>1064</v>
      </c>
      <c r="O67" s="104">
        <v>25</v>
      </c>
      <c r="P67" s="104">
        <f t="shared" ref="P67:P69" si="47">+L67+M67+N67+O67</f>
        <v>2093.5</v>
      </c>
      <c r="Q67" s="106">
        <f t="shared" ref="Q67:Q69" si="48">+I67-P67</f>
        <v>32906.5</v>
      </c>
    </row>
    <row r="68" spans="1:17" s="7" customFormat="1" ht="38.25" customHeight="1" x14ac:dyDescent="0.2">
      <c r="A68" s="99">
        <v>30</v>
      </c>
      <c r="B68" s="107" t="s">
        <v>1055</v>
      </c>
      <c r="C68" s="115" t="s">
        <v>320</v>
      </c>
      <c r="D68" s="115" t="s">
        <v>1056</v>
      </c>
      <c r="E68" s="101" t="s">
        <v>272</v>
      </c>
      <c r="F68" s="101" t="s">
        <v>270</v>
      </c>
      <c r="G68" s="102">
        <v>45931</v>
      </c>
      <c r="H68" s="116">
        <v>46113</v>
      </c>
      <c r="I68" s="104">
        <v>45000</v>
      </c>
      <c r="J68" s="104">
        <v>0</v>
      </c>
      <c r="K68" s="104">
        <f t="shared" ref="K68" si="49">SUM(I68:J68)</f>
        <v>45000</v>
      </c>
      <c r="L68" s="104">
        <f>IF(I68&gt;=Datos!$D$14,(Datos!$D$14*Datos!$C$14),IF(I68&lt;=Datos!$D$14,(I68*Datos!$C$14)))</f>
        <v>1291.5</v>
      </c>
      <c r="M68" s="105">
        <f>IF((I68-L68-N68)&lt;=Datos!$G$7,"0",IF((I68-L68-N68)&lt;=Datos!$G$8,((I68-L68-N68)-Datos!$F$8)*Datos!$I$6,IF((I68-L68-N68)&lt;=Datos!$G$9,Datos!$I$8+((I68-L68-N68)-Datos!$F$9)*Datos!$J$6,IF((I68-L68-N68)&gt;=Datos!$F$10,(Datos!$I$8+Datos!$J$8)+((I68-L68-N68)-Datos!$F$10)*Datos!$K$6))))</f>
        <v>1148.3234999999997</v>
      </c>
      <c r="N68" s="104">
        <f>IF(I68&gt;=Datos!$D$15,(Datos!$D$15*Datos!$C$15),IF(I68&lt;=Datos!$D$15,(I68*Datos!$C$15)))</f>
        <v>1368</v>
      </c>
      <c r="O68" s="104">
        <v>25</v>
      </c>
      <c r="P68" s="104">
        <f t="shared" ref="P68" si="50">+L68+M68+N68+O68</f>
        <v>3832.8234999999995</v>
      </c>
      <c r="Q68" s="106">
        <f t="shared" ref="Q68" si="51">+I68-P68</f>
        <v>41167.176500000001</v>
      </c>
    </row>
    <row r="69" spans="1:17" s="7" customFormat="1" ht="38.25" customHeight="1" x14ac:dyDescent="0.2">
      <c r="A69" s="99">
        <v>31</v>
      </c>
      <c r="B69" s="107" t="s">
        <v>806</v>
      </c>
      <c r="C69" s="115" t="s">
        <v>320</v>
      </c>
      <c r="D69" s="115" t="s">
        <v>807</v>
      </c>
      <c r="E69" s="101" t="s">
        <v>272</v>
      </c>
      <c r="F69" s="101" t="s">
        <v>270</v>
      </c>
      <c r="G69" s="102">
        <v>45931</v>
      </c>
      <c r="H69" s="102">
        <v>46113</v>
      </c>
      <c r="I69" s="104">
        <v>45000</v>
      </c>
      <c r="J69" s="104">
        <v>0</v>
      </c>
      <c r="K69" s="104">
        <f t="shared" si="46"/>
        <v>45000</v>
      </c>
      <c r="L69" s="104">
        <f>IF(I69&gt;=Datos!$D$14,(Datos!$D$14*Datos!$C$14),IF(I69&lt;=Datos!$D$14,(I69*Datos!$C$14)))</f>
        <v>1291.5</v>
      </c>
      <c r="M69" s="105">
        <f>IF((I69-L69-N69)&lt;=Datos!$G$7,"0",IF((I69-L69-N69)&lt;=Datos!$G$8,((I69-L69-N69)-Datos!$F$8)*Datos!$I$6,IF((I69-L69-N69)&lt;=Datos!$G$9,Datos!$I$8+((I69-L69-N69)-Datos!$F$9)*Datos!$J$6,IF((I69-L69-N69)&gt;=Datos!$F$10,(Datos!$I$8+Datos!$J$8)+((I69-L69-N69)-Datos!$F$10)*Datos!$K$6))))</f>
        <v>1148.3234999999997</v>
      </c>
      <c r="N69" s="104">
        <f>IF(I69&gt;=Datos!$D$15,(Datos!$D$15*Datos!$C$15),IF(I69&lt;=Datos!$D$15,(I69*Datos!$C$15)))</f>
        <v>1368</v>
      </c>
      <c r="O69" s="104">
        <v>25</v>
      </c>
      <c r="P69" s="104">
        <f t="shared" si="47"/>
        <v>3832.8234999999995</v>
      </c>
      <c r="Q69" s="106">
        <f t="shared" si="48"/>
        <v>41167.176500000001</v>
      </c>
    </row>
    <row r="70" spans="1:17" s="79" customFormat="1" ht="36.75" customHeight="1" x14ac:dyDescent="0.2">
      <c r="A70" s="302" t="s">
        <v>435</v>
      </c>
      <c r="B70" s="303"/>
      <c r="C70" s="109">
        <v>4</v>
      </c>
      <c r="D70" s="305"/>
      <c r="E70" s="305"/>
      <c r="F70" s="305"/>
      <c r="G70" s="305"/>
      <c r="H70" s="306"/>
      <c r="I70" s="174">
        <f>SUM(I66:I69)</f>
        <v>230000</v>
      </c>
      <c r="J70" s="174">
        <f t="shared" ref="J70:Q70" si="52">SUM(J66:J69)</f>
        <v>0</v>
      </c>
      <c r="K70" s="174">
        <f t="shared" si="52"/>
        <v>230000</v>
      </c>
      <c r="L70" s="174">
        <f t="shared" si="52"/>
        <v>6601</v>
      </c>
      <c r="M70" s="174">
        <f t="shared" si="52"/>
        <v>15578.132666666668</v>
      </c>
      <c r="N70" s="174">
        <f t="shared" si="52"/>
        <v>6992</v>
      </c>
      <c r="O70" s="174">
        <f t="shared" si="52"/>
        <v>100</v>
      </c>
      <c r="P70" s="174">
        <f t="shared" si="52"/>
        <v>29271.132666666665</v>
      </c>
      <c r="Q70" s="174">
        <f t="shared" si="52"/>
        <v>200728.86733333333</v>
      </c>
    </row>
    <row r="71" spans="1:17" s="7" customFormat="1" ht="36.75" customHeight="1" x14ac:dyDescent="0.2">
      <c r="A71" s="302" t="s">
        <v>750</v>
      </c>
      <c r="B71" s="303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 t="e">
        <f>SUM(#REF!)</f>
        <v>#REF!</v>
      </c>
      <c r="Q71" s="304" t="e">
        <f>SUM(#REF!)</f>
        <v>#REF!</v>
      </c>
    </row>
    <row r="72" spans="1:17" s="7" customFormat="1" ht="38.25" customHeight="1" x14ac:dyDescent="0.2">
      <c r="A72" s="99">
        <v>32</v>
      </c>
      <c r="B72" s="115" t="s">
        <v>679</v>
      </c>
      <c r="C72" s="115" t="s">
        <v>396</v>
      </c>
      <c r="D72" s="115" t="s">
        <v>680</v>
      </c>
      <c r="E72" s="101" t="s">
        <v>272</v>
      </c>
      <c r="F72" s="101" t="s">
        <v>19</v>
      </c>
      <c r="G72" s="102">
        <v>45992</v>
      </c>
      <c r="H72" s="116">
        <v>46174</v>
      </c>
      <c r="I72" s="104">
        <v>60000</v>
      </c>
      <c r="J72" s="104">
        <v>0</v>
      </c>
      <c r="K72" s="104">
        <f t="shared" ref="K72:K75" si="53">SUM(I72:J72)</f>
        <v>60000</v>
      </c>
      <c r="L72" s="104">
        <f>IF(I72&gt;=Datos!$D$14,(Datos!$D$14*Datos!$C$14),IF(I72&lt;=Datos!$D$14,(I72*Datos!$C$14)))</f>
        <v>1722</v>
      </c>
      <c r="M72" s="105">
        <f>IF((I72-L72-N72)&lt;=Datos!$G$7,"0",IF((I72-L72-N72)&lt;=Datos!$G$8,((I72-L72-N72)-Datos!$F$8)*Datos!$I$6,IF((I72-L72-N72)&lt;=Datos!$G$9,Datos!$I$8+((I72-L72-N72)-Datos!$F$9)*Datos!$J$6,IF((I72-L72-N72)&gt;=Datos!$F$10,(Datos!$I$8+Datos!$J$8)+((I72-L72-N72)-Datos!$F$10)*Datos!$K$6))))</f>
        <v>3486.6756666666661</v>
      </c>
      <c r="N72" s="104">
        <f>IF(I72&gt;=Datos!$D$15,(Datos!$D$15*Datos!$C$15),IF(I72&lt;=Datos!$D$15,(I72*Datos!$C$15)))</f>
        <v>1824</v>
      </c>
      <c r="O72" s="104">
        <v>25</v>
      </c>
      <c r="P72" s="104">
        <f>SUM(L72:O72)</f>
        <v>7057.6756666666661</v>
      </c>
      <c r="Q72" s="106">
        <f t="shared" ref="Q72:Q75" si="54">+K72-P72</f>
        <v>52942.324333333338</v>
      </c>
    </row>
    <row r="73" spans="1:17" s="7" customFormat="1" ht="38.25" customHeight="1" x14ac:dyDescent="0.2">
      <c r="A73" s="99">
        <v>33</v>
      </c>
      <c r="B73" s="115" t="s">
        <v>996</v>
      </c>
      <c r="C73" s="115" t="s">
        <v>396</v>
      </c>
      <c r="D73" s="115" t="s">
        <v>997</v>
      </c>
      <c r="E73" s="101" t="s">
        <v>272</v>
      </c>
      <c r="F73" s="101" t="s">
        <v>270</v>
      </c>
      <c r="G73" s="102">
        <v>45870</v>
      </c>
      <c r="H73" s="116">
        <v>46054</v>
      </c>
      <c r="I73" s="104">
        <v>50000</v>
      </c>
      <c r="J73" s="104">
        <v>0</v>
      </c>
      <c r="K73" s="104">
        <f t="shared" ref="K73" si="55">SUM(I73:J73)</f>
        <v>50000</v>
      </c>
      <c r="L73" s="104">
        <f>IF(I73&gt;=Datos!$D$14,(Datos!$D$14*Datos!$C$14),IF(I73&lt;=Datos!$D$14,(I73*Datos!$C$14)))</f>
        <v>1435</v>
      </c>
      <c r="M73" s="105">
        <f>IF((I73-L73-N73)&lt;=Datos!$G$7,"0",IF((I73-L73-N73)&lt;=Datos!$G$8,((I73-L73-N73)-Datos!$F$8)*Datos!$I$6,IF((I73-L73-N73)&lt;=Datos!$G$9,Datos!$I$8+((I73-L73-N73)-Datos!$F$9)*Datos!$J$6,IF((I73-L73-N73)&gt;=Datos!$F$10,(Datos!$I$8+Datos!$J$8)+((I73-L73-N73)-Datos!$F$10)*Datos!$K$6))))</f>
        <v>1853.9984999999997</v>
      </c>
      <c r="N73" s="104">
        <f>IF(I73&gt;=Datos!$D$15,(Datos!$D$15*Datos!$C$15),IF(I73&lt;=Datos!$D$15,(I73*Datos!$C$15)))</f>
        <v>1520</v>
      </c>
      <c r="O73" s="104">
        <v>25</v>
      </c>
      <c r="P73" s="104">
        <f>SUM(L73:O73)</f>
        <v>4833.9984999999997</v>
      </c>
      <c r="Q73" s="106">
        <f t="shared" ref="Q73" si="56">+K73-P73</f>
        <v>45166.001499999998</v>
      </c>
    </row>
    <row r="74" spans="1:17" s="7" customFormat="1" ht="38.25" customHeight="1" x14ac:dyDescent="0.2">
      <c r="A74" s="99">
        <v>34</v>
      </c>
      <c r="B74" s="115" t="s">
        <v>252</v>
      </c>
      <c r="C74" s="115" t="s">
        <v>396</v>
      </c>
      <c r="D74" s="115" t="s">
        <v>490</v>
      </c>
      <c r="E74" s="101" t="s">
        <v>272</v>
      </c>
      <c r="F74" s="101" t="s">
        <v>270</v>
      </c>
      <c r="G74" s="102">
        <v>46023</v>
      </c>
      <c r="H74" s="116">
        <v>46204</v>
      </c>
      <c r="I74" s="104">
        <v>105000</v>
      </c>
      <c r="J74" s="104">
        <v>0</v>
      </c>
      <c r="K74" s="104">
        <f t="shared" ref="K74" si="57">SUM(I74:J74)</f>
        <v>105000</v>
      </c>
      <c r="L74" s="104">
        <f>IF(I74&gt;=Datos!$D$14,(Datos!$D$14*Datos!$C$14),IF(I74&lt;=Datos!$D$14,(I74*Datos!$C$14)))</f>
        <v>3013.5</v>
      </c>
      <c r="M74" s="105">
        <f>IF((I74-L74-N74)&lt;=Datos!$G$7,"0",IF((I74-L74-N74)&lt;=Datos!$G$8,((I74-L74-N74)-Datos!$F$8)*Datos!$I$6,IF((I74-L74-N74)&lt;=Datos!$G$9,Datos!$I$8+((I74-L74-N74)-Datos!$F$9)*Datos!$J$6,IF((I74-L74-N74)&gt;=Datos!$F$10,(Datos!$I$8+Datos!$J$8)+((I74-L74-N74)-Datos!$F$10)*Datos!$K$6))))</f>
        <v>13281.485666666667</v>
      </c>
      <c r="N74" s="104">
        <f>IF(I74&gt;=Datos!$D$15,(Datos!$D$15*Datos!$C$15),IF(I74&lt;=Datos!$D$15,(I74*Datos!$C$15)))</f>
        <v>3192</v>
      </c>
      <c r="O74" s="104">
        <v>25</v>
      </c>
      <c r="P74" s="104">
        <f>SUM(L74:O74)</f>
        <v>19511.985666666667</v>
      </c>
      <c r="Q74" s="106">
        <f t="shared" si="54"/>
        <v>85488.014333333325</v>
      </c>
    </row>
    <row r="75" spans="1:17" s="7" customFormat="1" ht="38.25" customHeight="1" x14ac:dyDescent="0.2">
      <c r="A75" s="99">
        <v>35</v>
      </c>
      <c r="B75" s="115" t="s">
        <v>279</v>
      </c>
      <c r="C75" s="115" t="s">
        <v>396</v>
      </c>
      <c r="D75" s="115" t="s">
        <v>403</v>
      </c>
      <c r="E75" s="101" t="s">
        <v>272</v>
      </c>
      <c r="F75" s="101" t="s">
        <v>270</v>
      </c>
      <c r="G75" s="102">
        <v>45931</v>
      </c>
      <c r="H75" s="116">
        <v>46113</v>
      </c>
      <c r="I75" s="104">
        <v>70000</v>
      </c>
      <c r="J75" s="104">
        <v>0</v>
      </c>
      <c r="K75" s="104">
        <f t="shared" si="53"/>
        <v>70000</v>
      </c>
      <c r="L75" s="104">
        <f>IF(I75&gt;=Datos!$D$14,(Datos!$D$14*Datos!$C$14),IF(I75&lt;=Datos!$D$14,(I75*Datos!$C$14)))</f>
        <v>2009</v>
      </c>
      <c r="M75" s="105">
        <f>IF((I75-L75-N75)&lt;=Datos!$G$7,"0",IF((I75-L75-N75)&lt;=Datos!$G$8,((I75-L75-N75)-Datos!$F$8)*Datos!$I$6,IF((I75-L75-N75)&lt;=Datos!$G$9,Datos!$I$8+((I75-L75-N75)-Datos!$F$9)*Datos!$J$6,IF((I75-L75-N75)&gt;=Datos!$F$10,(Datos!$I$8+Datos!$J$8)+((I75-L75-N75)-Datos!$F$10)*Datos!$K$6))))</f>
        <v>5368.4756666666663</v>
      </c>
      <c r="N75" s="104">
        <f>IF(I75&gt;=Datos!$D$15,(Datos!$D$15*Datos!$C$15),IF(I75&lt;=Datos!$D$15,(I75*Datos!$C$15)))</f>
        <v>2128</v>
      </c>
      <c r="O75" s="104">
        <v>25</v>
      </c>
      <c r="P75" s="104">
        <f>SUM(L75:O75)</f>
        <v>9530.4756666666653</v>
      </c>
      <c r="Q75" s="106">
        <f t="shared" si="54"/>
        <v>60469.524333333335</v>
      </c>
    </row>
    <row r="76" spans="1:17" s="79" customFormat="1" ht="36.75" customHeight="1" x14ac:dyDescent="0.2">
      <c r="A76" s="302" t="s">
        <v>435</v>
      </c>
      <c r="B76" s="303"/>
      <c r="C76" s="109">
        <v>4</v>
      </c>
      <c r="D76" s="109"/>
      <c r="E76" s="176"/>
      <c r="F76" s="110"/>
      <c r="G76" s="111"/>
      <c r="H76" s="112"/>
      <c r="I76" s="113">
        <f t="shared" ref="I76:Q76" si="58">SUM(I72:I75)</f>
        <v>285000</v>
      </c>
      <c r="J76" s="113">
        <f t="shared" si="58"/>
        <v>0</v>
      </c>
      <c r="K76" s="113">
        <f t="shared" si="58"/>
        <v>285000</v>
      </c>
      <c r="L76" s="113">
        <f t="shared" si="58"/>
        <v>8179.5</v>
      </c>
      <c r="M76" s="113">
        <f t="shared" si="58"/>
        <v>23990.635499999997</v>
      </c>
      <c r="N76" s="113">
        <f t="shared" si="58"/>
        <v>8664</v>
      </c>
      <c r="O76" s="113">
        <f t="shared" si="58"/>
        <v>100</v>
      </c>
      <c r="P76" s="113">
        <f t="shared" si="58"/>
        <v>40934.135499999997</v>
      </c>
      <c r="Q76" s="113">
        <f t="shared" si="58"/>
        <v>244065.8645</v>
      </c>
    </row>
    <row r="77" spans="1:17" s="7" customFormat="1" ht="36.75" customHeight="1" x14ac:dyDescent="0.2">
      <c r="A77" s="302" t="s">
        <v>604</v>
      </c>
      <c r="B77" s="303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4"/>
    </row>
    <row r="78" spans="1:17" s="7" customFormat="1" ht="38.25" customHeight="1" x14ac:dyDescent="0.2">
      <c r="A78" s="99">
        <v>36</v>
      </c>
      <c r="B78" s="115" t="s">
        <v>681</v>
      </c>
      <c r="C78" s="115" t="s">
        <v>275</v>
      </c>
      <c r="D78" s="115" t="s">
        <v>259</v>
      </c>
      <c r="E78" s="101" t="s">
        <v>272</v>
      </c>
      <c r="F78" s="101" t="s">
        <v>19</v>
      </c>
      <c r="G78" s="102">
        <v>45992</v>
      </c>
      <c r="H78" s="116">
        <v>46174</v>
      </c>
      <c r="I78" s="104">
        <v>70000</v>
      </c>
      <c r="J78" s="104">
        <v>0</v>
      </c>
      <c r="K78" s="104">
        <f t="shared" ref="K78" si="59">SUM(I78:J78)</f>
        <v>70000</v>
      </c>
      <c r="L78" s="104">
        <f>IF(I78&gt;=Datos!$D$14,(Datos!$D$14*Datos!$C$14),IF(I78&lt;=Datos!$D$14,(I78*Datos!$C$14)))</f>
        <v>2009</v>
      </c>
      <c r="M78" s="105">
        <f>IF((I78-L78-N78)&lt;=Datos!$G$7,"0",IF((I78-L78-N78)&lt;=Datos!$G$8,((I78-L78-N78)-Datos!$F$8)*Datos!$I$6,IF((I78-L78-N78)&lt;=Datos!$G$9,Datos!$I$8+((I78-L78-N78)-Datos!$F$9)*Datos!$J$6,IF((I78-L78-N78)&gt;=Datos!$F$10,(Datos!$I$8+Datos!$J$8)+((I78-L78-N78)-Datos!$F$10)*Datos!$K$6))))</f>
        <v>5368.4756666666663</v>
      </c>
      <c r="N78" s="104">
        <f>IF(I78&gt;=Datos!$D$15,(Datos!$D$15*Datos!$C$15),IF(I78&lt;=Datos!$D$15,(I78*Datos!$C$15)))</f>
        <v>2128</v>
      </c>
      <c r="O78" s="104">
        <v>1525</v>
      </c>
      <c r="P78" s="104">
        <f t="shared" ref="P78:P79" si="60">+L78+M78+N78+O78</f>
        <v>11030.475666666665</v>
      </c>
      <c r="Q78" s="106">
        <f t="shared" ref="Q78:Q79" si="61">+I78-P78</f>
        <v>58969.524333333335</v>
      </c>
    </row>
    <row r="79" spans="1:17" s="7" customFormat="1" ht="38.25" customHeight="1" x14ac:dyDescent="0.2">
      <c r="A79" s="99">
        <v>37</v>
      </c>
      <c r="B79" s="100" t="s">
        <v>249</v>
      </c>
      <c r="C79" s="100" t="s">
        <v>274</v>
      </c>
      <c r="D79" s="100" t="s">
        <v>257</v>
      </c>
      <c r="E79" s="101" t="s">
        <v>272</v>
      </c>
      <c r="F79" s="101" t="s">
        <v>19</v>
      </c>
      <c r="G79" s="102">
        <v>45962</v>
      </c>
      <c r="H79" s="116">
        <v>46143</v>
      </c>
      <c r="I79" s="103">
        <v>100000</v>
      </c>
      <c r="J79" s="104">
        <v>0</v>
      </c>
      <c r="K79" s="104">
        <f t="shared" ref="K79" si="62">SUM(I79:J79)</f>
        <v>100000</v>
      </c>
      <c r="L79" s="104">
        <f>IF(I79&gt;=Datos!$D$14,(Datos!$D$14*Datos!$C$14),IF(I79&lt;=Datos!$D$14,(I79*Datos!$C$14)))</f>
        <v>2870</v>
      </c>
      <c r="M79" s="105">
        <f>IF((I79-L79-N79)&lt;=Datos!$G$7,"0",IF((I79-L79-N79)&lt;=Datos!$G$8,((I79-L79-N79)-Datos!$F$8)*Datos!$I$6,IF((I79-L79-N79)&lt;=Datos!$G$9,Datos!$I$8+((I79-L79-N79)-Datos!$F$9)*Datos!$J$6,IF((I79-L79-N79)&gt;=Datos!$F$10,(Datos!$I$8+Datos!$J$8)+((I79-L79-N79)-Datos!$F$10)*Datos!$K$6))))</f>
        <v>12105.360666666667</v>
      </c>
      <c r="N79" s="104">
        <f>IF(I79&gt;=Datos!$D$15,(Datos!$D$15*Datos!$C$15),IF(I79&lt;=Datos!$D$15,(I79*Datos!$C$15)))</f>
        <v>3040</v>
      </c>
      <c r="O79" s="104">
        <v>25</v>
      </c>
      <c r="P79" s="104">
        <f t="shared" si="60"/>
        <v>18040.360666666667</v>
      </c>
      <c r="Q79" s="106">
        <f t="shared" si="61"/>
        <v>81959.639333333325</v>
      </c>
    </row>
    <row r="80" spans="1:17" ht="38.25" customHeight="1" x14ac:dyDescent="0.2">
      <c r="A80" s="99">
        <v>38</v>
      </c>
      <c r="B80" s="92" t="s">
        <v>280</v>
      </c>
      <c r="C80" s="92" t="s">
        <v>396</v>
      </c>
      <c r="D80" s="92" t="s">
        <v>462</v>
      </c>
      <c r="E80" s="93" t="s">
        <v>272</v>
      </c>
      <c r="F80" s="93" t="s">
        <v>19</v>
      </c>
      <c r="G80" s="94">
        <v>46023</v>
      </c>
      <c r="H80" s="95">
        <v>46204</v>
      </c>
      <c r="I80" s="96">
        <v>140000</v>
      </c>
      <c r="J80" s="96">
        <v>0</v>
      </c>
      <c r="K80" s="96">
        <f>SUM(I80:J80)</f>
        <v>140000</v>
      </c>
      <c r="L80" s="96">
        <f>IF(I80&gt;=Datos!$D$14,(Datos!$D$14*Datos!$C$14),IF(I80&lt;=Datos!$D$14,(I80*Datos!$C$14)))</f>
        <v>4018</v>
      </c>
      <c r="M80" s="97">
        <f>IF((I80-L80-N80)&lt;=Datos!$G$7,"0",IF((I80-L80-N80)&lt;=Datos!$G$8,((I80-L80-N80)-Datos!$F$8)*Datos!$I$6,IF((I80-L80-N80)&lt;=Datos!$G$9,Datos!$I$8+((I80-L80-N80)-Datos!$F$9)*Datos!$J$6,IF((I80-L80-N80)&gt;=Datos!$F$10,(Datos!$I$8+Datos!$J$8)+((I80-L80-N80)-Datos!$F$10)*Datos!$K$6))))</f>
        <v>21514.360666666667</v>
      </c>
      <c r="N80" s="96">
        <f>IF(I80&gt;=Datos!$D$15,(Datos!$D$15*Datos!$C$15),IF(I80&lt;=Datos!$D$15,(I80*Datos!$C$15)))</f>
        <v>4256</v>
      </c>
      <c r="O80" s="96">
        <v>25</v>
      </c>
      <c r="P80" s="96">
        <f>SUM(L80:O80)</f>
        <v>29813.360666666667</v>
      </c>
      <c r="Q80" s="98">
        <f>+K80-P80</f>
        <v>110186.63933333333</v>
      </c>
    </row>
    <row r="81" spans="1:17" s="79" customFormat="1" ht="36.75" customHeight="1" x14ac:dyDescent="0.2">
      <c r="A81" s="302" t="s">
        <v>435</v>
      </c>
      <c r="B81" s="303"/>
      <c r="C81" s="109">
        <v>3</v>
      </c>
      <c r="D81" s="109"/>
      <c r="E81" s="176"/>
      <c r="F81" s="110"/>
      <c r="G81" s="111"/>
      <c r="H81" s="112"/>
      <c r="I81" s="113">
        <f>SUM(I78:I80)</f>
        <v>310000</v>
      </c>
      <c r="J81" s="113">
        <f t="shared" ref="J81:Q81" si="63">SUM(J78:J80)</f>
        <v>0</v>
      </c>
      <c r="K81" s="113">
        <f t="shared" si="63"/>
        <v>310000</v>
      </c>
      <c r="L81" s="113">
        <f t="shared" si="63"/>
        <v>8897</v>
      </c>
      <c r="M81" s="113">
        <f t="shared" si="63"/>
        <v>38988.197</v>
      </c>
      <c r="N81" s="113">
        <f t="shared" si="63"/>
        <v>9424</v>
      </c>
      <c r="O81" s="113">
        <f t="shared" si="63"/>
        <v>1575</v>
      </c>
      <c r="P81" s="113">
        <f t="shared" si="63"/>
        <v>58884.197</v>
      </c>
      <c r="Q81" s="113">
        <f t="shared" si="63"/>
        <v>251115.80299999999</v>
      </c>
    </row>
    <row r="82" spans="1:17" s="7" customFormat="1" ht="36.75" customHeight="1" x14ac:dyDescent="0.2">
      <c r="A82" s="302" t="s">
        <v>469</v>
      </c>
      <c r="B82" s="303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4"/>
    </row>
    <row r="83" spans="1:17" s="7" customFormat="1" ht="38.25" customHeight="1" x14ac:dyDescent="0.2">
      <c r="A83" s="91">
        <v>39</v>
      </c>
      <c r="B83" s="92" t="s">
        <v>344</v>
      </c>
      <c r="C83" s="115" t="s">
        <v>396</v>
      </c>
      <c r="D83" s="115" t="s">
        <v>306</v>
      </c>
      <c r="E83" s="101" t="s">
        <v>272</v>
      </c>
      <c r="F83" s="101" t="s">
        <v>19</v>
      </c>
      <c r="G83" s="102">
        <v>45992</v>
      </c>
      <c r="H83" s="102">
        <v>46174</v>
      </c>
      <c r="I83" s="104">
        <v>80000</v>
      </c>
      <c r="J83" s="104">
        <v>0</v>
      </c>
      <c r="K83" s="104">
        <f t="shared" ref="K83" si="64">SUM(I83:J83)</f>
        <v>80000</v>
      </c>
      <c r="L83" s="104">
        <f>IF(I83&gt;=Datos!$D$14,(Datos!$D$14*Datos!$C$14),IF(I83&lt;=Datos!$D$14,(I83*Datos!$C$14)))</f>
        <v>2296</v>
      </c>
      <c r="M83" s="97">
        <v>6920.92</v>
      </c>
      <c r="N83" s="104">
        <f>IF(I83&gt;=Datos!$D$15,(Datos!$D$15*Datos!$C$15),IF(I83&lt;=Datos!$D$15,(I83*Datos!$C$15)))</f>
        <v>2432</v>
      </c>
      <c r="O83" s="103">
        <v>1944.78</v>
      </c>
      <c r="P83" s="104">
        <f>+L83+M83+N83+O83</f>
        <v>13593.7</v>
      </c>
      <c r="Q83" s="106">
        <f>+I83-P83</f>
        <v>66406.3</v>
      </c>
    </row>
    <row r="84" spans="1:17" s="79" customFormat="1" ht="36.75" customHeight="1" x14ac:dyDescent="0.2">
      <c r="A84" s="302" t="s">
        <v>435</v>
      </c>
      <c r="B84" s="303"/>
      <c r="C84" s="109">
        <v>1</v>
      </c>
      <c r="D84" s="109"/>
      <c r="E84" s="176"/>
      <c r="F84" s="110"/>
      <c r="G84" s="111"/>
      <c r="H84" s="112"/>
      <c r="I84" s="113">
        <f t="shared" ref="I84:Q84" si="65">SUM(I83:I83)</f>
        <v>80000</v>
      </c>
      <c r="J84" s="113">
        <f t="shared" si="65"/>
        <v>0</v>
      </c>
      <c r="K84" s="113">
        <f t="shared" si="65"/>
        <v>80000</v>
      </c>
      <c r="L84" s="113">
        <f t="shared" si="65"/>
        <v>2296</v>
      </c>
      <c r="M84" s="113">
        <f t="shared" si="65"/>
        <v>6920.92</v>
      </c>
      <c r="N84" s="113">
        <f t="shared" si="65"/>
        <v>2432</v>
      </c>
      <c r="O84" s="113">
        <f t="shared" si="65"/>
        <v>1944.78</v>
      </c>
      <c r="P84" s="113">
        <f t="shared" si="65"/>
        <v>13593.7</v>
      </c>
      <c r="Q84" s="113">
        <f t="shared" si="65"/>
        <v>66406.3</v>
      </c>
    </row>
    <row r="85" spans="1:17" s="7" customFormat="1" ht="36.75" customHeight="1" x14ac:dyDescent="0.2">
      <c r="A85" s="302" t="s">
        <v>498</v>
      </c>
      <c r="B85" s="303"/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4"/>
    </row>
    <row r="86" spans="1:17" s="7" customFormat="1" ht="38.25" customHeight="1" x14ac:dyDescent="0.2">
      <c r="A86" s="99">
        <v>40</v>
      </c>
      <c r="B86" s="115" t="s">
        <v>499</v>
      </c>
      <c r="C86" s="115" t="s">
        <v>396</v>
      </c>
      <c r="D86" s="120" t="s">
        <v>500</v>
      </c>
      <c r="E86" s="101" t="s">
        <v>272</v>
      </c>
      <c r="F86" s="101" t="s">
        <v>19</v>
      </c>
      <c r="G86" s="102">
        <v>45962</v>
      </c>
      <c r="H86" s="116">
        <v>46143</v>
      </c>
      <c r="I86" s="104">
        <v>120000</v>
      </c>
      <c r="J86" s="104">
        <v>0</v>
      </c>
      <c r="K86" s="104">
        <f>SUM(I86:J86)</f>
        <v>120000</v>
      </c>
      <c r="L86" s="104">
        <f>IF(I86&gt;=Datos!$D$14,(Datos!$D$14*Datos!$C$14),IF(I86&lt;=Datos!$D$14,(I86*Datos!$C$14)))</f>
        <v>3444</v>
      </c>
      <c r="M86" s="105">
        <v>15849.98</v>
      </c>
      <c r="N86" s="104">
        <f>IF(I86&gt;=Datos!$D$15,(Datos!$D$15*Datos!$C$15),IF(I86&lt;=Datos!$D$15,(I86*Datos!$C$15)))</f>
        <v>3648</v>
      </c>
      <c r="O86" s="104">
        <v>3864.56</v>
      </c>
      <c r="P86" s="104">
        <f>SUM(L86:O86)</f>
        <v>26806.54</v>
      </c>
      <c r="Q86" s="106">
        <f>+K86-P86</f>
        <v>93193.459999999992</v>
      </c>
    </row>
    <row r="87" spans="1:17" s="7" customFormat="1" ht="38.25" customHeight="1" x14ac:dyDescent="0.2">
      <c r="A87" s="99">
        <v>41</v>
      </c>
      <c r="B87" s="115" t="s">
        <v>934</v>
      </c>
      <c r="C87" s="115" t="s">
        <v>396</v>
      </c>
      <c r="D87" s="120" t="s">
        <v>935</v>
      </c>
      <c r="E87" s="101" t="s">
        <v>272</v>
      </c>
      <c r="F87" s="101" t="s">
        <v>19</v>
      </c>
      <c r="G87" s="102">
        <v>45992</v>
      </c>
      <c r="H87" s="116">
        <v>46174</v>
      </c>
      <c r="I87" s="104">
        <v>45000</v>
      </c>
      <c r="J87" s="104">
        <v>0</v>
      </c>
      <c r="K87" s="104">
        <f t="shared" ref="K87" si="66">SUM(I87:J87)</f>
        <v>45000</v>
      </c>
      <c r="L87" s="104">
        <f>IF(I87&gt;=Datos!$D$14,(Datos!$D$14*Datos!$C$14),IF(I87&lt;=Datos!$D$14,(I87*Datos!$C$14)))</f>
        <v>1291.5</v>
      </c>
      <c r="M87" s="105">
        <f>IF((I87-L87-N87)&lt;=Datos!$G$7,"0",IF((I87-L87-N87)&lt;=Datos!$G$8,((I87-L87-N87)-Datos!$F$8)*Datos!$I$6,IF((I87-L87-N87)&lt;=Datos!$G$9,Datos!$I$8+((I87-L87-N87)-Datos!$F$9)*Datos!$J$6,IF((I87-L87-N87)&gt;=Datos!$F$10,(Datos!$I$8+Datos!$J$8)+((I87-L87-N87)-Datos!$F$10)*Datos!$K$6))))</f>
        <v>1148.3234999999997</v>
      </c>
      <c r="N87" s="104">
        <f>IF(I87&gt;=Datos!$D$15,(Datos!$D$15*Datos!$C$15),IF(I87&lt;=Datos!$D$15,(I87*Datos!$C$15)))</f>
        <v>1368</v>
      </c>
      <c r="O87" s="104">
        <v>25</v>
      </c>
      <c r="P87" s="104">
        <f t="shared" ref="P87" si="67">SUM(L87:O87)</f>
        <v>3832.8234999999995</v>
      </c>
      <c r="Q87" s="106">
        <f>+K87-P87</f>
        <v>41167.176500000001</v>
      </c>
    </row>
    <row r="88" spans="1:17" s="79" customFormat="1" ht="36.75" customHeight="1" x14ac:dyDescent="0.2">
      <c r="A88" s="302" t="s">
        <v>435</v>
      </c>
      <c r="B88" s="303"/>
      <c r="C88" s="109">
        <v>2</v>
      </c>
      <c r="D88" s="305"/>
      <c r="E88" s="305"/>
      <c r="F88" s="305"/>
      <c r="G88" s="305"/>
      <c r="H88" s="306"/>
      <c r="I88" s="114">
        <f>SUM(I86:I87)</f>
        <v>165000</v>
      </c>
      <c r="J88" s="114">
        <f t="shared" ref="J88:Q88" si="68">SUM(J86:J87)</f>
        <v>0</v>
      </c>
      <c r="K88" s="114">
        <f t="shared" si="68"/>
        <v>165000</v>
      </c>
      <c r="L88" s="114">
        <f t="shared" si="68"/>
        <v>4735.5</v>
      </c>
      <c r="M88" s="114">
        <f t="shared" si="68"/>
        <v>16998.303499999998</v>
      </c>
      <c r="N88" s="114">
        <f t="shared" si="68"/>
        <v>5016</v>
      </c>
      <c r="O88" s="114">
        <f t="shared" si="68"/>
        <v>3889.56</v>
      </c>
      <c r="P88" s="114">
        <f t="shared" si="68"/>
        <v>30639.363499999999</v>
      </c>
      <c r="Q88" s="114">
        <f t="shared" si="68"/>
        <v>134360.63649999999</v>
      </c>
    </row>
    <row r="89" spans="1:17" s="7" customFormat="1" ht="36.75" customHeight="1" x14ac:dyDescent="0.2">
      <c r="A89" s="302" t="s">
        <v>942</v>
      </c>
      <c r="B89" s="303"/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4"/>
    </row>
    <row r="90" spans="1:17" s="7" customFormat="1" ht="38.25" customHeight="1" x14ac:dyDescent="0.2">
      <c r="A90" s="99">
        <v>42</v>
      </c>
      <c r="B90" s="115" t="s">
        <v>943</v>
      </c>
      <c r="C90" s="115" t="s">
        <v>396</v>
      </c>
      <c r="D90" s="120" t="s">
        <v>944</v>
      </c>
      <c r="E90" s="101" t="s">
        <v>272</v>
      </c>
      <c r="F90" s="101" t="s">
        <v>270</v>
      </c>
      <c r="G90" s="102">
        <v>46023</v>
      </c>
      <c r="H90" s="116">
        <v>46204</v>
      </c>
      <c r="I90" s="104">
        <v>105000</v>
      </c>
      <c r="J90" s="104">
        <v>0</v>
      </c>
      <c r="K90" s="104">
        <f>SUM(I90:J90)</f>
        <v>105000</v>
      </c>
      <c r="L90" s="104">
        <f>IF(I90&gt;=Datos!$D$14,(Datos!$D$14*Datos!$C$14),IF(I90&lt;=Datos!$D$14,(I90*Datos!$C$14)))</f>
        <v>3013.5</v>
      </c>
      <c r="M90" s="105">
        <f>IF((I90-L90-N90)&lt;=Datos!$G$7,"0",IF((I90-L90-N90)&lt;=Datos!$G$8,((I90-L90-N90)-Datos!$F$8)*Datos!$I$6,IF((I90-L90-N90)&lt;=Datos!$G$9,Datos!$I$8+((I90-L90-N90)-Datos!$F$9)*Datos!$J$6,IF((I90-L90-N90)&gt;=Datos!$F$10,(Datos!$I$8+Datos!$J$8)+((I90-L90-N90)-Datos!$F$10)*Datos!$K$6))))</f>
        <v>13281.485666666667</v>
      </c>
      <c r="N90" s="104">
        <f>IF(I90&gt;=Datos!$D$15,(Datos!$D$15*Datos!$C$15),IF(I90&lt;=Datos!$D$15,(I90*Datos!$C$15)))</f>
        <v>3192</v>
      </c>
      <c r="O90" s="104">
        <v>25</v>
      </c>
      <c r="P90" s="104">
        <f>SUM(L90:O90)</f>
        <v>19511.985666666667</v>
      </c>
      <c r="Q90" s="106">
        <f>+K90-P90</f>
        <v>85488.014333333325</v>
      </c>
    </row>
    <row r="91" spans="1:17" s="79" customFormat="1" ht="36.75" customHeight="1" x14ac:dyDescent="0.2">
      <c r="A91" s="302" t="s">
        <v>435</v>
      </c>
      <c r="B91" s="303"/>
      <c r="C91" s="109">
        <v>1</v>
      </c>
      <c r="D91" s="305"/>
      <c r="E91" s="305"/>
      <c r="F91" s="305"/>
      <c r="G91" s="305"/>
      <c r="H91" s="306"/>
      <c r="I91" s="114">
        <f t="shared" ref="I91:Q91" si="69">SUM(I90:I90)</f>
        <v>105000</v>
      </c>
      <c r="J91" s="114">
        <f t="shared" si="69"/>
        <v>0</v>
      </c>
      <c r="K91" s="114">
        <f t="shared" si="69"/>
        <v>105000</v>
      </c>
      <c r="L91" s="114">
        <f t="shared" si="69"/>
        <v>3013.5</v>
      </c>
      <c r="M91" s="114">
        <f t="shared" si="69"/>
        <v>13281.485666666667</v>
      </c>
      <c r="N91" s="114">
        <f t="shared" si="69"/>
        <v>3192</v>
      </c>
      <c r="O91" s="114">
        <f t="shared" si="69"/>
        <v>25</v>
      </c>
      <c r="P91" s="114">
        <f t="shared" si="69"/>
        <v>19511.985666666667</v>
      </c>
      <c r="Q91" s="114">
        <f t="shared" si="69"/>
        <v>85488.014333333325</v>
      </c>
    </row>
    <row r="92" spans="1:17" s="7" customFormat="1" ht="36.75" customHeight="1" x14ac:dyDescent="0.2">
      <c r="A92" s="302" t="s">
        <v>455</v>
      </c>
      <c r="B92" s="303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4"/>
    </row>
    <row r="93" spans="1:17" s="7" customFormat="1" ht="38.25" customHeight="1" x14ac:dyDescent="0.2">
      <c r="A93" s="99">
        <v>43</v>
      </c>
      <c r="B93" s="124" t="s">
        <v>808</v>
      </c>
      <c r="C93" s="125" t="s">
        <v>396</v>
      </c>
      <c r="D93" s="124" t="s">
        <v>809</v>
      </c>
      <c r="E93" s="108" t="s">
        <v>272</v>
      </c>
      <c r="F93" s="108" t="s">
        <v>270</v>
      </c>
      <c r="G93" s="118">
        <v>45931</v>
      </c>
      <c r="H93" s="117">
        <v>46113</v>
      </c>
      <c r="I93" s="121">
        <v>70000</v>
      </c>
      <c r="J93" s="104">
        <v>0</v>
      </c>
      <c r="K93" s="104">
        <f>SUM(I93:J93)</f>
        <v>70000</v>
      </c>
      <c r="L93" s="104">
        <f>IF(I93&gt;=Datos!$D$14,(Datos!$D$14*Datos!$C$14),IF(I93&lt;=Datos!$D$14,(I93*Datos!$C$14)))</f>
        <v>2009</v>
      </c>
      <c r="M93" s="105">
        <f>IF((I93-L93-N93)&lt;=Datos!$G$7,"0",IF((I93-L93-N93)&lt;=Datos!$G$8,((I93-L93-N93)-Datos!$F$8)*Datos!$I$6,IF((I93-L93-N93)&lt;=Datos!$G$9,Datos!$I$8+((I93-L93-N93)-Datos!$F$9)*Datos!$J$6,IF((I93-L93-N93)&gt;=Datos!$F$10,(Datos!$I$8+Datos!$J$8)+((I93-L93-N93)-Datos!$F$10)*Datos!$K$6))))</f>
        <v>5368.4756666666663</v>
      </c>
      <c r="N93" s="104">
        <f>IF(I93&gt;=Datos!$D$15,(Datos!$D$15*Datos!$C$15),IF(I93&lt;=Datos!$D$15,(I93*Datos!$C$15)))</f>
        <v>2128</v>
      </c>
      <c r="O93" s="104">
        <v>25</v>
      </c>
      <c r="P93" s="104">
        <f t="shared" ref="P93:P94" si="70">SUM(L93:O93)</f>
        <v>9530.4756666666653</v>
      </c>
      <c r="Q93" s="104">
        <f t="shared" ref="Q93:Q95" si="71">+K93-P93</f>
        <v>60469.524333333335</v>
      </c>
    </row>
    <row r="94" spans="1:17" s="7" customFormat="1" ht="38.25" customHeight="1" x14ac:dyDescent="0.2">
      <c r="A94" s="99">
        <v>44</v>
      </c>
      <c r="B94" s="147" t="s">
        <v>450</v>
      </c>
      <c r="C94" s="107" t="s">
        <v>396</v>
      </c>
      <c r="D94" s="107" t="s">
        <v>15</v>
      </c>
      <c r="E94" s="108" t="s">
        <v>272</v>
      </c>
      <c r="F94" s="108" t="s">
        <v>270</v>
      </c>
      <c r="G94" s="102">
        <v>45931</v>
      </c>
      <c r="H94" s="102">
        <v>46113</v>
      </c>
      <c r="I94" s="104">
        <v>80000</v>
      </c>
      <c r="J94" s="104">
        <v>0</v>
      </c>
      <c r="K94" s="104">
        <f t="shared" ref="K94:K95" si="72">SUM(I94:J94)</f>
        <v>80000</v>
      </c>
      <c r="L94" s="104">
        <f>IF(I94&gt;=Datos!$D$14,(Datos!$D$14*Datos!$C$14),IF(I94&lt;=Datos!$D$14,(I94*Datos!$C$14)))</f>
        <v>2296</v>
      </c>
      <c r="M94" s="105">
        <f>IF((I94-L94-N94)&lt;=Datos!$G$7,"0",IF((I94-L94-N94)&lt;=Datos!$G$8,((I94-L94-N94)-Datos!$F$8)*Datos!$I$6,IF((I94-L94-N94)&lt;=Datos!$G$9,Datos!$I$8+((I94-L94-N94)-Datos!$F$9)*Datos!$J$6,IF((I94-L94-N94)&gt;=Datos!$F$10,(Datos!$I$8+Datos!$J$8)+((I94-L94-N94)-Datos!$F$10)*Datos!$K$6))))</f>
        <v>7400.8606666666674</v>
      </c>
      <c r="N94" s="104">
        <f>IF(I94&gt;=Datos!$D$15,(Datos!$D$15*Datos!$C$15),IF(I94&lt;=Datos!$D$15,(I94*Datos!$C$15)))</f>
        <v>2432</v>
      </c>
      <c r="O94" s="104">
        <v>25</v>
      </c>
      <c r="P94" s="104">
        <f t="shared" si="70"/>
        <v>12153.860666666667</v>
      </c>
      <c r="Q94" s="106">
        <f t="shared" si="71"/>
        <v>67846.139333333325</v>
      </c>
    </row>
    <row r="95" spans="1:17" s="7" customFormat="1" ht="38.25" customHeight="1" x14ac:dyDescent="0.2">
      <c r="A95" s="99">
        <v>45</v>
      </c>
      <c r="B95" s="115" t="s">
        <v>398</v>
      </c>
      <c r="C95" s="115" t="s">
        <v>274</v>
      </c>
      <c r="D95" s="115" t="s">
        <v>402</v>
      </c>
      <c r="E95" s="101" t="s">
        <v>272</v>
      </c>
      <c r="F95" s="101" t="s">
        <v>19</v>
      </c>
      <c r="G95" s="102">
        <v>46023</v>
      </c>
      <c r="H95" s="116">
        <v>46204</v>
      </c>
      <c r="I95" s="104">
        <v>60000</v>
      </c>
      <c r="J95" s="104">
        <v>0</v>
      </c>
      <c r="K95" s="104">
        <f t="shared" si="72"/>
        <v>60000</v>
      </c>
      <c r="L95" s="104">
        <f>IF(I95&gt;=Datos!$D$14,(Datos!$D$14*Datos!$C$14),IF(I95&lt;=Datos!$D$14,(I95*Datos!$C$14)))</f>
        <v>1722</v>
      </c>
      <c r="M95" s="105">
        <f>IF((I95-L95-N95)&lt;=Datos!$G$7,"0",IF((I95-L95-N95)&lt;=Datos!$G$8,((I95-L95-N95)-Datos!$F$8)*Datos!$I$6,IF((I95-L95-N95)&lt;=Datos!$G$9,Datos!$I$8+((I95-L95-N95)-Datos!$F$9)*Datos!$J$6,IF((I95-L95-N95)&gt;=Datos!$F$10,(Datos!$I$8+Datos!$J$8)+((I95-L95-N95)-Datos!$F$10)*Datos!$K$6))))</f>
        <v>3486.6756666666661</v>
      </c>
      <c r="N95" s="104">
        <f>IF(I95&gt;=Datos!$D$15,(Datos!$D$15*Datos!$C$15),IF(I95&lt;=Datos!$D$15,(I95*Datos!$C$15)))</f>
        <v>1824</v>
      </c>
      <c r="O95" s="104">
        <v>25</v>
      </c>
      <c r="P95" s="104">
        <f>SUM(L95:O95)</f>
        <v>7057.6756666666661</v>
      </c>
      <c r="Q95" s="106">
        <f t="shared" si="71"/>
        <v>52942.324333333338</v>
      </c>
    </row>
    <row r="96" spans="1:17" s="79" customFormat="1" ht="36.75" customHeight="1" x14ac:dyDescent="0.2">
      <c r="A96" s="302" t="s">
        <v>435</v>
      </c>
      <c r="B96" s="303"/>
      <c r="C96" s="109">
        <v>3</v>
      </c>
      <c r="D96" s="109"/>
      <c r="E96" s="176"/>
      <c r="F96" s="110"/>
      <c r="G96" s="111"/>
      <c r="H96" s="112"/>
      <c r="I96" s="113">
        <f t="shared" ref="I96:Q96" si="73">SUM(I93:I95)</f>
        <v>210000</v>
      </c>
      <c r="J96" s="113">
        <f t="shared" si="73"/>
        <v>0</v>
      </c>
      <c r="K96" s="113">
        <f t="shared" si="73"/>
        <v>210000</v>
      </c>
      <c r="L96" s="113">
        <f t="shared" si="73"/>
        <v>6027</v>
      </c>
      <c r="M96" s="113">
        <f t="shared" si="73"/>
        <v>16256.011999999999</v>
      </c>
      <c r="N96" s="113">
        <f t="shared" si="73"/>
        <v>6384</v>
      </c>
      <c r="O96" s="113">
        <f t="shared" si="73"/>
        <v>75</v>
      </c>
      <c r="P96" s="113">
        <f t="shared" si="73"/>
        <v>28742.011999999999</v>
      </c>
      <c r="Q96" s="113">
        <f t="shared" si="73"/>
        <v>181257.98800000001</v>
      </c>
    </row>
    <row r="97" spans="1:17" s="7" customFormat="1" ht="36.75" customHeight="1" x14ac:dyDescent="0.2">
      <c r="A97" s="302" t="s">
        <v>936</v>
      </c>
      <c r="B97" s="303"/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4"/>
    </row>
    <row r="98" spans="1:17" ht="38.25" customHeight="1" x14ac:dyDescent="0.2">
      <c r="A98" s="175">
        <v>46</v>
      </c>
      <c r="B98" s="129" t="s">
        <v>517</v>
      </c>
      <c r="C98" s="130" t="s">
        <v>320</v>
      </c>
      <c r="D98" s="120" t="s">
        <v>518</v>
      </c>
      <c r="E98" s="93" t="s">
        <v>272</v>
      </c>
      <c r="F98" s="93" t="s">
        <v>19</v>
      </c>
      <c r="G98" s="95">
        <v>45901</v>
      </c>
      <c r="H98" s="94">
        <v>46082</v>
      </c>
      <c r="I98" s="131">
        <v>60000</v>
      </c>
      <c r="J98" s="96">
        <v>0</v>
      </c>
      <c r="K98" s="96">
        <f t="shared" ref="K98" si="74">SUM(I98:J98)</f>
        <v>60000</v>
      </c>
      <c r="L98" s="96">
        <f>IF(I98&gt;=Datos!$D$14,(Datos!$D$14*Datos!$C$14),IF(I98&lt;=Datos!$D$14,(I98*Datos!$C$14)))</f>
        <v>1722</v>
      </c>
      <c r="M98" s="97">
        <f>IF((I98-L98-N98)&lt;=Datos!$G$7,"0",IF((I98-L98-N98)&lt;=Datos!$G$8,((I98-L98-N98)-Datos!$F$8)*Datos!$I$6,IF((I98-L98-N98)&lt;=Datos!$G$9,Datos!$I$8+((I98-L98-N98)-Datos!$F$9)*Datos!$J$6,IF((I98-L98-N98)&gt;=Datos!$F$10,(Datos!$I$8+Datos!$J$8)+((I98-L98-N98)-Datos!$F$10)*Datos!$K$6))))</f>
        <v>3486.6756666666661</v>
      </c>
      <c r="N98" s="96">
        <f>IF(I98&gt;=Datos!$D$15,(Datos!$D$15*Datos!$C$15),IF(I98&lt;=Datos!$D$15,(I98*Datos!$C$15)))</f>
        <v>1824</v>
      </c>
      <c r="O98" s="96">
        <v>25</v>
      </c>
      <c r="P98" s="96">
        <f>SUM(L98:O98)</f>
        <v>7057.6756666666661</v>
      </c>
      <c r="Q98" s="106">
        <f>+K98-P98</f>
        <v>52942.324333333338</v>
      </c>
    </row>
    <row r="99" spans="1:17" ht="38.25" customHeight="1" x14ac:dyDescent="0.2">
      <c r="A99" s="175">
        <v>47</v>
      </c>
      <c r="B99" s="129" t="s">
        <v>28</v>
      </c>
      <c r="C99" s="130" t="s">
        <v>396</v>
      </c>
      <c r="D99" s="120" t="s">
        <v>461</v>
      </c>
      <c r="E99" s="93" t="s">
        <v>272</v>
      </c>
      <c r="F99" s="93" t="s">
        <v>19</v>
      </c>
      <c r="G99" s="95">
        <v>45901</v>
      </c>
      <c r="H99" s="94">
        <v>46082</v>
      </c>
      <c r="I99" s="131">
        <v>130000</v>
      </c>
      <c r="J99" s="96">
        <v>0</v>
      </c>
      <c r="K99" s="96">
        <f t="shared" ref="K99" si="75">SUM(I99:J99)</f>
        <v>130000</v>
      </c>
      <c r="L99" s="96">
        <f>IF(I99&gt;=Datos!$D$14,(Datos!$D$14*Datos!$C$14),IF(I99&lt;=Datos!$D$14,(I99*Datos!$C$14)))</f>
        <v>3731</v>
      </c>
      <c r="M99" s="97">
        <f>IF((I99-L99-N99)&lt;=Datos!$G$7,"0",IF((I99-L99-N99)&lt;=Datos!$G$8,((I99-L99-N99)-Datos!$F$8)*Datos!$I$6,IF((I99-L99-N99)&lt;=Datos!$G$9,Datos!$I$8+((I99-L99-N99)-Datos!$F$9)*Datos!$J$6,IF((I99-L99-N99)&gt;=Datos!$F$10,(Datos!$I$8+Datos!$J$8)+((I99-L99-N99)-Datos!$F$10)*Datos!$K$6))))</f>
        <v>19162.110666666667</v>
      </c>
      <c r="N99" s="96">
        <f>IF(I99&gt;=Datos!$D$15,(Datos!$D$15*Datos!$C$15),IF(I99&lt;=Datos!$D$15,(I99*Datos!$C$15)))</f>
        <v>3952</v>
      </c>
      <c r="O99" s="96">
        <v>25</v>
      </c>
      <c r="P99" s="96">
        <f>SUM(L99:O99)</f>
        <v>26870.110666666667</v>
      </c>
      <c r="Q99" s="106">
        <f>+K99-P99</f>
        <v>103129.88933333333</v>
      </c>
    </row>
    <row r="100" spans="1:17" s="79" customFormat="1" ht="36.75" customHeight="1" x14ac:dyDescent="0.2">
      <c r="A100" s="302" t="s">
        <v>435</v>
      </c>
      <c r="B100" s="303"/>
      <c r="C100" s="109">
        <v>2</v>
      </c>
      <c r="D100" s="305"/>
      <c r="E100" s="305"/>
      <c r="F100" s="305"/>
      <c r="G100" s="305"/>
      <c r="H100" s="306"/>
      <c r="I100" s="114">
        <f t="shared" ref="I100:Q100" si="76">SUM(I98:I99)</f>
        <v>190000</v>
      </c>
      <c r="J100" s="114">
        <f t="shared" si="76"/>
        <v>0</v>
      </c>
      <c r="K100" s="114">
        <f t="shared" si="76"/>
        <v>190000</v>
      </c>
      <c r="L100" s="114">
        <f t="shared" si="76"/>
        <v>5453</v>
      </c>
      <c r="M100" s="114">
        <f t="shared" si="76"/>
        <v>22648.786333333333</v>
      </c>
      <c r="N100" s="114">
        <f t="shared" si="76"/>
        <v>5776</v>
      </c>
      <c r="O100" s="114">
        <f t="shared" si="76"/>
        <v>50</v>
      </c>
      <c r="P100" s="114">
        <f t="shared" si="76"/>
        <v>33927.786333333337</v>
      </c>
      <c r="Q100" s="114">
        <f t="shared" si="76"/>
        <v>156072.21366666665</v>
      </c>
    </row>
    <row r="101" spans="1:17" s="7" customFormat="1" ht="36.75" customHeight="1" x14ac:dyDescent="0.2">
      <c r="A101" s="302" t="s">
        <v>439</v>
      </c>
      <c r="B101" s="303"/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4"/>
    </row>
    <row r="102" spans="1:17" s="7" customFormat="1" ht="38.25" customHeight="1" x14ac:dyDescent="0.2">
      <c r="A102" s="99">
        <v>48</v>
      </c>
      <c r="B102" s="115" t="s">
        <v>281</v>
      </c>
      <c r="C102" s="115" t="s">
        <v>396</v>
      </c>
      <c r="D102" s="120" t="s">
        <v>407</v>
      </c>
      <c r="E102" s="101" t="s">
        <v>272</v>
      </c>
      <c r="F102" s="101" t="s">
        <v>19</v>
      </c>
      <c r="G102" s="102">
        <v>45992</v>
      </c>
      <c r="H102" s="116">
        <v>46174</v>
      </c>
      <c r="I102" s="104">
        <v>130000</v>
      </c>
      <c r="J102" s="104">
        <v>0</v>
      </c>
      <c r="K102" s="104">
        <f>SUM(I102:J102)</f>
        <v>130000</v>
      </c>
      <c r="L102" s="104">
        <f>IF(I102&gt;=Datos!$D$14,(Datos!$D$14*Datos!$C$14),IF(I102&lt;=Datos!$D$14,(I102*Datos!$C$14)))</f>
        <v>3731</v>
      </c>
      <c r="M102" s="105">
        <f>IF((I102-L102-N102)&lt;=Datos!$G$7,"0",IF((I102-L102-N102)&lt;=Datos!$G$8,((I102-L102-N102)-Datos!$F$8)*Datos!$I$6,IF((I102-L102-N102)&lt;=Datos!$G$9,Datos!$I$8+((I102-L102-N102)-Datos!$F$9)*Datos!$J$6,IF((I102-L102-N102)&gt;=Datos!$F$10,(Datos!$I$8+Datos!$J$8)+((I102-L102-N102)-Datos!$F$10)*Datos!$K$6))))</f>
        <v>19162.110666666667</v>
      </c>
      <c r="N102" s="104">
        <f>IF(I102&gt;=Datos!$D$15,(Datos!$D$15*Datos!$C$15),IF(I102&lt;=Datos!$D$15,(I102*Datos!$C$15)))</f>
        <v>3952</v>
      </c>
      <c r="O102" s="104">
        <v>25</v>
      </c>
      <c r="P102" s="104">
        <f>SUM(L102:O102)</f>
        <v>26870.110666666667</v>
      </c>
      <c r="Q102" s="106">
        <f>+K102-P102</f>
        <v>103129.88933333333</v>
      </c>
    </row>
    <row r="103" spans="1:17" s="79" customFormat="1" ht="36.75" customHeight="1" x14ac:dyDescent="0.2">
      <c r="A103" s="302" t="s">
        <v>435</v>
      </c>
      <c r="B103" s="303"/>
      <c r="C103" s="109">
        <v>1</v>
      </c>
      <c r="D103" s="305"/>
      <c r="E103" s="305"/>
      <c r="F103" s="305"/>
      <c r="G103" s="305"/>
      <c r="H103" s="306"/>
      <c r="I103" s="114">
        <f>SUM(I102)</f>
        <v>130000</v>
      </c>
      <c r="J103" s="114">
        <f t="shared" ref="J103:Q103" si="77">SUM(J102)</f>
        <v>0</v>
      </c>
      <c r="K103" s="114">
        <f t="shared" si="77"/>
        <v>130000</v>
      </c>
      <c r="L103" s="114">
        <f t="shared" si="77"/>
        <v>3731</v>
      </c>
      <c r="M103" s="114">
        <f t="shared" si="77"/>
        <v>19162.110666666667</v>
      </c>
      <c r="N103" s="114">
        <f t="shared" si="77"/>
        <v>3952</v>
      </c>
      <c r="O103" s="114">
        <f t="shared" si="77"/>
        <v>25</v>
      </c>
      <c r="P103" s="114">
        <f t="shared" si="77"/>
        <v>26870.110666666667</v>
      </c>
      <c r="Q103" s="114">
        <f t="shared" si="77"/>
        <v>103129.88933333333</v>
      </c>
    </row>
    <row r="104" spans="1:17" s="7" customFormat="1" ht="36.75" customHeight="1" x14ac:dyDescent="0.2">
      <c r="A104" s="302" t="s">
        <v>746</v>
      </c>
      <c r="B104" s="303"/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4"/>
    </row>
    <row r="105" spans="1:17" s="7" customFormat="1" ht="38.25" customHeight="1" x14ac:dyDescent="0.2">
      <c r="A105" s="99">
        <v>49</v>
      </c>
      <c r="B105" s="126" t="s">
        <v>669</v>
      </c>
      <c r="C105" s="126" t="s">
        <v>396</v>
      </c>
      <c r="D105" s="126" t="s">
        <v>259</v>
      </c>
      <c r="E105" s="108" t="s">
        <v>272</v>
      </c>
      <c r="F105" s="108" t="s">
        <v>19</v>
      </c>
      <c r="G105" s="117">
        <v>45962</v>
      </c>
      <c r="H105" s="118">
        <v>46143</v>
      </c>
      <c r="I105" s="104">
        <v>65000</v>
      </c>
      <c r="J105" s="104">
        <v>0</v>
      </c>
      <c r="K105" s="104">
        <f>SUM(I105:J105)</f>
        <v>65000</v>
      </c>
      <c r="L105" s="104">
        <f>IF(I105&gt;=Datos!$D$14,(Datos!$D$14*Datos!$C$14),IF(I105&lt;=Datos!$D$14,(I105*Datos!$C$14)))</f>
        <v>1865.5</v>
      </c>
      <c r="M105" s="105">
        <v>4043.62</v>
      </c>
      <c r="N105" s="104">
        <f>IF(I105&gt;=Datos!$D$15,(Datos!$D$15*Datos!$C$15),IF(I105&lt;=Datos!$D$15,(I105*Datos!$C$15)))</f>
        <v>1976</v>
      </c>
      <c r="O105" s="104">
        <v>13930.81</v>
      </c>
      <c r="P105" s="104">
        <f>+L105+M105+N105+O105</f>
        <v>21815.93</v>
      </c>
      <c r="Q105" s="106">
        <f>+I105-P105</f>
        <v>43184.07</v>
      </c>
    </row>
    <row r="106" spans="1:17" s="79" customFormat="1" ht="36.75" customHeight="1" x14ac:dyDescent="0.2">
      <c r="A106" s="302" t="s">
        <v>435</v>
      </c>
      <c r="B106" s="303"/>
      <c r="C106" s="109">
        <v>1</v>
      </c>
      <c r="D106" s="305"/>
      <c r="E106" s="305"/>
      <c r="F106" s="305"/>
      <c r="G106" s="305"/>
      <c r="H106" s="306"/>
      <c r="I106" s="174">
        <f>SUM(I105)</f>
        <v>65000</v>
      </c>
      <c r="J106" s="174">
        <f t="shared" ref="J106:Q106" si="78">SUM(J105)</f>
        <v>0</v>
      </c>
      <c r="K106" s="174">
        <f t="shared" si="78"/>
        <v>65000</v>
      </c>
      <c r="L106" s="174">
        <f t="shared" si="78"/>
        <v>1865.5</v>
      </c>
      <c r="M106" s="174">
        <f t="shared" si="78"/>
        <v>4043.62</v>
      </c>
      <c r="N106" s="174">
        <f t="shared" si="78"/>
        <v>1976</v>
      </c>
      <c r="O106" s="174">
        <f t="shared" si="78"/>
        <v>13930.81</v>
      </c>
      <c r="P106" s="174">
        <f t="shared" si="78"/>
        <v>21815.93</v>
      </c>
      <c r="Q106" s="174">
        <f t="shared" si="78"/>
        <v>43184.07</v>
      </c>
    </row>
    <row r="107" spans="1:17" s="7" customFormat="1" ht="36.75" customHeight="1" x14ac:dyDescent="0.2">
      <c r="A107" s="302" t="s">
        <v>617</v>
      </c>
      <c r="B107" s="303"/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4"/>
    </row>
    <row r="108" spans="1:17" s="7" customFormat="1" ht="38.25" customHeight="1" x14ac:dyDescent="0.2">
      <c r="A108" s="99">
        <v>50</v>
      </c>
      <c r="B108" s="115" t="s">
        <v>810</v>
      </c>
      <c r="C108" s="115" t="s">
        <v>320</v>
      </c>
      <c r="D108" s="115" t="s">
        <v>811</v>
      </c>
      <c r="E108" s="101" t="s">
        <v>272</v>
      </c>
      <c r="F108" s="108" t="s">
        <v>19</v>
      </c>
      <c r="G108" s="117">
        <v>45931</v>
      </c>
      <c r="H108" s="118">
        <v>46113</v>
      </c>
      <c r="I108" s="104">
        <v>45000</v>
      </c>
      <c r="J108" s="104">
        <v>0</v>
      </c>
      <c r="K108" s="104">
        <f>SUM(I108:J108)</f>
        <v>45000</v>
      </c>
      <c r="L108" s="104">
        <f>IF(I108&gt;=Datos!$D$14,(Datos!$D$14*Datos!$C$14),IF(I108&lt;=Datos!$D$14,(I108*Datos!$C$14)))</f>
        <v>1291.5</v>
      </c>
      <c r="M108" s="105">
        <f>IF((I108-L108-N108)&lt;=Datos!$G$7,"0",IF((I108-L108-N108)&lt;=Datos!$G$8,((I108-L108-N108)-Datos!$F$8)*Datos!$I$6,IF((I108-L108-N108)&lt;=Datos!$G$9,Datos!$I$8+((I108-L108-N108)-Datos!$F$9)*Datos!$J$6,IF((I108-L108-N108)&gt;=Datos!$F$10,(Datos!$I$8+Datos!$J$8)+((I108-L108-N108)-Datos!$F$10)*Datos!$K$6))))</f>
        <v>1148.3234999999997</v>
      </c>
      <c r="N108" s="104">
        <f>IF(I108&gt;=Datos!$D$15,(Datos!$D$15*Datos!$C$15),IF(I108&lt;=Datos!$D$15,(I108*Datos!$C$15)))</f>
        <v>1368</v>
      </c>
      <c r="O108" s="104">
        <v>25</v>
      </c>
      <c r="P108" s="104">
        <f>+L108+M108+N108+O108</f>
        <v>3832.8234999999995</v>
      </c>
      <c r="Q108" s="106">
        <f>+I108-P108</f>
        <v>41167.176500000001</v>
      </c>
    </row>
    <row r="109" spans="1:17" s="7" customFormat="1" ht="38.25" customHeight="1" x14ac:dyDescent="0.2">
      <c r="A109" s="99">
        <v>51</v>
      </c>
      <c r="B109" s="115" t="s">
        <v>399</v>
      </c>
      <c r="C109" s="115" t="s">
        <v>396</v>
      </c>
      <c r="D109" s="115" t="s">
        <v>618</v>
      </c>
      <c r="E109" s="101" t="s">
        <v>272</v>
      </c>
      <c r="F109" s="108" t="s">
        <v>19</v>
      </c>
      <c r="G109" s="117">
        <v>46023</v>
      </c>
      <c r="H109" s="118">
        <v>46204</v>
      </c>
      <c r="I109" s="104">
        <v>120000</v>
      </c>
      <c r="J109" s="104">
        <v>0</v>
      </c>
      <c r="K109" s="104">
        <f>SUM(I109:J109)</f>
        <v>120000</v>
      </c>
      <c r="L109" s="104">
        <f>IF(I109&gt;=Datos!$D$14,(Datos!$D$14*Datos!$C$14),IF(I109&lt;=Datos!$D$14,(I109*Datos!$C$14)))</f>
        <v>3444</v>
      </c>
      <c r="M109" s="105">
        <f>IF((I109-L109-N109)&lt;=Datos!$G$7,"0",IF((I109-L109-N109)&lt;=Datos!$G$8,((I109-L109-N109)-Datos!$F$8)*Datos!$I$6,IF((I109-L109-N109)&lt;=Datos!$G$9,Datos!$I$8+((I109-L109-N109)-Datos!$F$9)*Datos!$J$6,IF((I109-L109-N109)&gt;=Datos!$F$10,(Datos!$I$8+Datos!$J$8)+((I109-L109-N109)-Datos!$F$10)*Datos!$K$6))))</f>
        <v>16809.860666666667</v>
      </c>
      <c r="N109" s="104">
        <f>IF(I109&gt;=Datos!$D$15,(Datos!$D$15*Datos!$C$15),IF(I109&lt;=Datos!$D$15,(I109*Datos!$C$15)))</f>
        <v>3648</v>
      </c>
      <c r="O109" s="104">
        <v>5011.95</v>
      </c>
      <c r="P109" s="104">
        <f>+L109+M109+N109+O109</f>
        <v>28913.810666666668</v>
      </c>
      <c r="Q109" s="106">
        <f>+I109-P109</f>
        <v>91086.189333333328</v>
      </c>
    </row>
    <row r="110" spans="1:17" s="79" customFormat="1" ht="36.75" customHeight="1" x14ac:dyDescent="0.2">
      <c r="A110" s="302" t="s">
        <v>435</v>
      </c>
      <c r="B110" s="303"/>
      <c r="C110" s="109">
        <v>2</v>
      </c>
      <c r="D110" s="305"/>
      <c r="E110" s="305"/>
      <c r="F110" s="305"/>
      <c r="G110" s="305"/>
      <c r="H110" s="306"/>
      <c r="I110" s="174">
        <f>SUM(I108:I109)</f>
        <v>165000</v>
      </c>
      <c r="J110" s="174">
        <f t="shared" ref="J110:Q110" si="79">SUM(J108:J109)</f>
        <v>0</v>
      </c>
      <c r="K110" s="174">
        <f t="shared" si="79"/>
        <v>165000</v>
      </c>
      <c r="L110" s="174">
        <f t="shared" si="79"/>
        <v>4735.5</v>
      </c>
      <c r="M110" s="174">
        <f t="shared" si="79"/>
        <v>17958.184166666666</v>
      </c>
      <c r="N110" s="174">
        <f t="shared" si="79"/>
        <v>5016</v>
      </c>
      <c r="O110" s="174">
        <f t="shared" si="79"/>
        <v>5036.95</v>
      </c>
      <c r="P110" s="174">
        <f t="shared" si="79"/>
        <v>32746.634166666667</v>
      </c>
      <c r="Q110" s="174">
        <f t="shared" si="79"/>
        <v>132253.36583333334</v>
      </c>
    </row>
    <row r="111" spans="1:17" s="7" customFormat="1" ht="36.75" customHeight="1" x14ac:dyDescent="0.2">
      <c r="A111" s="302" t="s">
        <v>468</v>
      </c>
      <c r="B111" s="303"/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4"/>
    </row>
    <row r="112" spans="1:17" s="7" customFormat="1" ht="38.25" customHeight="1" x14ac:dyDescent="0.2">
      <c r="A112" s="91">
        <v>52</v>
      </c>
      <c r="B112" s="100" t="s">
        <v>526</v>
      </c>
      <c r="C112" s="100" t="s">
        <v>396</v>
      </c>
      <c r="D112" s="100" t="s">
        <v>662</v>
      </c>
      <c r="E112" s="101" t="s">
        <v>272</v>
      </c>
      <c r="F112" s="101" t="s">
        <v>19</v>
      </c>
      <c r="G112" s="102">
        <v>45931</v>
      </c>
      <c r="H112" s="102">
        <v>46113</v>
      </c>
      <c r="I112" s="103">
        <v>120000</v>
      </c>
      <c r="J112" s="104">
        <v>0</v>
      </c>
      <c r="K112" s="104">
        <f t="shared" ref="K112" si="80">SUM(I112:J112)</f>
        <v>120000</v>
      </c>
      <c r="L112" s="104">
        <f>IF(I112&gt;=Datos!$D$14,(Datos!$D$14*Datos!$C$14),IF(I112&lt;=Datos!$D$14,(I112*Datos!$C$14)))</f>
        <v>3444</v>
      </c>
      <c r="M112" s="105">
        <v>16329.92</v>
      </c>
      <c r="N112" s="104">
        <f>IF(I112&gt;=Datos!$D$15,(Datos!$D$15*Datos!$C$15),IF(I112&lt;=Datos!$D$15,(I112*Datos!$C$15)))</f>
        <v>3648</v>
      </c>
      <c r="O112" s="104">
        <v>31661.1</v>
      </c>
      <c r="P112" s="104">
        <f>SUM(L112:O112)</f>
        <v>55083.02</v>
      </c>
      <c r="Q112" s="106">
        <f>+K112-P112</f>
        <v>64916.98</v>
      </c>
    </row>
    <row r="113" spans="1:17" s="7" customFormat="1" ht="38.25" customHeight="1" x14ac:dyDescent="0.2">
      <c r="A113" s="91">
        <v>53</v>
      </c>
      <c r="B113" s="100" t="s">
        <v>346</v>
      </c>
      <c r="C113" s="100" t="s">
        <v>396</v>
      </c>
      <c r="D113" s="100" t="s">
        <v>259</v>
      </c>
      <c r="E113" s="101" t="s">
        <v>272</v>
      </c>
      <c r="F113" s="101" t="s">
        <v>19</v>
      </c>
      <c r="G113" s="102">
        <v>45901</v>
      </c>
      <c r="H113" s="102">
        <v>46082</v>
      </c>
      <c r="I113" s="103">
        <v>60000</v>
      </c>
      <c r="J113" s="104">
        <v>0</v>
      </c>
      <c r="K113" s="104">
        <f>SUM(I113:J113)</f>
        <v>60000</v>
      </c>
      <c r="L113" s="104">
        <f>IF(I113&gt;=Datos!$D$14,(Datos!$D$14*Datos!$C$14),IF(I113&lt;=Datos!$D$14,(I113*Datos!$C$14)))</f>
        <v>1722</v>
      </c>
      <c r="M113" s="105">
        <f>IF((I113-L113-N113)&lt;=Datos!$G$7,"0",IF((I113-L113-N113)&lt;=Datos!$G$8,((I113-L113-N113)-Datos!$F$8)*Datos!$I$6,IF((I113-L113-N113)&lt;=Datos!$G$9,Datos!$I$8+((I113-L113-N113)-Datos!$F$9)*Datos!$J$6,IF((I113-L113-N113)&gt;=Datos!$F$10,(Datos!$I$8+Datos!$J$8)+((I113-L113-N113)-Datos!$F$10)*Datos!$K$6))))</f>
        <v>3486.6756666666661</v>
      </c>
      <c r="N113" s="104">
        <f>IF(I113&gt;=Datos!$D$15,(Datos!$D$15*Datos!$C$15),IF(I113&lt;=Datos!$D$15,(I113*Datos!$C$15)))</f>
        <v>1824</v>
      </c>
      <c r="O113" s="104">
        <v>25</v>
      </c>
      <c r="P113" s="104">
        <f>SUM(L113:O113)</f>
        <v>7057.6756666666661</v>
      </c>
      <c r="Q113" s="106">
        <f>+K113-P113</f>
        <v>52942.324333333338</v>
      </c>
    </row>
    <row r="114" spans="1:17" s="79" customFormat="1" ht="36.75" customHeight="1" x14ac:dyDescent="0.2">
      <c r="A114" s="302" t="s">
        <v>435</v>
      </c>
      <c r="B114" s="303"/>
      <c r="C114" s="109">
        <v>2</v>
      </c>
      <c r="D114" s="305"/>
      <c r="E114" s="305"/>
      <c r="F114" s="305"/>
      <c r="G114" s="305"/>
      <c r="H114" s="306"/>
      <c r="I114" s="114">
        <f>SUM(I112:I113)</f>
        <v>180000</v>
      </c>
      <c r="J114" s="114">
        <f>SUM(J113:J113)</f>
        <v>0</v>
      </c>
      <c r="K114" s="114">
        <f t="shared" ref="K114:Q114" si="81">SUM(K112:K113)</f>
        <v>180000</v>
      </c>
      <c r="L114" s="114">
        <f t="shared" si="81"/>
        <v>5166</v>
      </c>
      <c r="M114" s="114">
        <f t="shared" si="81"/>
        <v>19816.595666666668</v>
      </c>
      <c r="N114" s="114">
        <f t="shared" si="81"/>
        <v>5472</v>
      </c>
      <c r="O114" s="114">
        <f t="shared" si="81"/>
        <v>31686.1</v>
      </c>
      <c r="P114" s="114">
        <f t="shared" si="81"/>
        <v>62140.695666666667</v>
      </c>
      <c r="Q114" s="114">
        <f t="shared" si="81"/>
        <v>117859.30433333333</v>
      </c>
    </row>
    <row r="115" spans="1:17" s="7" customFormat="1" ht="36.75" customHeight="1" x14ac:dyDescent="0.2">
      <c r="A115" s="302" t="s">
        <v>1017</v>
      </c>
      <c r="B115" s="303"/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4"/>
    </row>
    <row r="116" spans="1:17" s="7" customFormat="1" ht="38.25" customHeight="1" x14ac:dyDescent="0.2">
      <c r="A116" s="99">
        <v>54</v>
      </c>
      <c r="B116" s="126" t="s">
        <v>1016</v>
      </c>
      <c r="C116" s="126" t="s">
        <v>396</v>
      </c>
      <c r="D116" s="126" t="s">
        <v>1018</v>
      </c>
      <c r="E116" s="108" t="s">
        <v>272</v>
      </c>
      <c r="F116" s="108" t="s">
        <v>19</v>
      </c>
      <c r="G116" s="117">
        <v>45901</v>
      </c>
      <c r="H116" s="118">
        <v>46082</v>
      </c>
      <c r="I116" s="104">
        <v>105000</v>
      </c>
      <c r="J116" s="104">
        <v>0</v>
      </c>
      <c r="K116" s="104">
        <f>SUM(I116:J116)</f>
        <v>105000</v>
      </c>
      <c r="L116" s="104">
        <f>IF(I116&gt;=Datos!$D$14,(Datos!$D$14*Datos!$C$14),IF(I116&lt;=Datos!$D$14,(I116*Datos!$C$14)))</f>
        <v>3013.5</v>
      </c>
      <c r="M116" s="105">
        <f>IF((I116-L116-N116)&lt;=Datos!$G$7,"0",IF((I116-L116-N116)&lt;=Datos!$G$8,((I116-L116-N116)-Datos!$F$8)*Datos!$I$6,IF((I116-L116-N116)&lt;=Datos!$G$9,Datos!$I$8+((I116-L116-N116)-Datos!$F$9)*Datos!$J$6,IF((I116-L116-N116)&gt;=Datos!$F$10,(Datos!$I$8+Datos!$J$8)+((I116-L116-N116)-Datos!$F$10)*Datos!$K$6))))</f>
        <v>13281.485666666667</v>
      </c>
      <c r="N116" s="104">
        <f>IF(I116&gt;=Datos!$D$15,(Datos!$D$15*Datos!$C$15),IF(I116&lt;=Datos!$D$15,(I116*Datos!$C$15)))</f>
        <v>3192</v>
      </c>
      <c r="O116" s="104">
        <v>25</v>
      </c>
      <c r="P116" s="104">
        <f>+L116+M116+N116+O116</f>
        <v>19511.985666666667</v>
      </c>
      <c r="Q116" s="106">
        <f>+I116-P116</f>
        <v>85488.014333333325</v>
      </c>
    </row>
    <row r="117" spans="1:17" s="79" customFormat="1" ht="36.75" customHeight="1" x14ac:dyDescent="0.2">
      <c r="A117" s="302" t="s">
        <v>435</v>
      </c>
      <c r="B117" s="303"/>
      <c r="C117" s="109">
        <v>1</v>
      </c>
      <c r="D117" s="305"/>
      <c r="E117" s="305"/>
      <c r="F117" s="305"/>
      <c r="G117" s="305"/>
      <c r="H117" s="306"/>
      <c r="I117" s="174">
        <f>SUM(I116)</f>
        <v>105000</v>
      </c>
      <c r="J117" s="174">
        <f t="shared" ref="J117:Q117" si="82">SUM(J116)</f>
        <v>0</v>
      </c>
      <c r="K117" s="174">
        <f t="shared" si="82"/>
        <v>105000</v>
      </c>
      <c r="L117" s="174">
        <f t="shared" si="82"/>
        <v>3013.5</v>
      </c>
      <c r="M117" s="174">
        <f t="shared" si="82"/>
        <v>13281.485666666667</v>
      </c>
      <c r="N117" s="174">
        <f t="shared" si="82"/>
        <v>3192</v>
      </c>
      <c r="O117" s="174">
        <f t="shared" si="82"/>
        <v>25</v>
      </c>
      <c r="P117" s="174">
        <f t="shared" si="82"/>
        <v>19511.985666666667</v>
      </c>
      <c r="Q117" s="174">
        <f t="shared" si="82"/>
        <v>85488.014333333325</v>
      </c>
    </row>
    <row r="118" spans="1:17" s="7" customFormat="1" ht="36.75" customHeight="1" x14ac:dyDescent="0.2">
      <c r="A118" s="302" t="s">
        <v>763</v>
      </c>
      <c r="B118" s="303"/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4"/>
    </row>
    <row r="119" spans="1:17" s="7" customFormat="1" ht="38.25" customHeight="1" x14ac:dyDescent="0.2">
      <c r="A119" s="99">
        <v>55</v>
      </c>
      <c r="B119" s="126" t="s">
        <v>427</v>
      </c>
      <c r="C119" s="126" t="s">
        <v>396</v>
      </c>
      <c r="D119" s="126" t="s">
        <v>764</v>
      </c>
      <c r="E119" s="108" t="s">
        <v>272</v>
      </c>
      <c r="F119" s="108" t="s">
        <v>19</v>
      </c>
      <c r="G119" s="117">
        <v>46023</v>
      </c>
      <c r="H119" s="118">
        <v>46204</v>
      </c>
      <c r="I119" s="104">
        <v>120000</v>
      </c>
      <c r="J119" s="104">
        <v>0</v>
      </c>
      <c r="K119" s="104">
        <f>SUM(I119:J119)</f>
        <v>120000</v>
      </c>
      <c r="L119" s="104">
        <f>IF(I119&gt;=Datos!$D$14,(Datos!$D$14*Datos!$C$14),IF(I119&lt;=Datos!$D$14,(I119*Datos!$C$14)))</f>
        <v>3444</v>
      </c>
      <c r="M119" s="105">
        <f>IF((I119-L119-N119)&lt;=Datos!$G$7,"0",IF((I119-L119-N119)&lt;=Datos!$G$8,((I119-L119-N119)-Datos!$F$8)*Datos!$I$6,IF((I119-L119-N119)&lt;=Datos!$G$9,Datos!$I$8+((I119-L119-N119)-Datos!$F$9)*Datos!$J$6,IF((I119-L119-N119)&gt;=Datos!$F$10,(Datos!$I$8+Datos!$J$8)+((I119-L119-N119)-Datos!$F$10)*Datos!$K$6))))</f>
        <v>16809.860666666667</v>
      </c>
      <c r="N119" s="104">
        <f>IF(I119&gt;=Datos!$D$15,(Datos!$D$15*Datos!$C$15),IF(I119&lt;=Datos!$D$15,(I119*Datos!$C$15)))</f>
        <v>3648</v>
      </c>
      <c r="O119" s="104">
        <v>33157.07</v>
      </c>
      <c r="P119" s="104">
        <f>+L119+M119+N119+O119</f>
        <v>57058.930666666667</v>
      </c>
      <c r="Q119" s="106">
        <f>+I119-P119</f>
        <v>62941.069333333333</v>
      </c>
    </row>
    <row r="120" spans="1:17" s="79" customFormat="1" ht="36.75" customHeight="1" x14ac:dyDescent="0.2">
      <c r="A120" s="302" t="s">
        <v>435</v>
      </c>
      <c r="B120" s="303"/>
      <c r="C120" s="109">
        <v>1</v>
      </c>
      <c r="D120" s="305"/>
      <c r="E120" s="305"/>
      <c r="F120" s="305"/>
      <c r="G120" s="305"/>
      <c r="H120" s="306"/>
      <c r="I120" s="174">
        <f>SUM(I119)</f>
        <v>120000</v>
      </c>
      <c r="J120" s="174">
        <f t="shared" ref="J120:Q120" si="83">SUM(J119)</f>
        <v>0</v>
      </c>
      <c r="K120" s="174">
        <f t="shared" si="83"/>
        <v>120000</v>
      </c>
      <c r="L120" s="174">
        <f t="shared" si="83"/>
        <v>3444</v>
      </c>
      <c r="M120" s="174">
        <f t="shared" si="83"/>
        <v>16809.860666666667</v>
      </c>
      <c r="N120" s="174">
        <f t="shared" si="83"/>
        <v>3648</v>
      </c>
      <c r="O120" s="174">
        <f t="shared" si="83"/>
        <v>33157.07</v>
      </c>
      <c r="P120" s="174">
        <f t="shared" si="83"/>
        <v>57058.930666666667</v>
      </c>
      <c r="Q120" s="174">
        <f t="shared" si="83"/>
        <v>62941.069333333333</v>
      </c>
    </row>
    <row r="121" spans="1:17" s="7" customFormat="1" ht="36.75" customHeight="1" x14ac:dyDescent="0.2">
      <c r="A121" s="302" t="s">
        <v>663</v>
      </c>
      <c r="B121" s="303"/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4"/>
    </row>
    <row r="122" spans="1:17" s="7" customFormat="1" ht="38.25" customHeight="1" x14ac:dyDescent="0.2">
      <c r="A122" s="99">
        <v>56</v>
      </c>
      <c r="B122" s="124" t="s">
        <v>335</v>
      </c>
      <c r="C122" s="125" t="s">
        <v>396</v>
      </c>
      <c r="D122" s="120" t="s">
        <v>664</v>
      </c>
      <c r="E122" s="108" t="s">
        <v>272</v>
      </c>
      <c r="F122" s="108" t="s">
        <v>19</v>
      </c>
      <c r="G122" s="118">
        <v>45901</v>
      </c>
      <c r="H122" s="117">
        <v>46082</v>
      </c>
      <c r="I122" s="121">
        <v>145000</v>
      </c>
      <c r="J122" s="104">
        <v>0</v>
      </c>
      <c r="K122" s="104">
        <f>SUM(I122:J122)</f>
        <v>145000</v>
      </c>
      <c r="L122" s="104">
        <f>IF(I122&gt;=Datos!$D$14,(Datos!$D$14*Datos!$C$14),IF(I122&lt;=Datos!$D$14,(I122*Datos!$C$14)))</f>
        <v>4161.5</v>
      </c>
      <c r="M122" s="105">
        <f>IF((I122-L122-N122)&lt;=Datos!$G$7,"0",IF((I122-L122-N122)&lt;=Datos!$G$8,((I122-L122-N122)-Datos!$F$8)*Datos!$I$6,IF((I122-L122-N122)&lt;=Datos!$G$9,Datos!$I$8+((I122-L122-N122)-Datos!$F$9)*Datos!$J$6,IF((I122-L122-N122)&gt;=Datos!$F$10,(Datos!$I$8+Datos!$J$8)+((I122-L122-N122)-Datos!$F$10)*Datos!$K$6))))</f>
        <v>22690.485666666667</v>
      </c>
      <c r="N122" s="104">
        <f>IF(I122&gt;=Datos!$D$15,(Datos!$D$15*Datos!$C$15),IF(I122&lt;=Datos!$D$15,(I122*Datos!$C$15)))</f>
        <v>4408</v>
      </c>
      <c r="O122" s="104">
        <v>25</v>
      </c>
      <c r="P122" s="104">
        <f t="shared" ref="P122" si="84">SUM(L122:O122)</f>
        <v>31284.985666666667</v>
      </c>
      <c r="Q122" s="106">
        <f t="shared" ref="Q122" si="85">+K122-P122</f>
        <v>113715.01433333333</v>
      </c>
    </row>
    <row r="123" spans="1:17" s="79" customFormat="1" ht="36.75" customHeight="1" x14ac:dyDescent="0.2">
      <c r="A123" s="302" t="s">
        <v>435</v>
      </c>
      <c r="B123" s="303"/>
      <c r="C123" s="109">
        <v>1</v>
      </c>
      <c r="D123" s="305"/>
      <c r="E123" s="305"/>
      <c r="F123" s="305"/>
      <c r="G123" s="305"/>
      <c r="H123" s="306"/>
      <c r="I123" s="114">
        <f>SUM(I122)</f>
        <v>145000</v>
      </c>
      <c r="J123" s="114">
        <f t="shared" ref="J123:Q123" si="86">SUM(J122)</f>
        <v>0</v>
      </c>
      <c r="K123" s="114">
        <f t="shared" si="86"/>
        <v>145000</v>
      </c>
      <c r="L123" s="114">
        <f t="shared" si="86"/>
        <v>4161.5</v>
      </c>
      <c r="M123" s="114">
        <f t="shared" si="86"/>
        <v>22690.485666666667</v>
      </c>
      <c r="N123" s="114">
        <f t="shared" si="86"/>
        <v>4408</v>
      </c>
      <c r="O123" s="114">
        <f t="shared" si="86"/>
        <v>25</v>
      </c>
      <c r="P123" s="114">
        <f t="shared" si="86"/>
        <v>31284.985666666667</v>
      </c>
      <c r="Q123" s="114">
        <f t="shared" si="86"/>
        <v>113715.01433333333</v>
      </c>
    </row>
    <row r="124" spans="1:17" s="7" customFormat="1" ht="36.75" customHeight="1" x14ac:dyDescent="0.2">
      <c r="A124" s="302" t="s">
        <v>605</v>
      </c>
      <c r="B124" s="303"/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4"/>
    </row>
    <row r="125" spans="1:17" s="7" customFormat="1" ht="38.25" customHeight="1" x14ac:dyDescent="0.2">
      <c r="A125" s="99">
        <v>57</v>
      </c>
      <c r="B125" s="115" t="s">
        <v>508</v>
      </c>
      <c r="C125" s="115" t="s">
        <v>396</v>
      </c>
      <c r="D125" s="120" t="s">
        <v>509</v>
      </c>
      <c r="E125" s="101" t="s">
        <v>272</v>
      </c>
      <c r="F125" s="101" t="s">
        <v>270</v>
      </c>
      <c r="G125" s="102">
        <v>45992</v>
      </c>
      <c r="H125" s="116">
        <v>46174</v>
      </c>
      <c r="I125" s="104">
        <v>120000</v>
      </c>
      <c r="J125" s="104">
        <v>0</v>
      </c>
      <c r="K125" s="104">
        <f>SUM(I125:J125)</f>
        <v>120000</v>
      </c>
      <c r="L125" s="104">
        <f>IF(I125&gt;=Datos!$D$14,(Datos!$D$14*Datos!$C$14),IF(I125&lt;=Datos!$D$14,(I125*Datos!$C$14)))</f>
        <v>3444</v>
      </c>
      <c r="M125" s="105">
        <v>16329.92</v>
      </c>
      <c r="N125" s="104">
        <f>IF(I125&gt;=Datos!$D$15,(Datos!$D$15*Datos!$C$15),IF(I125&lt;=Datos!$D$15,(I125*Datos!$C$15)))</f>
        <v>3648</v>
      </c>
      <c r="O125" s="104">
        <v>26944.78</v>
      </c>
      <c r="P125" s="104">
        <f>SUM(L125:O125)</f>
        <v>50366.7</v>
      </c>
      <c r="Q125" s="106">
        <f>+K125-P125</f>
        <v>69633.3</v>
      </c>
    </row>
    <row r="126" spans="1:17" s="79" customFormat="1" ht="36.75" customHeight="1" x14ac:dyDescent="0.2">
      <c r="A126" s="302" t="s">
        <v>435</v>
      </c>
      <c r="B126" s="303"/>
      <c r="C126" s="109">
        <v>1</v>
      </c>
      <c r="D126" s="305"/>
      <c r="E126" s="305"/>
      <c r="F126" s="305"/>
      <c r="G126" s="305"/>
      <c r="H126" s="306"/>
      <c r="I126" s="180">
        <f>SUM(I125)</f>
        <v>120000</v>
      </c>
      <c r="J126" s="180">
        <f t="shared" ref="J126:Q126" si="87">SUM(J125)</f>
        <v>0</v>
      </c>
      <c r="K126" s="180">
        <f t="shared" si="87"/>
        <v>120000</v>
      </c>
      <c r="L126" s="180">
        <f t="shared" si="87"/>
        <v>3444</v>
      </c>
      <c r="M126" s="180">
        <f t="shared" si="87"/>
        <v>16329.92</v>
      </c>
      <c r="N126" s="180">
        <f t="shared" si="87"/>
        <v>3648</v>
      </c>
      <c r="O126" s="180">
        <f t="shared" si="87"/>
        <v>26944.78</v>
      </c>
      <c r="P126" s="180">
        <f t="shared" si="87"/>
        <v>50366.7</v>
      </c>
      <c r="Q126" s="180">
        <f t="shared" si="87"/>
        <v>69633.3</v>
      </c>
    </row>
    <row r="127" spans="1:17" s="7" customFormat="1" ht="36.75" customHeight="1" x14ac:dyDescent="0.2">
      <c r="A127" s="302" t="s">
        <v>670</v>
      </c>
      <c r="B127" s="303"/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4"/>
    </row>
    <row r="128" spans="1:17" s="7" customFormat="1" ht="38.25" customHeight="1" x14ac:dyDescent="0.2">
      <c r="A128" s="99">
        <v>58</v>
      </c>
      <c r="B128" s="115" t="s">
        <v>386</v>
      </c>
      <c r="C128" s="115" t="s">
        <v>396</v>
      </c>
      <c r="D128" s="120" t="s">
        <v>671</v>
      </c>
      <c r="E128" s="101" t="s">
        <v>272</v>
      </c>
      <c r="F128" s="101" t="s">
        <v>270</v>
      </c>
      <c r="G128" s="102">
        <v>45962</v>
      </c>
      <c r="H128" s="116">
        <v>46143</v>
      </c>
      <c r="I128" s="104">
        <v>120000</v>
      </c>
      <c r="J128" s="104">
        <v>0</v>
      </c>
      <c r="K128" s="104">
        <f>SUM(I128:J128)</f>
        <v>120000</v>
      </c>
      <c r="L128" s="104">
        <f>IF(I128&gt;=Datos!$D$14,(Datos!$D$14*Datos!$C$14),IF(I128&lt;=Datos!$D$14,(I128*Datos!$C$14)))</f>
        <v>3444</v>
      </c>
      <c r="M128" s="105">
        <f>IF((I128-L128-N128)&lt;=Datos!$G$7,"0",IF((I128-L128-N128)&lt;=Datos!$G$8,((I128-L128-N128)-Datos!$F$8)*Datos!$I$6,IF((I128-L128-N128)&lt;=Datos!$G$9,Datos!$I$8+((I128-L128-N128)-Datos!$F$9)*Datos!$J$6,IF((I128-L128-N128)&gt;=Datos!$F$10,(Datos!$I$8+Datos!$J$8)+((I128-L128-N128)-Datos!$F$10)*Datos!$K$6))))</f>
        <v>16809.860666666667</v>
      </c>
      <c r="N128" s="104">
        <f>IF(I128&gt;=Datos!$D$15,(Datos!$D$15*Datos!$C$15),IF(I128&lt;=Datos!$D$15,(I128*Datos!$C$15)))</f>
        <v>3648</v>
      </c>
      <c r="O128" s="104">
        <v>25</v>
      </c>
      <c r="P128" s="104">
        <f>SUM(L128:O128)</f>
        <v>23926.860666666667</v>
      </c>
      <c r="Q128" s="106">
        <f>+K128-P128</f>
        <v>96073.139333333325</v>
      </c>
    </row>
    <row r="129" spans="1:17" s="79" customFormat="1" ht="36.75" customHeight="1" x14ac:dyDescent="0.2">
      <c r="A129" s="302" t="s">
        <v>435</v>
      </c>
      <c r="B129" s="303"/>
      <c r="C129" s="109">
        <v>1</v>
      </c>
      <c r="D129" s="305"/>
      <c r="E129" s="305"/>
      <c r="F129" s="305"/>
      <c r="G129" s="305"/>
      <c r="H129" s="306"/>
      <c r="I129" s="180">
        <f>SUM(I128)</f>
        <v>120000</v>
      </c>
      <c r="J129" s="180">
        <f t="shared" ref="J129:Q129" si="88">SUM(J128)</f>
        <v>0</v>
      </c>
      <c r="K129" s="180">
        <f t="shared" si="88"/>
        <v>120000</v>
      </c>
      <c r="L129" s="180">
        <f t="shared" si="88"/>
        <v>3444</v>
      </c>
      <c r="M129" s="180">
        <f t="shared" si="88"/>
        <v>16809.860666666667</v>
      </c>
      <c r="N129" s="180">
        <f t="shared" si="88"/>
        <v>3648</v>
      </c>
      <c r="O129" s="180">
        <f t="shared" si="88"/>
        <v>25</v>
      </c>
      <c r="P129" s="180">
        <f t="shared" si="88"/>
        <v>23926.860666666667</v>
      </c>
      <c r="Q129" s="180">
        <f t="shared" si="88"/>
        <v>96073.139333333325</v>
      </c>
    </row>
    <row r="130" spans="1:17" s="7" customFormat="1" ht="36.75" customHeight="1" x14ac:dyDescent="0.2">
      <c r="A130" s="302" t="s">
        <v>812</v>
      </c>
      <c r="B130" s="303"/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4"/>
    </row>
    <row r="131" spans="1:17" s="7" customFormat="1" ht="38.25" customHeight="1" x14ac:dyDescent="0.2">
      <c r="A131" s="99">
        <v>59</v>
      </c>
      <c r="B131" s="115" t="s">
        <v>649</v>
      </c>
      <c r="C131" s="115" t="s">
        <v>396</v>
      </c>
      <c r="D131" s="120" t="s">
        <v>813</v>
      </c>
      <c r="E131" s="101" t="s">
        <v>272</v>
      </c>
      <c r="F131" s="101" t="s">
        <v>19</v>
      </c>
      <c r="G131" s="102">
        <v>45931</v>
      </c>
      <c r="H131" s="116">
        <v>46113</v>
      </c>
      <c r="I131" s="104">
        <v>135000</v>
      </c>
      <c r="J131" s="104">
        <v>0</v>
      </c>
      <c r="K131" s="104">
        <f>SUM(I131:J131)</f>
        <v>135000</v>
      </c>
      <c r="L131" s="104">
        <f>IF(I131&gt;=Datos!$D$14,(Datos!$D$14*Datos!$C$14),IF(I131&lt;=Datos!$D$14,(I131*Datos!$C$14)))</f>
        <v>3874.5</v>
      </c>
      <c r="M131" s="105">
        <f>IF((I131-L131-N131)&lt;=Datos!$G$7,"0",IF((I131-L131-N131)&lt;=Datos!$G$8,((I131-L131-N131)-Datos!$F$8)*Datos!$I$6,IF((I131-L131-N131)&lt;=Datos!$G$9,Datos!$I$8+((I131-L131-N131)-Datos!$F$9)*Datos!$J$6,IF((I131-L131-N131)&gt;=Datos!$F$10,(Datos!$I$8+Datos!$J$8)+((I131-L131-N131)-Datos!$F$10)*Datos!$K$6))))</f>
        <v>20338.235666666667</v>
      </c>
      <c r="N131" s="104">
        <f>IF(I131&gt;=Datos!$D$15,(Datos!$D$15*Datos!$C$15),IF(I131&lt;=Datos!$D$15,(I131*Datos!$C$15)))</f>
        <v>4104</v>
      </c>
      <c r="O131" s="104">
        <v>25</v>
      </c>
      <c r="P131" s="104">
        <f>SUM(L131:O131)</f>
        <v>28341.735666666667</v>
      </c>
      <c r="Q131" s="106">
        <f>+K131-P131</f>
        <v>106658.26433333333</v>
      </c>
    </row>
    <row r="132" spans="1:17" s="79" customFormat="1" ht="36.75" customHeight="1" x14ac:dyDescent="0.2">
      <c r="A132" s="302" t="s">
        <v>435</v>
      </c>
      <c r="B132" s="303"/>
      <c r="C132" s="109">
        <v>1</v>
      </c>
      <c r="D132" s="305"/>
      <c r="E132" s="305"/>
      <c r="F132" s="305"/>
      <c r="G132" s="305"/>
      <c r="H132" s="306"/>
      <c r="I132" s="114">
        <f>SUM(I131)</f>
        <v>135000</v>
      </c>
      <c r="J132" s="114">
        <f t="shared" ref="J132:Q132" si="89">SUM(J131)</f>
        <v>0</v>
      </c>
      <c r="K132" s="114">
        <f t="shared" si="89"/>
        <v>135000</v>
      </c>
      <c r="L132" s="114">
        <f t="shared" si="89"/>
        <v>3874.5</v>
      </c>
      <c r="M132" s="114">
        <f t="shared" si="89"/>
        <v>20338.235666666667</v>
      </c>
      <c r="N132" s="114">
        <f t="shared" si="89"/>
        <v>4104</v>
      </c>
      <c r="O132" s="114">
        <f t="shared" si="89"/>
        <v>25</v>
      </c>
      <c r="P132" s="114">
        <f t="shared" si="89"/>
        <v>28341.735666666667</v>
      </c>
      <c r="Q132" s="114">
        <f t="shared" si="89"/>
        <v>106658.26433333333</v>
      </c>
    </row>
    <row r="133" spans="1:17" s="7" customFormat="1" ht="36.75" customHeight="1" x14ac:dyDescent="0.2">
      <c r="A133" s="302" t="s">
        <v>606</v>
      </c>
      <c r="B133" s="303"/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4"/>
    </row>
    <row r="134" spans="1:17" s="7" customFormat="1" ht="38.25" customHeight="1" x14ac:dyDescent="0.2">
      <c r="A134" s="99">
        <v>60</v>
      </c>
      <c r="B134" s="115" t="s">
        <v>607</v>
      </c>
      <c r="C134" s="115" t="s">
        <v>273</v>
      </c>
      <c r="D134" s="120" t="s">
        <v>521</v>
      </c>
      <c r="E134" s="101" t="s">
        <v>272</v>
      </c>
      <c r="F134" s="101" t="s">
        <v>19</v>
      </c>
      <c r="G134" s="102">
        <v>45901</v>
      </c>
      <c r="H134" s="116">
        <v>46082</v>
      </c>
      <c r="I134" s="104">
        <v>50000</v>
      </c>
      <c r="J134" s="104">
        <v>0</v>
      </c>
      <c r="K134" s="104">
        <f>SUM(I134:J134)</f>
        <v>50000</v>
      </c>
      <c r="L134" s="104">
        <f>IF(I134&gt;=Datos!$D$14,(Datos!$D$14*Datos!$C$14),IF(I134&lt;=Datos!$D$14,(I134*Datos!$C$14)))</f>
        <v>1435</v>
      </c>
      <c r="M134" s="105">
        <f>IF((I134-L134-N134)&lt;=Datos!$G$7,"0",IF((I134-L134-N134)&lt;=Datos!$G$8,((I134-L134-N134)-Datos!$F$8)*Datos!$I$6,IF((I134-L134-N134)&lt;=Datos!$G$9,Datos!$I$8+((I134-L134-N134)-Datos!$F$9)*Datos!$J$6,IF((I134-L134-N134)&gt;=Datos!$F$10,(Datos!$I$8+Datos!$J$8)+((I134-L134-N134)-Datos!$F$10)*Datos!$K$6))))</f>
        <v>1853.9984999999997</v>
      </c>
      <c r="N134" s="104">
        <f>IF(I134&gt;=Datos!$D$15,(Datos!$D$15*Datos!$C$15),IF(I134&lt;=Datos!$D$15,(I134*Datos!$C$15)))</f>
        <v>1520</v>
      </c>
      <c r="O134" s="104">
        <v>25</v>
      </c>
      <c r="P134" s="104">
        <f>SUM(L134:O134)</f>
        <v>4833.9984999999997</v>
      </c>
      <c r="Q134" s="106">
        <f>+K134-P134</f>
        <v>45166.001499999998</v>
      </c>
    </row>
    <row r="135" spans="1:17" s="79" customFormat="1" ht="36.75" customHeight="1" x14ac:dyDescent="0.2">
      <c r="A135" s="302" t="s">
        <v>435</v>
      </c>
      <c r="B135" s="303"/>
      <c r="C135" s="109">
        <v>1</v>
      </c>
      <c r="D135" s="305"/>
      <c r="E135" s="305"/>
      <c r="F135" s="305"/>
      <c r="G135" s="305"/>
      <c r="H135" s="306"/>
      <c r="I135" s="114">
        <f>SUM(I134)</f>
        <v>50000</v>
      </c>
      <c r="J135" s="114">
        <f t="shared" ref="J135:Q135" si="90">SUM(J134)</f>
        <v>0</v>
      </c>
      <c r="K135" s="114">
        <f t="shared" si="90"/>
        <v>50000</v>
      </c>
      <c r="L135" s="114">
        <f t="shared" si="90"/>
        <v>1435</v>
      </c>
      <c r="M135" s="114">
        <f t="shared" si="90"/>
        <v>1853.9984999999997</v>
      </c>
      <c r="N135" s="114">
        <f t="shared" si="90"/>
        <v>1520</v>
      </c>
      <c r="O135" s="114">
        <f t="shared" si="90"/>
        <v>25</v>
      </c>
      <c r="P135" s="114">
        <f t="shared" si="90"/>
        <v>4833.9984999999997</v>
      </c>
      <c r="Q135" s="114">
        <f t="shared" si="90"/>
        <v>45166.001499999998</v>
      </c>
    </row>
    <row r="136" spans="1:17" s="7" customFormat="1" ht="36.75" customHeight="1" x14ac:dyDescent="0.2">
      <c r="A136" s="302" t="s">
        <v>519</v>
      </c>
      <c r="B136" s="303"/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4"/>
    </row>
    <row r="137" spans="1:17" s="7" customFormat="1" ht="38.25" customHeight="1" x14ac:dyDescent="0.2">
      <c r="A137" s="99">
        <v>61</v>
      </c>
      <c r="B137" s="115" t="s">
        <v>682</v>
      </c>
      <c r="C137" s="115" t="s">
        <v>274</v>
      </c>
      <c r="D137" s="120" t="s">
        <v>683</v>
      </c>
      <c r="E137" s="101" t="s">
        <v>272</v>
      </c>
      <c r="F137" s="101" t="s">
        <v>270</v>
      </c>
      <c r="G137" s="102">
        <v>45992</v>
      </c>
      <c r="H137" s="116">
        <v>46174</v>
      </c>
      <c r="I137" s="104">
        <v>70000</v>
      </c>
      <c r="J137" s="104">
        <v>0</v>
      </c>
      <c r="K137" s="104">
        <f>SUM(I137:J137)</f>
        <v>70000</v>
      </c>
      <c r="L137" s="104">
        <f>IF(I137&gt;=Datos!$D$14,(Datos!$D$14*Datos!$C$14),IF(I137&lt;=Datos!$D$14,(I137*Datos!$C$14)))</f>
        <v>2009</v>
      </c>
      <c r="M137" s="105">
        <f>IF((I137-L137-N137)&lt;=Datos!$G$7,"0",IF((I137-L137-N137)&lt;=Datos!$G$8,((I137-L137-N137)-Datos!$F$8)*Datos!$I$6,IF((I137-L137-N137)&lt;=Datos!$G$9,Datos!$I$8+((I137-L137-N137)-Datos!$F$9)*Datos!$J$6,IF((I137-L137-N137)&gt;=Datos!$F$10,(Datos!$I$8+Datos!$J$8)+((I137-L137-N137)-Datos!$F$10)*Datos!$K$6))))</f>
        <v>5368.4756666666663</v>
      </c>
      <c r="N137" s="104">
        <f>IF(I137&gt;=Datos!$D$15,(Datos!$D$15*Datos!$C$15),IF(I137&lt;=Datos!$D$15,(I137*Datos!$C$15)))</f>
        <v>2128</v>
      </c>
      <c r="O137" s="104">
        <v>25</v>
      </c>
      <c r="P137" s="104">
        <f>SUM(L137:O137)</f>
        <v>9530.4756666666653</v>
      </c>
      <c r="Q137" s="106">
        <f>+K137-P137</f>
        <v>60469.524333333335</v>
      </c>
    </row>
    <row r="138" spans="1:17" s="7" customFormat="1" ht="38.25" customHeight="1" x14ac:dyDescent="0.2">
      <c r="A138" s="99">
        <v>62</v>
      </c>
      <c r="B138" s="115" t="s">
        <v>751</v>
      </c>
      <c r="C138" s="115" t="s">
        <v>274</v>
      </c>
      <c r="D138" s="120" t="s">
        <v>521</v>
      </c>
      <c r="E138" s="101" t="s">
        <v>272</v>
      </c>
      <c r="F138" s="101" t="s">
        <v>19</v>
      </c>
      <c r="G138" s="102">
        <v>45870</v>
      </c>
      <c r="H138" s="116">
        <v>46054</v>
      </c>
      <c r="I138" s="104">
        <v>50000</v>
      </c>
      <c r="J138" s="104">
        <v>0</v>
      </c>
      <c r="K138" s="104">
        <f>SUM(I138:J138)</f>
        <v>50000</v>
      </c>
      <c r="L138" s="104">
        <f>IF(I138&gt;=Datos!$D$14,(Datos!$D$14*Datos!$C$14),IF(I138&lt;=Datos!$D$14,(I138*Datos!$C$14)))</f>
        <v>1435</v>
      </c>
      <c r="M138" s="105">
        <f>IF((I138-L138-N138)&lt;=Datos!$G$7,"0",IF((I138-L138-N138)&lt;=Datos!$G$8,((I138-L138-N138)-Datos!$F$8)*Datos!$I$6,IF((I138-L138-N138)&lt;=Datos!$G$9,Datos!$I$8+((I138-L138-N138)-Datos!$F$9)*Datos!$J$6,IF((I138-L138-N138)&gt;=Datos!$F$10,(Datos!$I$8+Datos!$J$8)+((I138-L138-N138)-Datos!$F$10)*Datos!$K$6))))</f>
        <v>1853.9984999999997</v>
      </c>
      <c r="N138" s="104">
        <f>IF(I138&gt;=Datos!$D$15,(Datos!$D$15*Datos!$C$15),IF(I138&lt;=Datos!$D$15,(I138*Datos!$C$15)))</f>
        <v>1520</v>
      </c>
      <c r="O138" s="104">
        <v>25</v>
      </c>
      <c r="P138" s="104">
        <f>SUM(L138:O138)</f>
        <v>4833.9984999999997</v>
      </c>
      <c r="Q138" s="106">
        <f>+K138-P138</f>
        <v>45166.001499999998</v>
      </c>
    </row>
    <row r="139" spans="1:17" s="7" customFormat="1" ht="38.25" customHeight="1" x14ac:dyDescent="0.2">
      <c r="A139" s="99">
        <v>63</v>
      </c>
      <c r="B139" s="115" t="s">
        <v>765</v>
      </c>
      <c r="C139" s="115" t="s">
        <v>274</v>
      </c>
      <c r="D139" s="120" t="s">
        <v>521</v>
      </c>
      <c r="E139" s="101" t="s">
        <v>272</v>
      </c>
      <c r="F139" s="101" t="s">
        <v>19</v>
      </c>
      <c r="G139" s="102">
        <v>45901</v>
      </c>
      <c r="H139" s="116">
        <v>46082</v>
      </c>
      <c r="I139" s="104">
        <v>50000</v>
      </c>
      <c r="J139" s="104">
        <v>0</v>
      </c>
      <c r="K139" s="104">
        <f>SUM(I139:J139)</f>
        <v>50000</v>
      </c>
      <c r="L139" s="104">
        <f>IF(I139&gt;=Datos!$D$14,(Datos!$D$14*Datos!$C$14),IF(I139&lt;=Datos!$D$14,(I139*Datos!$C$14)))</f>
        <v>1435</v>
      </c>
      <c r="M139" s="105">
        <v>1566.03</v>
      </c>
      <c r="N139" s="104">
        <f>IF(I139&gt;=Datos!$D$15,(Datos!$D$15*Datos!$C$15),IF(I139&lt;=Datos!$D$15,(I139*Datos!$C$15)))</f>
        <v>1520</v>
      </c>
      <c r="O139" s="104">
        <v>1944.78</v>
      </c>
      <c r="P139" s="104">
        <f>SUM(L139:O139)</f>
        <v>6465.8099999999995</v>
      </c>
      <c r="Q139" s="106">
        <f>+K139-P139</f>
        <v>43534.19</v>
      </c>
    </row>
    <row r="140" spans="1:17" s="7" customFormat="1" ht="38.25" customHeight="1" x14ac:dyDescent="0.2">
      <c r="A140" s="99">
        <v>64</v>
      </c>
      <c r="B140" s="115" t="s">
        <v>520</v>
      </c>
      <c r="C140" s="115" t="s">
        <v>274</v>
      </c>
      <c r="D140" s="120" t="s">
        <v>521</v>
      </c>
      <c r="E140" s="101" t="s">
        <v>272</v>
      </c>
      <c r="F140" s="101" t="s">
        <v>19</v>
      </c>
      <c r="G140" s="102">
        <v>45901</v>
      </c>
      <c r="H140" s="116">
        <v>46082</v>
      </c>
      <c r="I140" s="104">
        <v>50000</v>
      </c>
      <c r="J140" s="104">
        <v>0</v>
      </c>
      <c r="K140" s="104">
        <f>SUM(I140:J140)</f>
        <v>50000</v>
      </c>
      <c r="L140" s="104">
        <f>IF(I140&gt;=Datos!$D$14,(Datos!$D$14*Datos!$C$14),IF(I140&lt;=Datos!$D$14,(I140*Datos!$C$14)))</f>
        <v>1435</v>
      </c>
      <c r="M140" s="105">
        <v>1566.03</v>
      </c>
      <c r="N140" s="104">
        <f>IF(I140&gt;=Datos!$D$15,(Datos!$D$15*Datos!$C$15),IF(I140&lt;=Datos!$D$15,(I140*Datos!$C$15)))</f>
        <v>1520</v>
      </c>
      <c r="O140" s="104">
        <v>1944.78</v>
      </c>
      <c r="P140" s="104">
        <f>SUM(L140:O140)</f>
        <v>6465.8099999999995</v>
      </c>
      <c r="Q140" s="106">
        <f>+K140-P140</f>
        <v>43534.19</v>
      </c>
    </row>
    <row r="141" spans="1:17" s="79" customFormat="1" ht="36.75" customHeight="1" x14ac:dyDescent="0.2">
      <c r="A141" s="302" t="s">
        <v>435</v>
      </c>
      <c r="B141" s="303"/>
      <c r="C141" s="109">
        <v>4</v>
      </c>
      <c r="D141" s="305"/>
      <c r="E141" s="305"/>
      <c r="F141" s="305"/>
      <c r="G141" s="305"/>
      <c r="H141" s="306"/>
      <c r="I141" s="114">
        <f>SUM(I137:I140)</f>
        <v>220000</v>
      </c>
      <c r="J141" s="114">
        <f t="shared" ref="J141:Q141" si="91">SUM(J137:J140)</f>
        <v>0</v>
      </c>
      <c r="K141" s="114">
        <f t="shared" si="91"/>
        <v>220000</v>
      </c>
      <c r="L141" s="114">
        <f t="shared" si="91"/>
        <v>6314</v>
      </c>
      <c r="M141" s="114">
        <f t="shared" si="91"/>
        <v>10354.534166666666</v>
      </c>
      <c r="N141" s="114">
        <f t="shared" si="91"/>
        <v>6688</v>
      </c>
      <c r="O141" s="114">
        <f t="shared" si="91"/>
        <v>3939.56</v>
      </c>
      <c r="P141" s="114">
        <f t="shared" si="91"/>
        <v>27296.094166666662</v>
      </c>
      <c r="Q141" s="114">
        <f t="shared" si="91"/>
        <v>192703.90583333332</v>
      </c>
    </row>
    <row r="142" spans="1:17" s="7" customFormat="1" ht="36.75" customHeight="1" x14ac:dyDescent="0.2">
      <c r="A142" s="302" t="s">
        <v>646</v>
      </c>
      <c r="B142" s="303"/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4"/>
    </row>
    <row r="143" spans="1:17" s="7" customFormat="1" ht="38.25" customHeight="1" x14ac:dyDescent="0.2">
      <c r="A143" s="99">
        <v>65</v>
      </c>
      <c r="B143" s="115" t="s">
        <v>647</v>
      </c>
      <c r="C143" s="115" t="s">
        <v>320</v>
      </c>
      <c r="D143" s="120" t="s">
        <v>521</v>
      </c>
      <c r="E143" s="101" t="s">
        <v>272</v>
      </c>
      <c r="F143" s="101" t="s">
        <v>19</v>
      </c>
      <c r="G143" s="102">
        <v>45931</v>
      </c>
      <c r="H143" s="116">
        <v>46113</v>
      </c>
      <c r="I143" s="104">
        <v>50000</v>
      </c>
      <c r="J143" s="104">
        <v>0</v>
      </c>
      <c r="K143" s="104">
        <f>SUM(I143:J143)</f>
        <v>50000</v>
      </c>
      <c r="L143" s="104">
        <f>IF(I143&gt;=Datos!$D$14,(Datos!$D$14*Datos!$C$14),IF(I143&lt;=Datos!$D$14,(I143*Datos!$C$14)))</f>
        <v>1435</v>
      </c>
      <c r="M143" s="105">
        <f>IF((I143-L143-N143)&lt;=Datos!$G$7,"0",IF((I143-L143-N143)&lt;=Datos!$G$8,((I143-L143-N143)-Datos!$F$8)*Datos!$I$6,IF((I143-L143-N143)&lt;=Datos!$G$9,Datos!$I$8+((I143-L143-N143)-Datos!$F$9)*Datos!$J$6,IF((I143-L143-N143)&gt;=Datos!$F$10,(Datos!$I$8+Datos!$J$8)+((I143-L143-N143)-Datos!$F$10)*Datos!$K$6))))</f>
        <v>1853.9984999999997</v>
      </c>
      <c r="N143" s="104">
        <f>IF(I143&gt;=Datos!$D$15,(Datos!$D$15*Datos!$C$15),IF(I143&lt;=Datos!$D$15,(I143*Datos!$C$15)))</f>
        <v>1520</v>
      </c>
      <c r="O143" s="104">
        <v>25</v>
      </c>
      <c r="P143" s="104">
        <f>SUM(L143:O143)</f>
        <v>4833.9984999999997</v>
      </c>
      <c r="Q143" s="106">
        <f>+K143-P143</f>
        <v>45166.001499999998</v>
      </c>
    </row>
    <row r="144" spans="1:17" s="7" customFormat="1" ht="38.25" customHeight="1" x14ac:dyDescent="0.2">
      <c r="A144" s="99">
        <v>66</v>
      </c>
      <c r="B144" s="115" t="s">
        <v>814</v>
      </c>
      <c r="C144" s="115" t="s">
        <v>320</v>
      </c>
      <c r="D144" s="120" t="s">
        <v>816</v>
      </c>
      <c r="E144" s="101" t="s">
        <v>272</v>
      </c>
      <c r="F144" s="101" t="s">
        <v>19</v>
      </c>
      <c r="G144" s="102">
        <v>45931</v>
      </c>
      <c r="H144" s="116">
        <v>46113</v>
      </c>
      <c r="I144" s="104">
        <v>50000</v>
      </c>
      <c r="J144" s="104">
        <v>0</v>
      </c>
      <c r="K144" s="104">
        <f t="shared" ref="K144:K145" si="92">SUM(I144:J144)</f>
        <v>50000</v>
      </c>
      <c r="L144" s="104">
        <f>IF(I144&gt;=Datos!$D$14,(Datos!$D$14*Datos!$C$14),IF(I144&lt;=Datos!$D$14,(I144*Datos!$C$14)))</f>
        <v>1435</v>
      </c>
      <c r="M144" s="105">
        <f>IF((I144-L144-N144)&lt;=Datos!$G$7,"0",IF((I144-L144-N144)&lt;=Datos!$G$8,((I144-L144-N144)-Datos!$F$8)*Datos!$I$6,IF((I144-L144-N144)&lt;=Datos!$G$9,Datos!$I$8+((I144-L144-N144)-Datos!$F$9)*Datos!$J$6,IF((I144-L144-N144)&gt;=Datos!$F$10,(Datos!$I$8+Datos!$J$8)+((I144-L144-N144)-Datos!$F$10)*Datos!$K$6))))</f>
        <v>1853.9984999999997</v>
      </c>
      <c r="N144" s="104">
        <f>IF(I144&gt;=Datos!$D$15,(Datos!$D$15*Datos!$C$15),IF(I144&lt;=Datos!$D$15,(I144*Datos!$C$15)))</f>
        <v>1520</v>
      </c>
      <c r="O144" s="104">
        <v>25</v>
      </c>
      <c r="P144" s="104">
        <f t="shared" ref="P144:P145" si="93">SUM(L144:O144)</f>
        <v>4833.9984999999997</v>
      </c>
      <c r="Q144" s="106">
        <f t="shared" ref="Q144:Q145" si="94">+K144-P144</f>
        <v>45166.001499999998</v>
      </c>
    </row>
    <row r="145" spans="1:17" s="7" customFormat="1" ht="38.25" customHeight="1" x14ac:dyDescent="0.2">
      <c r="A145" s="99">
        <v>67</v>
      </c>
      <c r="B145" s="115" t="s">
        <v>815</v>
      </c>
      <c r="C145" s="115" t="s">
        <v>320</v>
      </c>
      <c r="D145" s="120" t="s">
        <v>817</v>
      </c>
      <c r="E145" s="101" t="s">
        <v>272</v>
      </c>
      <c r="F145" s="101" t="s">
        <v>19</v>
      </c>
      <c r="G145" s="102">
        <v>45931</v>
      </c>
      <c r="H145" s="116">
        <v>46113</v>
      </c>
      <c r="I145" s="104">
        <v>70000</v>
      </c>
      <c r="J145" s="104">
        <v>0</v>
      </c>
      <c r="K145" s="104">
        <f t="shared" si="92"/>
        <v>70000</v>
      </c>
      <c r="L145" s="104">
        <f>IF(I145&gt;=Datos!$D$14,(Datos!$D$14*Datos!$C$14),IF(I145&lt;=Datos!$D$14,(I145*Datos!$C$14)))</f>
        <v>2009</v>
      </c>
      <c r="M145" s="105">
        <f>IF((I145-L145-N145)&lt;=Datos!$G$7,"0",IF((I145-L145-N145)&lt;=Datos!$G$8,((I145-L145-N145)-Datos!$F$8)*Datos!$I$6,IF((I145-L145-N145)&lt;=Datos!$G$9,Datos!$I$8+((I145-L145-N145)-Datos!$F$9)*Datos!$J$6,IF((I145-L145-N145)&gt;=Datos!$F$10,(Datos!$I$8+Datos!$J$8)+((I145-L145-N145)-Datos!$F$10)*Datos!$K$6))))</f>
        <v>5368.4756666666663</v>
      </c>
      <c r="N145" s="104">
        <f>IF(I145&gt;=Datos!$D$15,(Datos!$D$15*Datos!$C$15),IF(I145&lt;=Datos!$D$15,(I145*Datos!$C$15)))</f>
        <v>2128</v>
      </c>
      <c r="O145" s="104">
        <v>25</v>
      </c>
      <c r="P145" s="104">
        <f t="shared" si="93"/>
        <v>9530.4756666666653</v>
      </c>
      <c r="Q145" s="106">
        <f t="shared" si="94"/>
        <v>60469.524333333335</v>
      </c>
    </row>
    <row r="146" spans="1:17" s="79" customFormat="1" ht="36.75" customHeight="1" x14ac:dyDescent="0.2">
      <c r="A146" s="302" t="s">
        <v>435</v>
      </c>
      <c r="B146" s="303"/>
      <c r="C146" s="109">
        <v>3</v>
      </c>
      <c r="D146" s="305"/>
      <c r="E146" s="305"/>
      <c r="F146" s="305"/>
      <c r="G146" s="305"/>
      <c r="H146" s="306"/>
      <c r="I146" s="114">
        <f>SUM(I143:I145)</f>
        <v>170000</v>
      </c>
      <c r="J146" s="114">
        <f t="shared" ref="J146:Q146" si="95">SUM(J143:J145)</f>
        <v>0</v>
      </c>
      <c r="K146" s="114">
        <f t="shared" si="95"/>
        <v>170000</v>
      </c>
      <c r="L146" s="114">
        <f t="shared" si="95"/>
        <v>4879</v>
      </c>
      <c r="M146" s="114">
        <f t="shared" si="95"/>
        <v>9076.4726666666647</v>
      </c>
      <c r="N146" s="114">
        <f t="shared" si="95"/>
        <v>5168</v>
      </c>
      <c r="O146" s="114">
        <f t="shared" si="95"/>
        <v>75</v>
      </c>
      <c r="P146" s="114">
        <f t="shared" si="95"/>
        <v>19198.472666666665</v>
      </c>
      <c r="Q146" s="114">
        <f t="shared" si="95"/>
        <v>150801.52733333333</v>
      </c>
    </row>
    <row r="147" spans="1:17" s="7" customFormat="1" ht="36.75" customHeight="1" x14ac:dyDescent="0.2">
      <c r="A147" s="302" t="s">
        <v>608</v>
      </c>
      <c r="B147" s="303"/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4"/>
    </row>
    <row r="148" spans="1:17" s="7" customFormat="1" ht="38.25" customHeight="1" x14ac:dyDescent="0.2">
      <c r="A148" s="99">
        <v>68</v>
      </c>
      <c r="B148" s="115" t="s">
        <v>609</v>
      </c>
      <c r="C148" s="115" t="s">
        <v>273</v>
      </c>
      <c r="D148" s="120" t="s">
        <v>613</v>
      </c>
      <c r="E148" s="101" t="s">
        <v>272</v>
      </c>
      <c r="F148" s="101" t="s">
        <v>19</v>
      </c>
      <c r="G148" s="102">
        <v>45962</v>
      </c>
      <c r="H148" s="116">
        <v>46143</v>
      </c>
      <c r="I148" s="104">
        <v>76230</v>
      </c>
      <c r="J148" s="104">
        <v>0</v>
      </c>
      <c r="K148" s="104">
        <f>SUM(I148:J148)</f>
        <v>76230</v>
      </c>
      <c r="L148" s="104">
        <f>IF(I148&gt;=Datos!$D$14,(Datos!$D$14*Datos!$C$14),IF(I148&lt;=Datos!$D$14,(I148*Datos!$C$14)))</f>
        <v>2187.8009999999999</v>
      </c>
      <c r="M148" s="105">
        <f>IF((I148-L148-N148)&lt;=Datos!$G$7,"0",IF((I148-L148-N148)&lt;=Datos!$G$8,((I148-L148-N148)-Datos!$F$8)*Datos!$I$6,IF((I148-L148-N148)&lt;=Datos!$G$9,Datos!$I$8+((I148-L148-N148)-Datos!$F$9)*Datos!$J$6,IF((I148-L148-N148)&gt;=Datos!$F$10,(Datos!$I$8+Datos!$J$8)+((I148-L148-N148)-Datos!$F$10)*Datos!$K$6))))</f>
        <v>6540.8370666666669</v>
      </c>
      <c r="N148" s="104">
        <f>IF(I148&gt;=Datos!$D$15,(Datos!$D$15*Datos!$C$15),IF(I148&lt;=Datos!$D$15,(I148*Datos!$C$15)))</f>
        <v>2317.3919999999998</v>
      </c>
      <c r="O148" s="104">
        <v>3038.05</v>
      </c>
      <c r="P148" s="104">
        <f>SUM(L148:O148)</f>
        <v>14084.080066666666</v>
      </c>
      <c r="Q148" s="106">
        <f>+K148-P148</f>
        <v>62145.919933333338</v>
      </c>
    </row>
    <row r="149" spans="1:17" s="7" customFormat="1" ht="38.25" customHeight="1" x14ac:dyDescent="0.2">
      <c r="A149" s="99">
        <v>69</v>
      </c>
      <c r="B149" s="115" t="s">
        <v>610</v>
      </c>
      <c r="C149" s="115" t="s">
        <v>273</v>
      </c>
      <c r="D149" s="120" t="s">
        <v>613</v>
      </c>
      <c r="E149" s="101" t="s">
        <v>272</v>
      </c>
      <c r="F149" s="101" t="s">
        <v>19</v>
      </c>
      <c r="G149" s="102">
        <v>45901</v>
      </c>
      <c r="H149" s="116">
        <v>46082</v>
      </c>
      <c r="I149" s="104">
        <v>76230</v>
      </c>
      <c r="J149" s="104">
        <v>0</v>
      </c>
      <c r="K149" s="104">
        <f t="shared" ref="K149:K151" si="96">SUM(I149:J149)</f>
        <v>76230</v>
      </c>
      <c r="L149" s="104">
        <f>IF(I149&gt;=Datos!$D$14,(Datos!$D$14*Datos!$C$14),IF(I149&lt;=Datos!$D$14,(I149*Datos!$C$14)))</f>
        <v>2187.8009999999999</v>
      </c>
      <c r="M149" s="105">
        <f>IF((I149-L149-N149)&lt;=Datos!$G$7,"0",IF((I149-L149-N149)&lt;=Datos!$G$8,((I149-L149-N149)-Datos!$F$8)*Datos!$I$6,IF((I149-L149-N149)&lt;=Datos!$G$9,Datos!$I$8+((I149-L149-N149)-Datos!$F$9)*Datos!$J$6,IF((I149-L149-N149)&gt;=Datos!$F$10,(Datos!$I$8+Datos!$J$8)+((I149-L149-N149)-Datos!$F$10)*Datos!$K$6))))</f>
        <v>6540.8370666666669</v>
      </c>
      <c r="N149" s="104">
        <f>IF(I149&gt;=Datos!$D$15,(Datos!$D$15*Datos!$C$15),IF(I149&lt;=Datos!$D$15,(I149*Datos!$C$15)))</f>
        <v>2317.3919999999998</v>
      </c>
      <c r="O149" s="104">
        <v>25</v>
      </c>
      <c r="P149" s="104">
        <f t="shared" ref="P149:P151" si="97">SUM(L149:O149)</f>
        <v>11071.030066666666</v>
      </c>
      <c r="Q149" s="106">
        <f t="shared" ref="Q149:Q151" si="98">+K149-P149</f>
        <v>65158.969933333334</v>
      </c>
    </row>
    <row r="150" spans="1:17" s="7" customFormat="1" ht="39" customHeight="1" x14ac:dyDescent="0.2">
      <c r="A150" s="99">
        <v>70</v>
      </c>
      <c r="B150" s="115" t="s">
        <v>611</v>
      </c>
      <c r="C150" s="115" t="s">
        <v>273</v>
      </c>
      <c r="D150" s="120" t="s">
        <v>613</v>
      </c>
      <c r="E150" s="101" t="s">
        <v>272</v>
      </c>
      <c r="F150" s="101" t="s">
        <v>19</v>
      </c>
      <c r="G150" s="102">
        <v>45901</v>
      </c>
      <c r="H150" s="116">
        <v>46082</v>
      </c>
      <c r="I150" s="104">
        <v>76230</v>
      </c>
      <c r="J150" s="104">
        <v>0</v>
      </c>
      <c r="K150" s="104">
        <f t="shared" si="96"/>
        <v>76230</v>
      </c>
      <c r="L150" s="104">
        <f>IF(I150&gt;=Datos!$D$14,(Datos!$D$14*Datos!$C$14),IF(I150&lt;=Datos!$D$14,(I150*Datos!$C$14)))</f>
        <v>2187.8009999999999</v>
      </c>
      <c r="M150" s="105">
        <f>IF((I150-L150-N150)&lt;=Datos!$G$7,"0",IF((I150-L150-N150)&lt;=Datos!$G$8,((I150-L150-N150)-Datos!$F$8)*Datos!$I$6,IF((I150-L150-N150)&lt;=Datos!$G$9,Datos!$I$8+((I150-L150-N150)-Datos!$F$9)*Datos!$J$6,IF((I150-L150-N150)&gt;=Datos!$F$10,(Datos!$I$8+Datos!$J$8)+((I150-L150-N150)-Datos!$F$10)*Datos!$K$6))))</f>
        <v>6540.8370666666669</v>
      </c>
      <c r="N150" s="104">
        <f>IF(I150&gt;=Datos!$D$15,(Datos!$D$15*Datos!$C$15),IF(I150&lt;=Datos!$D$15,(I150*Datos!$C$15)))</f>
        <v>2317.3919999999998</v>
      </c>
      <c r="O150" s="104">
        <v>25</v>
      </c>
      <c r="P150" s="104">
        <f t="shared" si="97"/>
        <v>11071.030066666666</v>
      </c>
      <c r="Q150" s="106">
        <f t="shared" si="98"/>
        <v>65158.969933333334</v>
      </c>
    </row>
    <row r="151" spans="1:17" s="7" customFormat="1" ht="38.25" customHeight="1" x14ac:dyDescent="0.2">
      <c r="A151" s="99">
        <v>71</v>
      </c>
      <c r="B151" s="115" t="s">
        <v>612</v>
      </c>
      <c r="C151" s="115" t="s">
        <v>273</v>
      </c>
      <c r="D151" s="120" t="s">
        <v>613</v>
      </c>
      <c r="E151" s="101" t="s">
        <v>272</v>
      </c>
      <c r="F151" s="101" t="s">
        <v>19</v>
      </c>
      <c r="G151" s="102">
        <v>45901</v>
      </c>
      <c r="H151" s="116">
        <v>46082</v>
      </c>
      <c r="I151" s="104">
        <v>76230</v>
      </c>
      <c r="J151" s="104">
        <v>0</v>
      </c>
      <c r="K151" s="104">
        <f t="shared" si="96"/>
        <v>76230</v>
      </c>
      <c r="L151" s="104">
        <f>IF(I151&gt;=Datos!$D$14,(Datos!$D$14*Datos!$C$14),IF(I151&lt;=Datos!$D$14,(I151*Datos!$C$14)))</f>
        <v>2187.8009999999999</v>
      </c>
      <c r="M151" s="105">
        <f>IF((I151-L151-N151)&lt;=Datos!$G$7,"0",IF((I151-L151-N151)&lt;=Datos!$G$8,((I151-L151-N151)-Datos!$F$8)*Datos!$I$6,IF((I151-L151-N151)&lt;=Datos!$G$9,Datos!$I$8+((I151-L151-N151)-Datos!$F$9)*Datos!$J$6,IF((I151-L151-N151)&gt;=Datos!$F$10,(Datos!$I$8+Datos!$J$8)+((I151-L151-N151)-Datos!$F$10)*Datos!$K$6))))</f>
        <v>6540.8370666666669</v>
      </c>
      <c r="N151" s="104">
        <f>IF(I151&gt;=Datos!$D$15,(Datos!$D$15*Datos!$C$15),IF(I151&lt;=Datos!$D$15,(I151*Datos!$C$15)))</f>
        <v>2317.3919999999998</v>
      </c>
      <c r="O151" s="104">
        <v>25</v>
      </c>
      <c r="P151" s="104">
        <f t="shared" si="97"/>
        <v>11071.030066666666</v>
      </c>
      <c r="Q151" s="106">
        <f t="shared" si="98"/>
        <v>65158.969933333334</v>
      </c>
    </row>
    <row r="152" spans="1:17" s="79" customFormat="1" ht="36.75" customHeight="1" x14ac:dyDescent="0.2">
      <c r="A152" s="302" t="s">
        <v>435</v>
      </c>
      <c r="B152" s="303"/>
      <c r="C152" s="109">
        <v>4</v>
      </c>
      <c r="D152" s="305"/>
      <c r="E152" s="305"/>
      <c r="F152" s="305"/>
      <c r="G152" s="305"/>
      <c r="H152" s="306"/>
      <c r="I152" s="114">
        <f>SUM(I148:I151)</f>
        <v>304920</v>
      </c>
      <c r="J152" s="114">
        <f t="shared" ref="J152:Q152" si="99">SUM(J148:J151)</f>
        <v>0</v>
      </c>
      <c r="K152" s="114">
        <f t="shared" si="99"/>
        <v>304920</v>
      </c>
      <c r="L152" s="114">
        <f t="shared" si="99"/>
        <v>8751.2039999999997</v>
      </c>
      <c r="M152" s="114">
        <f t="shared" si="99"/>
        <v>26163.348266666668</v>
      </c>
      <c r="N152" s="114">
        <f t="shared" si="99"/>
        <v>9269.5679999999993</v>
      </c>
      <c r="O152" s="114">
        <f t="shared" si="99"/>
        <v>3113.05</v>
      </c>
      <c r="P152" s="114">
        <f t="shared" si="99"/>
        <v>47297.170266666661</v>
      </c>
      <c r="Q152" s="114">
        <f t="shared" si="99"/>
        <v>257622.82973333335</v>
      </c>
    </row>
    <row r="153" spans="1:17" s="7" customFormat="1" ht="36.75" customHeight="1" x14ac:dyDescent="0.2">
      <c r="A153" s="302" t="s">
        <v>685</v>
      </c>
      <c r="B153" s="303"/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4"/>
    </row>
    <row r="154" spans="1:17" s="7" customFormat="1" ht="38.25" customHeight="1" x14ac:dyDescent="0.2">
      <c r="A154" s="99">
        <v>72</v>
      </c>
      <c r="B154" s="115" t="s">
        <v>684</v>
      </c>
      <c r="C154" s="115" t="s">
        <v>274</v>
      </c>
      <c r="D154" s="120" t="s">
        <v>613</v>
      </c>
      <c r="E154" s="101" t="s">
        <v>272</v>
      </c>
      <c r="F154" s="101" t="s">
        <v>19</v>
      </c>
      <c r="G154" s="102">
        <v>45992</v>
      </c>
      <c r="H154" s="116">
        <v>46174</v>
      </c>
      <c r="I154" s="104">
        <v>35000</v>
      </c>
      <c r="J154" s="104">
        <v>0</v>
      </c>
      <c r="K154" s="104">
        <f>SUM(I154:J154)</f>
        <v>35000</v>
      </c>
      <c r="L154" s="104">
        <f>IF(I154&gt;=Datos!$D$14,(Datos!$D$14*Datos!$C$14),IF(I154&lt;=Datos!$D$14,(I154*Datos!$C$14)))</f>
        <v>1004.5</v>
      </c>
      <c r="M154" s="105" t="str">
        <f>IF((I154-L154-N154)&lt;=Datos!$G$7,"0",IF((I154-L154-N154)&lt;=Datos!$G$8,((I154-L154-N154)-Datos!$F$8)*Datos!$I$6,IF((I154-L154-N154)&lt;=Datos!$G$9,Datos!$I$8+((I154-L154-N154)-Datos!$F$9)*Datos!$J$6,IF((I154-L154-N154)&gt;=Datos!$F$10,(Datos!$I$8+Datos!$J$8)+((I154-L154-N154)-Datos!$F$10)*Datos!$K$6))))</f>
        <v>0</v>
      </c>
      <c r="N154" s="104">
        <f>IF(I154&gt;=Datos!$D$15,(Datos!$D$15*Datos!$C$15),IF(I154&lt;=Datos!$D$15,(I154*Datos!$C$15)))</f>
        <v>1064</v>
      </c>
      <c r="O154" s="104">
        <v>25</v>
      </c>
      <c r="P154" s="104">
        <f>SUM(L154:O154)</f>
        <v>2093.5</v>
      </c>
      <c r="Q154" s="106">
        <f>+K154-P154</f>
        <v>32906.5</v>
      </c>
    </row>
    <row r="155" spans="1:17" s="79" customFormat="1" ht="36.75" customHeight="1" x14ac:dyDescent="0.2">
      <c r="A155" s="302" t="s">
        <v>435</v>
      </c>
      <c r="B155" s="303"/>
      <c r="C155" s="109">
        <v>1</v>
      </c>
      <c r="D155" s="305"/>
      <c r="E155" s="305"/>
      <c r="F155" s="305"/>
      <c r="G155" s="305"/>
      <c r="H155" s="306"/>
      <c r="I155" s="114">
        <f>SUM(I154)</f>
        <v>35000</v>
      </c>
      <c r="J155" s="114">
        <f t="shared" ref="J155:Q155" si="100">SUM(J154)</f>
        <v>0</v>
      </c>
      <c r="K155" s="114">
        <f t="shared" si="100"/>
        <v>35000</v>
      </c>
      <c r="L155" s="114">
        <f t="shared" si="100"/>
        <v>1004.5</v>
      </c>
      <c r="M155" s="114">
        <f t="shared" si="100"/>
        <v>0</v>
      </c>
      <c r="N155" s="114">
        <f t="shared" si="100"/>
        <v>1064</v>
      </c>
      <c r="O155" s="114">
        <f t="shared" si="100"/>
        <v>25</v>
      </c>
      <c r="P155" s="114">
        <f t="shared" si="100"/>
        <v>2093.5</v>
      </c>
      <c r="Q155" s="114">
        <f t="shared" si="100"/>
        <v>32906.5</v>
      </c>
    </row>
    <row r="156" spans="1:17" s="7" customFormat="1" ht="36.75" customHeight="1" x14ac:dyDescent="0.2">
      <c r="A156" s="302" t="s">
        <v>568</v>
      </c>
      <c r="B156" s="303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4"/>
    </row>
    <row r="157" spans="1:17" s="7" customFormat="1" ht="38.25" customHeight="1" x14ac:dyDescent="0.2">
      <c r="A157" s="99">
        <v>73</v>
      </c>
      <c r="B157" s="115" t="s">
        <v>648</v>
      </c>
      <c r="C157" s="115" t="s">
        <v>320</v>
      </c>
      <c r="D157" s="120" t="s">
        <v>613</v>
      </c>
      <c r="E157" s="101" t="s">
        <v>272</v>
      </c>
      <c r="F157" s="101" t="s">
        <v>270</v>
      </c>
      <c r="G157" s="102">
        <v>45931</v>
      </c>
      <c r="H157" s="116">
        <v>46113</v>
      </c>
      <c r="I157" s="104">
        <v>76230</v>
      </c>
      <c r="J157" s="104">
        <v>0</v>
      </c>
      <c r="K157" s="104">
        <f>SUM(I157:J157)</f>
        <v>76230</v>
      </c>
      <c r="L157" s="104">
        <f>IF(I157&gt;=Datos!$D$14,(Datos!$D$14*Datos!$C$14),IF(I157&lt;=Datos!$D$14,(I157*Datos!$C$14)))</f>
        <v>2187.8009999999999</v>
      </c>
      <c r="M157" s="105">
        <f>IF((I157-L157-N157)&lt;=Datos!$G$7,"0",IF((I157-L157-N157)&lt;=Datos!$G$8,((I157-L157-N157)-Datos!$F$8)*Datos!$I$6,IF((I157-L157-N157)&lt;=Datos!$G$9,Datos!$I$8+((I157-L157-N157)-Datos!$F$9)*Datos!$J$6,IF((I157-L157-N157)&gt;=Datos!$F$10,(Datos!$I$8+Datos!$J$8)+((I157-L157-N157)-Datos!$F$10)*Datos!$K$6))))</f>
        <v>6540.8370666666669</v>
      </c>
      <c r="N157" s="104">
        <f>IF(I157&gt;=Datos!$D$15,(Datos!$D$15*Datos!$C$15),IF(I157&lt;=Datos!$D$15,(I157*Datos!$C$15)))</f>
        <v>2317.3919999999998</v>
      </c>
      <c r="O157" s="104">
        <v>25</v>
      </c>
      <c r="P157" s="104">
        <f>SUM(L157:O157)</f>
        <v>11071.030066666666</v>
      </c>
      <c r="Q157" s="106">
        <f>+K157-P157</f>
        <v>65158.969933333334</v>
      </c>
    </row>
    <row r="158" spans="1:17" s="79" customFormat="1" ht="36.75" customHeight="1" x14ac:dyDescent="0.2">
      <c r="A158" s="302" t="s">
        <v>435</v>
      </c>
      <c r="B158" s="303"/>
      <c r="C158" s="109">
        <v>1</v>
      </c>
      <c r="D158" s="305"/>
      <c r="E158" s="305"/>
      <c r="F158" s="305"/>
      <c r="G158" s="305"/>
      <c r="H158" s="306"/>
      <c r="I158" s="114">
        <f>SUM(I157)</f>
        <v>76230</v>
      </c>
      <c r="J158" s="114">
        <f t="shared" ref="J158:Q158" si="101">SUM(J157)</f>
        <v>0</v>
      </c>
      <c r="K158" s="114">
        <f t="shared" si="101"/>
        <v>76230</v>
      </c>
      <c r="L158" s="114">
        <f t="shared" si="101"/>
        <v>2187.8009999999999</v>
      </c>
      <c r="M158" s="114">
        <f t="shared" si="101"/>
        <v>6540.8370666666669</v>
      </c>
      <c r="N158" s="114">
        <f t="shared" si="101"/>
        <v>2317.3919999999998</v>
      </c>
      <c r="O158" s="114">
        <f t="shared" si="101"/>
        <v>25</v>
      </c>
      <c r="P158" s="114">
        <f t="shared" si="101"/>
        <v>11071.030066666666</v>
      </c>
      <c r="Q158" s="114">
        <f t="shared" si="101"/>
        <v>65158.969933333334</v>
      </c>
    </row>
    <row r="159" spans="1:17" s="7" customFormat="1" ht="36.75" customHeight="1" x14ac:dyDescent="0.2">
      <c r="A159" s="302" t="s">
        <v>642</v>
      </c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4"/>
    </row>
    <row r="160" spans="1:17" ht="38.25" customHeight="1" x14ac:dyDescent="0.2">
      <c r="A160" s="91">
        <v>74</v>
      </c>
      <c r="B160" s="92" t="s">
        <v>773</v>
      </c>
      <c r="C160" s="92" t="s">
        <v>755</v>
      </c>
      <c r="D160" s="130" t="s">
        <v>675</v>
      </c>
      <c r="E160" s="93" t="s">
        <v>272</v>
      </c>
      <c r="F160" s="93" t="s">
        <v>19</v>
      </c>
      <c r="G160" s="94">
        <v>45901</v>
      </c>
      <c r="H160" s="95">
        <v>46082</v>
      </c>
      <c r="I160" s="96">
        <v>60000</v>
      </c>
      <c r="J160" s="96">
        <v>0</v>
      </c>
      <c r="K160" s="96">
        <f t="shared" ref="K160:K161" si="102">SUM(I160:J160)</f>
        <v>60000</v>
      </c>
      <c r="L160" s="96">
        <f>IF(I160&gt;=Datos!$D$14,(Datos!$D$14*Datos!$C$14),IF(I160&lt;=Datos!$D$14,(I160*Datos!$C$14)))</f>
        <v>1722</v>
      </c>
      <c r="M160" s="97">
        <f>IF((I160-L160-N160)&lt;=Datos!$G$7,"0",IF((I160-L160-N160)&lt;=Datos!$G$8,((I160-L160-N160)-Datos!$F$8)*Datos!$I$6,IF((I160-L160-N160)&lt;=Datos!$G$9,Datos!$I$8+((I160-L160-N160)-Datos!$F$9)*Datos!$J$6,IF((I160-L160-N160)&gt;=Datos!$F$10,(Datos!$I$8+Datos!$J$8)+((I160-L160-N160)-Datos!$F$10)*Datos!$K$6))))</f>
        <v>3486.6756666666661</v>
      </c>
      <c r="N160" s="96">
        <f>IF(I160&gt;=Datos!$D$15,(Datos!$D$15*Datos!$C$15),IF(I160&lt;=Datos!$D$15,(I160*Datos!$C$15)))</f>
        <v>1824</v>
      </c>
      <c r="O160" s="96">
        <v>25</v>
      </c>
      <c r="P160" s="96">
        <f t="shared" ref="P160:P162" si="103">SUM(L160:O160)</f>
        <v>7057.6756666666661</v>
      </c>
      <c r="Q160" s="98">
        <f t="shared" ref="Q160:Q162" si="104">+K160-P160</f>
        <v>52942.324333333338</v>
      </c>
    </row>
    <row r="161" spans="1:17" ht="38.25" customHeight="1" x14ac:dyDescent="0.2">
      <c r="A161" s="91">
        <v>75</v>
      </c>
      <c r="B161" s="92" t="s">
        <v>774</v>
      </c>
      <c r="C161" s="92" t="s">
        <v>755</v>
      </c>
      <c r="D161" s="130" t="s">
        <v>675</v>
      </c>
      <c r="E161" s="93" t="s">
        <v>272</v>
      </c>
      <c r="F161" s="93" t="s">
        <v>19</v>
      </c>
      <c r="G161" s="94">
        <v>45901</v>
      </c>
      <c r="H161" s="95">
        <v>46082</v>
      </c>
      <c r="I161" s="96">
        <v>60000</v>
      </c>
      <c r="J161" s="96">
        <v>0</v>
      </c>
      <c r="K161" s="96">
        <f t="shared" si="102"/>
        <v>60000</v>
      </c>
      <c r="L161" s="96">
        <f>IF(I161&gt;=Datos!$D$14,(Datos!$D$14*Datos!$C$14),IF(I161&lt;=Datos!$D$14,(I161*Datos!$C$14)))</f>
        <v>1722</v>
      </c>
      <c r="M161" s="97">
        <f>IF((I161-L161-N161)&lt;=Datos!$G$7,"0",IF((I161-L161-N161)&lt;=Datos!$G$8,((I161-L161-N161)-Datos!$F$8)*Datos!$I$6,IF((I161-L161-N161)&lt;=Datos!$G$9,Datos!$I$8+((I161-L161-N161)-Datos!$F$9)*Datos!$J$6,IF((I161-L161-N161)&gt;=Datos!$F$10,(Datos!$I$8+Datos!$J$8)+((I161-L161-N161)-Datos!$F$10)*Datos!$K$6))))</f>
        <v>3486.6756666666661</v>
      </c>
      <c r="N161" s="96">
        <f>IF(I161&gt;=Datos!$D$15,(Datos!$D$15*Datos!$C$15),IF(I161&lt;=Datos!$D$15,(I161*Datos!$C$15)))</f>
        <v>1824</v>
      </c>
      <c r="O161" s="96">
        <v>25</v>
      </c>
      <c r="P161" s="96">
        <f t="shared" si="103"/>
        <v>7057.6756666666661</v>
      </c>
      <c r="Q161" s="98">
        <f t="shared" si="104"/>
        <v>52942.324333333338</v>
      </c>
    </row>
    <row r="162" spans="1:17" ht="38.25" customHeight="1" x14ac:dyDescent="0.2">
      <c r="A162" s="91">
        <v>76</v>
      </c>
      <c r="B162" s="92" t="s">
        <v>845</v>
      </c>
      <c r="C162" s="92" t="s">
        <v>755</v>
      </c>
      <c r="D162" s="130" t="s">
        <v>432</v>
      </c>
      <c r="E162" s="93" t="s">
        <v>272</v>
      </c>
      <c r="F162" s="93" t="s">
        <v>19</v>
      </c>
      <c r="G162" s="94">
        <v>45931</v>
      </c>
      <c r="H162" s="95">
        <v>46113</v>
      </c>
      <c r="I162" s="96">
        <v>35000</v>
      </c>
      <c r="J162" s="96">
        <v>0</v>
      </c>
      <c r="K162" s="96">
        <f t="shared" ref="K162" si="105">SUM(I162:J162)</f>
        <v>35000</v>
      </c>
      <c r="L162" s="96">
        <f>IF(I162&gt;=Datos!$D$14,(Datos!$D$14*Datos!$C$14),IF(I162&lt;=Datos!$D$14,(I162*Datos!$C$14)))</f>
        <v>1004.5</v>
      </c>
      <c r="M162" s="97" t="str">
        <f>IF((I162-L162-N162)&lt;=Datos!$G$7,"0",IF((I162-L162-N162)&lt;=Datos!$G$8,((I162-L162-N162)-Datos!$F$8)*Datos!$I$6,IF((I162-L162-N162)&lt;=Datos!$G$9,Datos!$I$8+((I162-L162-N162)-Datos!$F$9)*Datos!$J$6,IF((I162-L162-N162)&gt;=Datos!$F$10,(Datos!$I$8+Datos!$J$8)+((I162-L162-N162)-Datos!$F$10)*Datos!$K$6))))</f>
        <v>0</v>
      </c>
      <c r="N162" s="96">
        <f>IF(I162&gt;=Datos!$D$15,(Datos!$D$15*Datos!$C$15),IF(I162&lt;=Datos!$D$15,(I162*Datos!$C$15)))</f>
        <v>1064</v>
      </c>
      <c r="O162" s="96">
        <v>25</v>
      </c>
      <c r="P162" s="96">
        <f t="shared" si="103"/>
        <v>2093.5</v>
      </c>
      <c r="Q162" s="98">
        <f t="shared" si="104"/>
        <v>32906.5</v>
      </c>
    </row>
    <row r="163" spans="1:17" s="79" customFormat="1" ht="36.75" customHeight="1" x14ac:dyDescent="0.2">
      <c r="A163" s="302" t="s">
        <v>435</v>
      </c>
      <c r="B163" s="303"/>
      <c r="C163" s="109">
        <v>3</v>
      </c>
      <c r="D163" s="305"/>
      <c r="E163" s="305"/>
      <c r="F163" s="305"/>
      <c r="G163" s="305"/>
      <c r="H163" s="306"/>
      <c r="I163" s="114">
        <f>SUM(I160:I162)</f>
        <v>155000</v>
      </c>
      <c r="J163" s="114">
        <f t="shared" ref="J163:Q163" si="106">SUM(J160:J162)</f>
        <v>0</v>
      </c>
      <c r="K163" s="114">
        <f t="shared" si="106"/>
        <v>155000</v>
      </c>
      <c r="L163" s="114">
        <f t="shared" si="106"/>
        <v>4448.5</v>
      </c>
      <c r="M163" s="114">
        <f t="shared" si="106"/>
        <v>6973.3513333333321</v>
      </c>
      <c r="N163" s="114">
        <f t="shared" si="106"/>
        <v>4712</v>
      </c>
      <c r="O163" s="114">
        <f t="shared" si="106"/>
        <v>75</v>
      </c>
      <c r="P163" s="114">
        <f t="shared" si="106"/>
        <v>16208.851333333332</v>
      </c>
      <c r="Q163" s="114">
        <f t="shared" si="106"/>
        <v>138791.14866666668</v>
      </c>
    </row>
    <row r="164" spans="1:17" s="7" customFormat="1" ht="36.75" customHeight="1" x14ac:dyDescent="0.2">
      <c r="A164" s="302" t="s">
        <v>822</v>
      </c>
      <c r="B164" s="30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4"/>
    </row>
    <row r="165" spans="1:17" s="7" customFormat="1" ht="38.25" customHeight="1" x14ac:dyDescent="0.2">
      <c r="A165" s="99">
        <v>77</v>
      </c>
      <c r="B165" s="115" t="s">
        <v>818</v>
      </c>
      <c r="C165" s="115" t="s">
        <v>273</v>
      </c>
      <c r="D165" s="120" t="s">
        <v>432</v>
      </c>
      <c r="E165" s="101" t="s">
        <v>272</v>
      </c>
      <c r="F165" s="101" t="s">
        <v>19</v>
      </c>
      <c r="G165" s="102">
        <v>45931</v>
      </c>
      <c r="H165" s="116">
        <v>46113</v>
      </c>
      <c r="I165" s="104">
        <v>35000</v>
      </c>
      <c r="J165" s="104">
        <v>0</v>
      </c>
      <c r="K165" s="104">
        <f t="shared" ref="K165:K167" si="107">SUM(I165:J165)</f>
        <v>35000</v>
      </c>
      <c r="L165" s="104">
        <f>IF(I165&gt;=Datos!$D$14,(Datos!$D$14*Datos!$C$14),IF(I165&lt;=Datos!$D$14,(I165*Datos!$C$14)))</f>
        <v>1004.5</v>
      </c>
      <c r="M165" s="105" t="str">
        <f>IF((I165-L165-N165)&lt;=Datos!$G$7,"0",IF((I165-L165-N165)&lt;=Datos!$G$8,((I165-L165-N165)-Datos!$F$8)*Datos!$I$6,IF((I165-L165-N165)&lt;=Datos!$G$9,Datos!$I$8+((I165-L165-N165)-Datos!$F$9)*Datos!$J$6,IF((I165-L165-N165)&gt;=Datos!$F$10,(Datos!$I$8+Datos!$J$8)+((I165-L165-N165)-Datos!$F$10)*Datos!$K$6))))</f>
        <v>0</v>
      </c>
      <c r="N165" s="104">
        <f>IF(I165&gt;=Datos!$D$15,(Datos!$D$15*Datos!$C$15),IF(I165&lt;=Datos!$D$15,(I165*Datos!$C$15)))</f>
        <v>1064</v>
      </c>
      <c r="O165" s="104">
        <v>25</v>
      </c>
      <c r="P165" s="104">
        <f t="shared" ref="P165:P167" si="108">SUM(L165:O165)</f>
        <v>2093.5</v>
      </c>
      <c r="Q165" s="106">
        <f t="shared" ref="Q165:Q167" si="109">+K165-P165</f>
        <v>32906.5</v>
      </c>
    </row>
    <row r="166" spans="1:17" s="7" customFormat="1" ht="38.25" customHeight="1" x14ac:dyDescent="0.2">
      <c r="A166" s="99">
        <v>78</v>
      </c>
      <c r="B166" s="115" t="s">
        <v>819</v>
      </c>
      <c r="C166" s="115" t="s">
        <v>273</v>
      </c>
      <c r="D166" s="120" t="s">
        <v>823</v>
      </c>
      <c r="E166" s="101" t="s">
        <v>272</v>
      </c>
      <c r="F166" s="101" t="s">
        <v>19</v>
      </c>
      <c r="G166" s="102">
        <v>45931</v>
      </c>
      <c r="H166" s="116">
        <v>46113</v>
      </c>
      <c r="I166" s="104">
        <v>60000</v>
      </c>
      <c r="J166" s="104">
        <v>0</v>
      </c>
      <c r="K166" s="104">
        <f t="shared" si="107"/>
        <v>60000</v>
      </c>
      <c r="L166" s="104">
        <f>IF(I166&gt;=Datos!$D$14,(Datos!$D$14*Datos!$C$14),IF(I166&lt;=Datos!$D$14,(I166*Datos!$C$14)))</f>
        <v>1722</v>
      </c>
      <c r="M166" s="105">
        <f>IF((I166-L166-N166)&lt;=Datos!$G$7,"0",IF((I166-L166-N166)&lt;=Datos!$G$8,((I166-L166-N166)-Datos!$F$8)*Datos!$I$6,IF((I166-L166-N166)&lt;=Datos!$G$9,Datos!$I$8+((I166-L166-N166)-Datos!$F$9)*Datos!$J$6,IF((I166-L166-N166)&gt;=Datos!$F$10,(Datos!$I$8+Datos!$J$8)+((I166-L166-N166)-Datos!$F$10)*Datos!$K$6))))</f>
        <v>3486.6756666666661</v>
      </c>
      <c r="N166" s="104">
        <f>IF(I166&gt;=Datos!$D$15,(Datos!$D$15*Datos!$C$15),IF(I166&lt;=Datos!$D$15,(I166*Datos!$C$15)))</f>
        <v>1824</v>
      </c>
      <c r="O166" s="104">
        <v>25</v>
      </c>
      <c r="P166" s="104">
        <f t="shared" si="108"/>
        <v>7057.6756666666661</v>
      </c>
      <c r="Q166" s="106">
        <f t="shared" si="109"/>
        <v>52942.324333333338</v>
      </c>
    </row>
    <row r="167" spans="1:17" s="7" customFormat="1" ht="38.25" customHeight="1" x14ac:dyDescent="0.2">
      <c r="A167" s="99">
        <v>79</v>
      </c>
      <c r="B167" s="115" t="s">
        <v>820</v>
      </c>
      <c r="C167" s="115" t="s">
        <v>273</v>
      </c>
      <c r="D167" s="120" t="s">
        <v>589</v>
      </c>
      <c r="E167" s="101" t="s">
        <v>272</v>
      </c>
      <c r="F167" s="101" t="s">
        <v>270</v>
      </c>
      <c r="G167" s="102">
        <v>45931</v>
      </c>
      <c r="H167" s="116">
        <v>46113</v>
      </c>
      <c r="I167" s="104">
        <v>60000</v>
      </c>
      <c r="J167" s="104">
        <v>0</v>
      </c>
      <c r="K167" s="104">
        <f t="shared" si="107"/>
        <v>60000</v>
      </c>
      <c r="L167" s="104">
        <f>IF(I167&gt;=Datos!$D$14,(Datos!$D$14*Datos!$C$14),IF(I167&lt;=Datos!$D$14,(I167*Datos!$C$14)))</f>
        <v>1722</v>
      </c>
      <c r="M167" s="105">
        <f>IF((I167-L167-N167)&lt;=Datos!$G$7,"0",IF((I167-L167-N167)&lt;=Datos!$G$8,((I167-L167-N167)-Datos!$F$8)*Datos!$I$6,IF((I167-L167-N167)&lt;=Datos!$G$9,Datos!$I$8+((I167-L167-N167)-Datos!$F$9)*Datos!$J$6,IF((I167-L167-N167)&gt;=Datos!$F$10,(Datos!$I$8+Datos!$J$8)+((I167-L167-N167)-Datos!$F$10)*Datos!$K$6))))</f>
        <v>3486.6756666666661</v>
      </c>
      <c r="N167" s="104">
        <f>IF(I167&gt;=Datos!$D$15,(Datos!$D$15*Datos!$C$15),IF(I167&lt;=Datos!$D$15,(I167*Datos!$C$15)))</f>
        <v>1824</v>
      </c>
      <c r="O167" s="104">
        <v>25</v>
      </c>
      <c r="P167" s="104">
        <f t="shared" si="108"/>
        <v>7057.6756666666661</v>
      </c>
      <c r="Q167" s="106">
        <f t="shared" si="109"/>
        <v>52942.324333333338</v>
      </c>
    </row>
    <row r="168" spans="1:17" s="7" customFormat="1" ht="38.25" customHeight="1" x14ac:dyDescent="0.2">
      <c r="A168" s="99">
        <v>80</v>
      </c>
      <c r="B168" s="115" t="s">
        <v>821</v>
      </c>
      <c r="C168" s="115" t="s">
        <v>273</v>
      </c>
      <c r="D168" s="120" t="s">
        <v>277</v>
      </c>
      <c r="E168" s="101" t="s">
        <v>272</v>
      </c>
      <c r="F168" s="101" t="s">
        <v>19</v>
      </c>
      <c r="G168" s="102">
        <v>45901</v>
      </c>
      <c r="H168" s="116">
        <v>46082</v>
      </c>
      <c r="I168" s="104">
        <v>60000</v>
      </c>
      <c r="J168" s="104">
        <v>0</v>
      </c>
      <c r="K168" s="104">
        <f>SUM(I168:J168)</f>
        <v>60000</v>
      </c>
      <c r="L168" s="104">
        <f>IF(I168&gt;=Datos!$D$14,(Datos!$D$14*Datos!$C$14),IF(I168&lt;=Datos!$D$14,(I168*Datos!$C$14)))</f>
        <v>1722</v>
      </c>
      <c r="M168" s="105">
        <f>IF((I168-L168-N168)&lt;=Datos!$G$7,"0",IF((I168-L168-N168)&lt;=Datos!$G$8,((I168-L168-N168)-Datos!$F$8)*Datos!$I$6,IF((I168-L168-N168)&lt;=Datos!$G$9,Datos!$I$8+((I168-L168-N168)-Datos!$F$9)*Datos!$J$6,IF((I168-L168-N168)&gt;=Datos!$F$10,(Datos!$I$8+Datos!$J$8)+((I168-L168-N168)-Datos!$F$10)*Datos!$K$6))))</f>
        <v>3486.6756666666661</v>
      </c>
      <c r="N168" s="104">
        <f>IF(I168&gt;=Datos!$D$15,(Datos!$D$15*Datos!$C$15),IF(I168&lt;=Datos!$D$15,(I168*Datos!$C$15)))</f>
        <v>1824</v>
      </c>
      <c r="O168" s="104">
        <v>25</v>
      </c>
      <c r="P168" s="104">
        <f>SUM(L168:O168)</f>
        <v>7057.6756666666661</v>
      </c>
      <c r="Q168" s="106">
        <f>+K168-P168</f>
        <v>52942.324333333338</v>
      </c>
    </row>
    <row r="169" spans="1:17" s="79" customFormat="1" ht="36.75" customHeight="1" x14ac:dyDescent="0.2">
      <c r="A169" s="302" t="s">
        <v>435</v>
      </c>
      <c r="B169" s="303"/>
      <c r="C169" s="109">
        <v>4</v>
      </c>
      <c r="D169" s="305"/>
      <c r="E169" s="305"/>
      <c r="F169" s="305"/>
      <c r="G169" s="305"/>
      <c r="H169" s="306"/>
      <c r="I169" s="114">
        <f>SUM(I165:I168)</f>
        <v>215000</v>
      </c>
      <c r="J169" s="114">
        <f t="shared" ref="J169:Q169" si="110">SUM(J165:J168)</f>
        <v>0</v>
      </c>
      <c r="K169" s="114">
        <f t="shared" si="110"/>
        <v>215000</v>
      </c>
      <c r="L169" s="114">
        <f t="shared" si="110"/>
        <v>6170.5</v>
      </c>
      <c r="M169" s="114">
        <f t="shared" si="110"/>
        <v>10460.026999999998</v>
      </c>
      <c r="N169" s="114">
        <f t="shared" si="110"/>
        <v>6536</v>
      </c>
      <c r="O169" s="114">
        <f t="shared" si="110"/>
        <v>100</v>
      </c>
      <c r="P169" s="114">
        <f t="shared" si="110"/>
        <v>23266.526999999998</v>
      </c>
      <c r="Q169" s="114">
        <f t="shared" si="110"/>
        <v>191733.473</v>
      </c>
    </row>
    <row r="170" spans="1:17" s="7" customFormat="1" ht="36.75" customHeight="1" x14ac:dyDescent="0.2">
      <c r="A170" s="302" t="s">
        <v>615</v>
      </c>
      <c r="B170" s="303"/>
      <c r="C170" s="303"/>
      <c r="D170" s="303"/>
      <c r="E170" s="303"/>
      <c r="F170" s="303"/>
      <c r="G170" s="303"/>
      <c r="H170" s="303"/>
      <c r="I170" s="303"/>
      <c r="J170" s="303"/>
      <c r="K170" s="303"/>
      <c r="L170" s="303"/>
      <c r="M170" s="303"/>
      <c r="N170" s="303"/>
      <c r="O170" s="303"/>
      <c r="P170" s="303"/>
      <c r="Q170" s="304"/>
    </row>
    <row r="171" spans="1:17" s="7" customFormat="1" ht="38.25" customHeight="1" x14ac:dyDescent="0.2">
      <c r="A171" s="99">
        <v>81</v>
      </c>
      <c r="B171" s="115" t="s">
        <v>614</v>
      </c>
      <c r="C171" s="115" t="s">
        <v>275</v>
      </c>
      <c r="D171" s="120" t="s">
        <v>277</v>
      </c>
      <c r="E171" s="101" t="s">
        <v>272</v>
      </c>
      <c r="F171" s="101" t="s">
        <v>19</v>
      </c>
      <c r="G171" s="102">
        <v>45901</v>
      </c>
      <c r="H171" s="116">
        <v>46082</v>
      </c>
      <c r="I171" s="104">
        <v>76230</v>
      </c>
      <c r="J171" s="104">
        <v>0</v>
      </c>
      <c r="K171" s="104">
        <f>SUM(I171:J171)</f>
        <v>76230</v>
      </c>
      <c r="L171" s="104">
        <f>IF(I171&gt;=Datos!$D$14,(Datos!$D$14*Datos!$C$14),IF(I171&lt;=Datos!$D$14,(I171*Datos!$C$14)))</f>
        <v>2187.8009999999999</v>
      </c>
      <c r="M171" s="105">
        <f>IF((I171-L171-N171)&lt;=Datos!$G$7,"0",IF((I171-L171-N171)&lt;=Datos!$G$8,((I171-L171-N171)-Datos!$F$8)*Datos!$I$6,IF((I171-L171-N171)&lt;=Datos!$G$9,Datos!$I$8+((I171-L171-N171)-Datos!$F$9)*Datos!$J$6,IF((I171-L171-N171)&gt;=Datos!$F$10,(Datos!$I$8+Datos!$J$8)+((I171-L171-N171)-Datos!$F$10)*Datos!$K$6))))</f>
        <v>6540.8370666666669</v>
      </c>
      <c r="N171" s="104">
        <f>IF(I171&gt;=Datos!$D$15,(Datos!$D$15*Datos!$C$15),IF(I171&lt;=Datos!$D$15,(I171*Datos!$C$15)))</f>
        <v>2317.3919999999998</v>
      </c>
      <c r="O171" s="104">
        <v>4146.24</v>
      </c>
      <c r="P171" s="104">
        <f>SUM(L171:O171)</f>
        <v>15192.270066666666</v>
      </c>
      <c r="Q171" s="106">
        <f>+K171-P171</f>
        <v>61037.729933333336</v>
      </c>
    </row>
    <row r="172" spans="1:17" s="79" customFormat="1" ht="36.75" customHeight="1" x14ac:dyDescent="0.2">
      <c r="A172" s="302" t="s">
        <v>435</v>
      </c>
      <c r="B172" s="303"/>
      <c r="C172" s="109">
        <v>1</v>
      </c>
      <c r="D172" s="305"/>
      <c r="E172" s="305"/>
      <c r="F172" s="305"/>
      <c r="G172" s="305"/>
      <c r="H172" s="306"/>
      <c r="I172" s="114">
        <f>SUM(I171)</f>
        <v>76230</v>
      </c>
      <c r="J172" s="114">
        <f t="shared" ref="J172:Q172" si="111">SUM(J171)</f>
        <v>0</v>
      </c>
      <c r="K172" s="114">
        <f t="shared" si="111"/>
        <v>76230</v>
      </c>
      <c r="L172" s="114">
        <f t="shared" si="111"/>
        <v>2187.8009999999999</v>
      </c>
      <c r="M172" s="114">
        <f t="shared" si="111"/>
        <v>6540.8370666666669</v>
      </c>
      <c r="N172" s="114">
        <f t="shared" si="111"/>
        <v>2317.3919999999998</v>
      </c>
      <c r="O172" s="114">
        <f t="shared" si="111"/>
        <v>4146.24</v>
      </c>
      <c r="P172" s="114">
        <f t="shared" si="111"/>
        <v>15192.270066666666</v>
      </c>
      <c r="Q172" s="114">
        <f t="shared" si="111"/>
        <v>61037.729933333336</v>
      </c>
    </row>
    <row r="173" spans="1:17" s="7" customFormat="1" ht="36.75" customHeight="1" x14ac:dyDescent="0.2">
      <c r="A173" s="302" t="s">
        <v>709</v>
      </c>
      <c r="B173" s="303"/>
      <c r="C173" s="303"/>
      <c r="D173" s="303"/>
      <c r="E173" s="303"/>
      <c r="F173" s="303"/>
      <c r="G173" s="303"/>
      <c r="H173" s="303"/>
      <c r="I173" s="303"/>
      <c r="J173" s="303"/>
      <c r="K173" s="303"/>
      <c r="L173" s="303"/>
      <c r="M173" s="303"/>
      <c r="N173" s="303"/>
      <c r="O173" s="303"/>
      <c r="P173" s="303"/>
      <c r="Q173" s="304"/>
    </row>
    <row r="174" spans="1:17" s="7" customFormat="1" ht="38.25" customHeight="1" x14ac:dyDescent="0.2">
      <c r="A174" s="99">
        <v>82</v>
      </c>
      <c r="B174" s="115" t="s">
        <v>686</v>
      </c>
      <c r="C174" s="115" t="s">
        <v>274</v>
      </c>
      <c r="D174" s="120" t="s">
        <v>432</v>
      </c>
      <c r="E174" s="101" t="s">
        <v>272</v>
      </c>
      <c r="F174" s="101" t="s">
        <v>19</v>
      </c>
      <c r="G174" s="102">
        <v>45992</v>
      </c>
      <c r="H174" s="116">
        <v>46174</v>
      </c>
      <c r="I174" s="104">
        <v>35000</v>
      </c>
      <c r="J174" s="104">
        <v>0</v>
      </c>
      <c r="K174" s="104">
        <f t="shared" ref="K174:K191" si="112">SUM(I174:J174)</f>
        <v>35000</v>
      </c>
      <c r="L174" s="104">
        <f>IF(I174&gt;=Datos!$D$14,(Datos!$D$14*Datos!$C$14),IF(I174&lt;=Datos!$D$14,(I174*Datos!$C$14)))</f>
        <v>1004.5</v>
      </c>
      <c r="M174" s="105" t="str">
        <f>IF((I174-L174-N174)&lt;=Datos!$G$7,"0",IF((I174-L174-N174)&lt;=Datos!$G$8,((I174-L174-N174)-Datos!$F$8)*Datos!$I$6,IF((I174-L174-N174)&lt;=Datos!$G$9,Datos!$I$8+((I174-L174-N174)-Datos!$F$9)*Datos!$J$6,IF((I174-L174-N174)&gt;=Datos!$F$10,(Datos!$I$8+Datos!$J$8)+((I174-L174-N174)-Datos!$F$10)*Datos!$K$6))))</f>
        <v>0</v>
      </c>
      <c r="N174" s="104">
        <f>IF(I174&gt;=Datos!$D$15,(Datos!$D$15*Datos!$C$15),IF(I174&lt;=Datos!$D$15,(I174*Datos!$C$15)))</f>
        <v>1064</v>
      </c>
      <c r="O174" s="104">
        <v>25</v>
      </c>
      <c r="P174" s="104">
        <f t="shared" ref="P174:P191" si="113">SUM(L174:O174)</f>
        <v>2093.5</v>
      </c>
      <c r="Q174" s="106">
        <f t="shared" ref="Q174:Q191" si="114">+K174-P174</f>
        <v>32906.5</v>
      </c>
    </row>
    <row r="175" spans="1:17" s="7" customFormat="1" ht="38.25" customHeight="1" x14ac:dyDescent="0.2">
      <c r="A175" s="99">
        <v>83</v>
      </c>
      <c r="B175" s="115" t="s">
        <v>687</v>
      </c>
      <c r="C175" s="115" t="s">
        <v>274</v>
      </c>
      <c r="D175" s="120" t="s">
        <v>432</v>
      </c>
      <c r="E175" s="101" t="s">
        <v>272</v>
      </c>
      <c r="F175" s="101" t="s">
        <v>19</v>
      </c>
      <c r="G175" s="102">
        <v>45992</v>
      </c>
      <c r="H175" s="116">
        <v>46174</v>
      </c>
      <c r="I175" s="104">
        <v>35000</v>
      </c>
      <c r="J175" s="104">
        <v>0</v>
      </c>
      <c r="K175" s="104">
        <f t="shared" si="112"/>
        <v>35000</v>
      </c>
      <c r="L175" s="104">
        <f>IF(I175&gt;=Datos!$D$14,(Datos!$D$14*Datos!$C$14),IF(I175&lt;=Datos!$D$14,(I175*Datos!$C$14)))</f>
        <v>1004.5</v>
      </c>
      <c r="M175" s="105" t="str">
        <f>IF((I175-L175-N175)&lt;=Datos!$G$7,"0",IF((I175-L175-N175)&lt;=Datos!$G$8,((I175-L175-N175)-Datos!$F$8)*Datos!$I$6,IF((I175-L175-N175)&lt;=Datos!$G$9,Datos!$I$8+((I175-L175-N175)-Datos!$F$9)*Datos!$J$6,IF((I175-L175-N175)&gt;=Datos!$F$10,(Datos!$I$8+Datos!$J$8)+((I175-L175-N175)-Datos!$F$10)*Datos!$K$6))))</f>
        <v>0</v>
      </c>
      <c r="N175" s="104">
        <f>IF(I175&gt;=Datos!$D$15,(Datos!$D$15*Datos!$C$15),IF(I175&lt;=Datos!$D$15,(I175*Datos!$C$15)))</f>
        <v>1064</v>
      </c>
      <c r="O175" s="104">
        <v>25</v>
      </c>
      <c r="P175" s="104">
        <f t="shared" si="113"/>
        <v>2093.5</v>
      </c>
      <c r="Q175" s="106">
        <f t="shared" si="114"/>
        <v>32906.5</v>
      </c>
    </row>
    <row r="176" spans="1:17" s="7" customFormat="1" ht="38.25" customHeight="1" x14ac:dyDescent="0.2">
      <c r="A176" s="99">
        <v>84</v>
      </c>
      <c r="B176" s="115" t="s">
        <v>688</v>
      </c>
      <c r="C176" s="115" t="s">
        <v>274</v>
      </c>
      <c r="D176" s="120" t="s">
        <v>432</v>
      </c>
      <c r="E176" s="101" t="s">
        <v>272</v>
      </c>
      <c r="F176" s="101" t="s">
        <v>19</v>
      </c>
      <c r="G176" s="102">
        <v>45992</v>
      </c>
      <c r="H176" s="116">
        <v>46174</v>
      </c>
      <c r="I176" s="104">
        <v>35000</v>
      </c>
      <c r="J176" s="104">
        <v>0</v>
      </c>
      <c r="K176" s="104">
        <f t="shared" si="112"/>
        <v>35000</v>
      </c>
      <c r="L176" s="104">
        <f>IF(I176&gt;=Datos!$D$14,(Datos!$D$14*Datos!$C$14),IF(I176&lt;=Datos!$D$14,(I176*Datos!$C$14)))</f>
        <v>1004.5</v>
      </c>
      <c r="M176" s="105" t="str">
        <f>IF((I176-L176-N176)&lt;=Datos!$G$7,"0",IF((I176-L176-N176)&lt;=Datos!$G$8,((I176-L176-N176)-Datos!$F$8)*Datos!$I$6,IF((I176-L176-N176)&lt;=Datos!$G$9,Datos!$I$8+((I176-L176-N176)-Datos!$F$9)*Datos!$J$6,IF((I176-L176-N176)&gt;=Datos!$F$10,(Datos!$I$8+Datos!$J$8)+((I176-L176-N176)-Datos!$F$10)*Datos!$K$6))))</f>
        <v>0</v>
      </c>
      <c r="N176" s="104">
        <f>IF(I176&gt;=Datos!$D$15,(Datos!$D$15*Datos!$C$15),IF(I176&lt;=Datos!$D$15,(I176*Datos!$C$15)))</f>
        <v>1064</v>
      </c>
      <c r="O176" s="104">
        <v>25</v>
      </c>
      <c r="P176" s="104">
        <f t="shared" si="113"/>
        <v>2093.5</v>
      </c>
      <c r="Q176" s="106">
        <f t="shared" si="114"/>
        <v>32906.5</v>
      </c>
    </row>
    <row r="177" spans="1:17" s="7" customFormat="1" ht="38.25" customHeight="1" x14ac:dyDescent="0.2">
      <c r="A177" s="99">
        <v>85</v>
      </c>
      <c r="B177" s="115" t="s">
        <v>689</v>
      </c>
      <c r="C177" s="115" t="s">
        <v>274</v>
      </c>
      <c r="D177" s="120" t="s">
        <v>432</v>
      </c>
      <c r="E177" s="101" t="s">
        <v>272</v>
      </c>
      <c r="F177" s="101" t="s">
        <v>19</v>
      </c>
      <c r="G177" s="102">
        <v>45992</v>
      </c>
      <c r="H177" s="116">
        <v>46174</v>
      </c>
      <c r="I177" s="104">
        <v>35000</v>
      </c>
      <c r="J177" s="104">
        <v>0</v>
      </c>
      <c r="K177" s="104">
        <f t="shared" si="112"/>
        <v>35000</v>
      </c>
      <c r="L177" s="104">
        <f>IF(I177&gt;=Datos!$D$14,(Datos!$D$14*Datos!$C$14),IF(I177&lt;=Datos!$D$14,(I177*Datos!$C$14)))</f>
        <v>1004.5</v>
      </c>
      <c r="M177" s="105" t="str">
        <f>IF((I177-L177-N177)&lt;=Datos!$G$7,"0",IF((I177-L177-N177)&lt;=Datos!$G$8,((I177-L177-N177)-Datos!$F$8)*Datos!$I$6,IF((I177-L177-N177)&lt;=Datos!$G$9,Datos!$I$8+((I177-L177-N177)-Datos!$F$9)*Datos!$J$6,IF((I177-L177-N177)&gt;=Datos!$F$10,(Datos!$I$8+Datos!$J$8)+((I177-L177-N177)-Datos!$F$10)*Datos!$K$6))))</f>
        <v>0</v>
      </c>
      <c r="N177" s="104">
        <f>IF(I177&gt;=Datos!$D$15,(Datos!$D$15*Datos!$C$15),IF(I177&lt;=Datos!$D$15,(I177*Datos!$C$15)))</f>
        <v>1064</v>
      </c>
      <c r="O177" s="104">
        <v>25</v>
      </c>
      <c r="P177" s="104">
        <f t="shared" si="113"/>
        <v>2093.5</v>
      </c>
      <c r="Q177" s="106">
        <f t="shared" si="114"/>
        <v>32906.5</v>
      </c>
    </row>
    <row r="178" spans="1:17" s="7" customFormat="1" ht="38.25" customHeight="1" x14ac:dyDescent="0.2">
      <c r="A178" s="99">
        <v>86</v>
      </c>
      <c r="B178" s="115" t="s">
        <v>690</v>
      </c>
      <c r="C178" s="115" t="s">
        <v>274</v>
      </c>
      <c r="D178" s="120" t="s">
        <v>432</v>
      </c>
      <c r="E178" s="101" t="s">
        <v>272</v>
      </c>
      <c r="F178" s="101" t="s">
        <v>19</v>
      </c>
      <c r="G178" s="102">
        <v>45992</v>
      </c>
      <c r="H178" s="116">
        <v>46174</v>
      </c>
      <c r="I178" s="104">
        <v>35000</v>
      </c>
      <c r="J178" s="104">
        <v>0</v>
      </c>
      <c r="K178" s="104">
        <f t="shared" si="112"/>
        <v>35000</v>
      </c>
      <c r="L178" s="104">
        <f>IF(I178&gt;=Datos!$D$14,(Datos!$D$14*Datos!$C$14),IF(I178&lt;=Datos!$D$14,(I178*Datos!$C$14)))</f>
        <v>1004.5</v>
      </c>
      <c r="M178" s="105" t="str">
        <f>IF((I178-L178-N178)&lt;=Datos!$G$7,"0",IF((I178-L178-N178)&lt;=Datos!$G$8,((I178-L178-N178)-Datos!$F$8)*Datos!$I$6,IF((I178-L178-N178)&lt;=Datos!$G$9,Datos!$I$8+((I178-L178-N178)-Datos!$F$9)*Datos!$J$6,IF((I178-L178-N178)&gt;=Datos!$F$10,(Datos!$I$8+Datos!$J$8)+((I178-L178-N178)-Datos!$F$10)*Datos!$K$6))))</f>
        <v>0</v>
      </c>
      <c r="N178" s="104">
        <f>IF(I178&gt;=Datos!$D$15,(Datos!$D$15*Datos!$C$15),IF(I178&lt;=Datos!$D$15,(I178*Datos!$C$15)))</f>
        <v>1064</v>
      </c>
      <c r="O178" s="104">
        <v>25</v>
      </c>
      <c r="P178" s="104">
        <f t="shared" si="113"/>
        <v>2093.5</v>
      </c>
      <c r="Q178" s="106">
        <f t="shared" si="114"/>
        <v>32906.5</v>
      </c>
    </row>
    <row r="179" spans="1:17" s="7" customFormat="1" ht="38.25" customHeight="1" x14ac:dyDescent="0.2">
      <c r="A179" s="99">
        <v>87</v>
      </c>
      <c r="B179" s="115" t="s">
        <v>691</v>
      </c>
      <c r="C179" s="115" t="s">
        <v>274</v>
      </c>
      <c r="D179" s="120" t="s">
        <v>432</v>
      </c>
      <c r="E179" s="101" t="s">
        <v>272</v>
      </c>
      <c r="F179" s="101" t="s">
        <v>19</v>
      </c>
      <c r="G179" s="102">
        <v>45992</v>
      </c>
      <c r="H179" s="116">
        <v>46174</v>
      </c>
      <c r="I179" s="104">
        <v>35000</v>
      </c>
      <c r="J179" s="104">
        <v>0</v>
      </c>
      <c r="K179" s="104">
        <f t="shared" si="112"/>
        <v>35000</v>
      </c>
      <c r="L179" s="104">
        <f>IF(I179&gt;=Datos!$D$14,(Datos!$D$14*Datos!$C$14),IF(I179&lt;=Datos!$D$14,(I179*Datos!$C$14)))</f>
        <v>1004.5</v>
      </c>
      <c r="M179" s="105" t="str">
        <f>IF((I179-L179-N179)&lt;=Datos!$G$7,"0",IF((I179-L179-N179)&lt;=Datos!$G$8,((I179-L179-N179)-Datos!$F$8)*Datos!$I$6,IF((I179-L179-N179)&lt;=Datos!$G$9,Datos!$I$8+((I179-L179-N179)-Datos!$F$9)*Datos!$J$6,IF((I179-L179-N179)&gt;=Datos!$F$10,(Datos!$I$8+Datos!$J$8)+((I179-L179-N179)-Datos!$F$10)*Datos!$K$6))))</f>
        <v>0</v>
      </c>
      <c r="N179" s="104">
        <f>IF(I179&gt;=Datos!$D$15,(Datos!$D$15*Datos!$C$15),IF(I179&lt;=Datos!$D$15,(I179*Datos!$C$15)))</f>
        <v>1064</v>
      </c>
      <c r="O179" s="104">
        <v>25</v>
      </c>
      <c r="P179" s="104">
        <f t="shared" si="113"/>
        <v>2093.5</v>
      </c>
      <c r="Q179" s="106">
        <f t="shared" si="114"/>
        <v>32906.5</v>
      </c>
    </row>
    <row r="180" spans="1:17" s="7" customFormat="1" ht="38.25" customHeight="1" x14ac:dyDescent="0.2">
      <c r="A180" s="99">
        <v>88</v>
      </c>
      <c r="B180" s="115" t="s">
        <v>692</v>
      </c>
      <c r="C180" s="115" t="s">
        <v>274</v>
      </c>
      <c r="D180" s="120" t="s">
        <v>432</v>
      </c>
      <c r="E180" s="101" t="s">
        <v>272</v>
      </c>
      <c r="F180" s="101" t="s">
        <v>19</v>
      </c>
      <c r="G180" s="102">
        <v>45992</v>
      </c>
      <c r="H180" s="116">
        <v>46174</v>
      </c>
      <c r="I180" s="104">
        <v>35000</v>
      </c>
      <c r="J180" s="104">
        <v>0</v>
      </c>
      <c r="K180" s="104">
        <f t="shared" si="112"/>
        <v>35000</v>
      </c>
      <c r="L180" s="104">
        <f>IF(I180&gt;=Datos!$D$14,(Datos!$D$14*Datos!$C$14),IF(I180&lt;=Datos!$D$14,(I180*Datos!$C$14)))</f>
        <v>1004.5</v>
      </c>
      <c r="M180" s="105" t="str">
        <f>IF((I180-L180-N180)&lt;=Datos!$G$7,"0",IF((I180-L180-N180)&lt;=Datos!$G$8,((I180-L180-N180)-Datos!$F$8)*Datos!$I$6,IF((I180-L180-N180)&lt;=Datos!$G$9,Datos!$I$8+((I180-L180-N180)-Datos!$F$9)*Datos!$J$6,IF((I180-L180-N180)&gt;=Datos!$F$10,(Datos!$I$8+Datos!$J$8)+((I180-L180-N180)-Datos!$F$10)*Datos!$K$6))))</f>
        <v>0</v>
      </c>
      <c r="N180" s="104">
        <f>IF(I180&gt;=Datos!$D$15,(Datos!$D$15*Datos!$C$15),IF(I180&lt;=Datos!$D$15,(I180*Datos!$C$15)))</f>
        <v>1064</v>
      </c>
      <c r="O180" s="104">
        <v>25</v>
      </c>
      <c r="P180" s="104">
        <f t="shared" si="113"/>
        <v>2093.5</v>
      </c>
      <c r="Q180" s="106">
        <f t="shared" si="114"/>
        <v>32906.5</v>
      </c>
    </row>
    <row r="181" spans="1:17" s="7" customFormat="1" ht="38.25" customHeight="1" x14ac:dyDescent="0.2">
      <c r="A181" s="99">
        <v>89</v>
      </c>
      <c r="B181" s="115" t="s">
        <v>693</v>
      </c>
      <c r="C181" s="115" t="s">
        <v>274</v>
      </c>
      <c r="D181" s="120" t="s">
        <v>432</v>
      </c>
      <c r="E181" s="101" t="s">
        <v>272</v>
      </c>
      <c r="F181" s="101" t="s">
        <v>19</v>
      </c>
      <c r="G181" s="102">
        <v>45992</v>
      </c>
      <c r="H181" s="116">
        <v>46174</v>
      </c>
      <c r="I181" s="104">
        <v>35000</v>
      </c>
      <c r="J181" s="104">
        <v>0</v>
      </c>
      <c r="K181" s="104">
        <f t="shared" si="112"/>
        <v>35000</v>
      </c>
      <c r="L181" s="104">
        <f>IF(I181&gt;=Datos!$D$14,(Datos!$D$14*Datos!$C$14),IF(I181&lt;=Datos!$D$14,(I181*Datos!$C$14)))</f>
        <v>1004.5</v>
      </c>
      <c r="M181" s="105" t="str">
        <f>IF((I181-L181-N181)&lt;=Datos!$G$7,"0",IF((I181-L181-N181)&lt;=Datos!$G$8,((I181-L181-N181)-Datos!$F$8)*Datos!$I$6,IF((I181-L181-N181)&lt;=Datos!$G$9,Datos!$I$8+((I181-L181-N181)-Datos!$F$9)*Datos!$J$6,IF((I181-L181-N181)&gt;=Datos!$F$10,(Datos!$I$8+Datos!$J$8)+((I181-L181-N181)-Datos!$F$10)*Datos!$K$6))))</f>
        <v>0</v>
      </c>
      <c r="N181" s="104">
        <f>IF(I181&gt;=Datos!$D$15,(Datos!$D$15*Datos!$C$15),IF(I181&lt;=Datos!$D$15,(I181*Datos!$C$15)))</f>
        <v>1064</v>
      </c>
      <c r="O181" s="104">
        <v>25</v>
      </c>
      <c r="P181" s="104">
        <f t="shared" si="113"/>
        <v>2093.5</v>
      </c>
      <c r="Q181" s="106">
        <f t="shared" si="114"/>
        <v>32906.5</v>
      </c>
    </row>
    <row r="182" spans="1:17" s="7" customFormat="1" ht="38.25" customHeight="1" x14ac:dyDescent="0.2">
      <c r="A182" s="99">
        <v>90</v>
      </c>
      <c r="B182" s="115" t="s">
        <v>694</v>
      </c>
      <c r="C182" s="115" t="s">
        <v>274</v>
      </c>
      <c r="D182" s="120" t="s">
        <v>432</v>
      </c>
      <c r="E182" s="101" t="s">
        <v>272</v>
      </c>
      <c r="F182" s="101" t="s">
        <v>19</v>
      </c>
      <c r="G182" s="102">
        <v>45992</v>
      </c>
      <c r="H182" s="116">
        <v>46174</v>
      </c>
      <c r="I182" s="104">
        <v>35000</v>
      </c>
      <c r="J182" s="104">
        <v>0</v>
      </c>
      <c r="K182" s="104">
        <f t="shared" si="112"/>
        <v>35000</v>
      </c>
      <c r="L182" s="104">
        <f>IF(I182&gt;=Datos!$D$14,(Datos!$D$14*Datos!$C$14),IF(I182&lt;=Datos!$D$14,(I182*Datos!$C$14)))</f>
        <v>1004.5</v>
      </c>
      <c r="M182" s="105" t="str">
        <f>IF((I182-L182-N182)&lt;=Datos!$G$7,"0",IF((I182-L182-N182)&lt;=Datos!$G$8,((I182-L182-N182)-Datos!$F$8)*Datos!$I$6,IF((I182-L182-N182)&lt;=Datos!$G$9,Datos!$I$8+((I182-L182-N182)-Datos!$F$9)*Datos!$J$6,IF((I182-L182-N182)&gt;=Datos!$F$10,(Datos!$I$8+Datos!$J$8)+((I182-L182-N182)-Datos!$F$10)*Datos!$K$6))))</f>
        <v>0</v>
      </c>
      <c r="N182" s="104">
        <f>IF(I182&gt;=Datos!$D$15,(Datos!$D$15*Datos!$C$15),IF(I182&lt;=Datos!$D$15,(I182*Datos!$C$15)))</f>
        <v>1064</v>
      </c>
      <c r="O182" s="104">
        <v>25</v>
      </c>
      <c r="P182" s="104">
        <f t="shared" si="113"/>
        <v>2093.5</v>
      </c>
      <c r="Q182" s="106">
        <f t="shared" si="114"/>
        <v>32906.5</v>
      </c>
    </row>
    <row r="183" spans="1:17" s="7" customFormat="1" ht="38.25" customHeight="1" x14ac:dyDescent="0.2">
      <c r="A183" s="99">
        <v>91</v>
      </c>
      <c r="B183" s="115" t="s">
        <v>695</v>
      </c>
      <c r="C183" s="115" t="s">
        <v>274</v>
      </c>
      <c r="D183" s="120" t="s">
        <v>432</v>
      </c>
      <c r="E183" s="101" t="s">
        <v>272</v>
      </c>
      <c r="F183" s="101" t="s">
        <v>19</v>
      </c>
      <c r="G183" s="102">
        <v>45992</v>
      </c>
      <c r="H183" s="116">
        <v>46174</v>
      </c>
      <c r="I183" s="104">
        <v>35000</v>
      </c>
      <c r="J183" s="104">
        <v>0</v>
      </c>
      <c r="K183" s="104">
        <f t="shared" si="112"/>
        <v>35000</v>
      </c>
      <c r="L183" s="104">
        <f>IF(I183&gt;=Datos!$D$14,(Datos!$D$14*Datos!$C$14),IF(I183&lt;=Datos!$D$14,(I183*Datos!$C$14)))</f>
        <v>1004.5</v>
      </c>
      <c r="M183" s="105" t="str">
        <f>IF((I183-L183-N183)&lt;=Datos!$G$7,"0",IF((I183-L183-N183)&lt;=Datos!$G$8,((I183-L183-N183)-Datos!$F$8)*Datos!$I$6,IF((I183-L183-N183)&lt;=Datos!$G$9,Datos!$I$8+((I183-L183-N183)-Datos!$F$9)*Datos!$J$6,IF((I183-L183-N183)&gt;=Datos!$F$10,(Datos!$I$8+Datos!$J$8)+((I183-L183-N183)-Datos!$F$10)*Datos!$K$6))))</f>
        <v>0</v>
      </c>
      <c r="N183" s="104">
        <f>IF(I183&gt;=Datos!$D$15,(Datos!$D$15*Datos!$C$15),IF(I183&lt;=Datos!$D$15,(I183*Datos!$C$15)))</f>
        <v>1064</v>
      </c>
      <c r="O183" s="104">
        <v>25</v>
      </c>
      <c r="P183" s="104">
        <f t="shared" si="113"/>
        <v>2093.5</v>
      </c>
      <c r="Q183" s="106">
        <f t="shared" si="114"/>
        <v>32906.5</v>
      </c>
    </row>
    <row r="184" spans="1:17" s="7" customFormat="1" ht="38.25" customHeight="1" x14ac:dyDescent="0.2">
      <c r="A184" s="99">
        <v>92</v>
      </c>
      <c r="B184" s="115" t="s">
        <v>696</v>
      </c>
      <c r="C184" s="115" t="s">
        <v>274</v>
      </c>
      <c r="D184" s="120" t="s">
        <v>432</v>
      </c>
      <c r="E184" s="101" t="s">
        <v>272</v>
      </c>
      <c r="F184" s="101" t="s">
        <v>19</v>
      </c>
      <c r="G184" s="102">
        <v>45992</v>
      </c>
      <c r="H184" s="116">
        <v>46174</v>
      </c>
      <c r="I184" s="104">
        <v>35000</v>
      </c>
      <c r="J184" s="104">
        <v>0</v>
      </c>
      <c r="K184" s="104">
        <f t="shared" si="112"/>
        <v>35000</v>
      </c>
      <c r="L184" s="104">
        <f>IF(I184&gt;=Datos!$D$14,(Datos!$D$14*Datos!$C$14),IF(I184&lt;=Datos!$D$14,(I184*Datos!$C$14)))</f>
        <v>1004.5</v>
      </c>
      <c r="M184" s="105" t="str">
        <f>IF((I184-L184-N184)&lt;=Datos!$G$7,"0",IF((I184-L184-N184)&lt;=Datos!$G$8,((I184-L184-N184)-Datos!$F$8)*Datos!$I$6,IF((I184-L184-N184)&lt;=Datos!$G$9,Datos!$I$8+((I184-L184-N184)-Datos!$F$9)*Datos!$J$6,IF((I184-L184-N184)&gt;=Datos!$F$10,(Datos!$I$8+Datos!$J$8)+((I184-L184-N184)-Datos!$F$10)*Datos!$K$6))))</f>
        <v>0</v>
      </c>
      <c r="N184" s="104">
        <f>IF(I184&gt;=Datos!$D$15,(Datos!$D$15*Datos!$C$15),IF(I184&lt;=Datos!$D$15,(I184*Datos!$C$15)))</f>
        <v>1064</v>
      </c>
      <c r="O184" s="104">
        <v>25</v>
      </c>
      <c r="P184" s="104">
        <f t="shared" si="113"/>
        <v>2093.5</v>
      </c>
      <c r="Q184" s="106">
        <f t="shared" si="114"/>
        <v>32906.5</v>
      </c>
    </row>
    <row r="185" spans="1:17" s="7" customFormat="1" ht="38.25" customHeight="1" x14ac:dyDescent="0.2">
      <c r="A185" s="99">
        <v>93</v>
      </c>
      <c r="B185" s="115" t="s">
        <v>697</v>
      </c>
      <c r="C185" s="115" t="s">
        <v>274</v>
      </c>
      <c r="D185" s="120" t="s">
        <v>432</v>
      </c>
      <c r="E185" s="101" t="s">
        <v>272</v>
      </c>
      <c r="F185" s="101" t="s">
        <v>19</v>
      </c>
      <c r="G185" s="102">
        <v>45992</v>
      </c>
      <c r="H185" s="116">
        <v>46174</v>
      </c>
      <c r="I185" s="104">
        <v>35000</v>
      </c>
      <c r="J185" s="104">
        <v>0</v>
      </c>
      <c r="K185" s="104">
        <f t="shared" si="112"/>
        <v>35000</v>
      </c>
      <c r="L185" s="104">
        <f>IF(I185&gt;=Datos!$D$14,(Datos!$D$14*Datos!$C$14),IF(I185&lt;=Datos!$D$14,(I185*Datos!$C$14)))</f>
        <v>1004.5</v>
      </c>
      <c r="M185" s="105" t="str">
        <f>IF((I185-L185-N185)&lt;=Datos!$G$7,"0",IF((I185-L185-N185)&lt;=Datos!$G$8,((I185-L185-N185)-Datos!$F$8)*Datos!$I$6,IF((I185-L185-N185)&lt;=Datos!$G$9,Datos!$I$8+((I185-L185-N185)-Datos!$F$9)*Datos!$J$6,IF((I185-L185-N185)&gt;=Datos!$F$10,(Datos!$I$8+Datos!$J$8)+((I185-L185-N185)-Datos!$F$10)*Datos!$K$6))))</f>
        <v>0</v>
      </c>
      <c r="N185" s="104">
        <f>IF(I185&gt;=Datos!$D$15,(Datos!$D$15*Datos!$C$15),IF(I185&lt;=Datos!$D$15,(I185*Datos!$C$15)))</f>
        <v>1064</v>
      </c>
      <c r="O185" s="104">
        <v>25</v>
      </c>
      <c r="P185" s="104">
        <f t="shared" si="113"/>
        <v>2093.5</v>
      </c>
      <c r="Q185" s="106">
        <f t="shared" si="114"/>
        <v>32906.5</v>
      </c>
    </row>
    <row r="186" spans="1:17" s="7" customFormat="1" ht="38.25" customHeight="1" x14ac:dyDescent="0.2">
      <c r="A186" s="99">
        <v>94</v>
      </c>
      <c r="B186" s="115" t="s">
        <v>698</v>
      </c>
      <c r="C186" s="115" t="s">
        <v>274</v>
      </c>
      <c r="D186" s="120" t="s">
        <v>432</v>
      </c>
      <c r="E186" s="101" t="s">
        <v>272</v>
      </c>
      <c r="F186" s="101" t="s">
        <v>19</v>
      </c>
      <c r="G186" s="102">
        <v>45992</v>
      </c>
      <c r="H186" s="116">
        <v>46174</v>
      </c>
      <c r="I186" s="104">
        <v>35000</v>
      </c>
      <c r="J186" s="104">
        <v>0</v>
      </c>
      <c r="K186" s="104">
        <f t="shared" si="112"/>
        <v>35000</v>
      </c>
      <c r="L186" s="104">
        <f>IF(I186&gt;=Datos!$D$14,(Datos!$D$14*Datos!$C$14),IF(I186&lt;=Datos!$D$14,(I186*Datos!$C$14)))</f>
        <v>1004.5</v>
      </c>
      <c r="M186" s="105" t="str">
        <f>IF((I186-L186-N186)&lt;=Datos!$G$7,"0",IF((I186-L186-N186)&lt;=Datos!$G$8,((I186-L186-N186)-Datos!$F$8)*Datos!$I$6,IF((I186-L186-N186)&lt;=Datos!$G$9,Datos!$I$8+((I186-L186-N186)-Datos!$F$9)*Datos!$J$6,IF((I186-L186-N186)&gt;=Datos!$F$10,(Datos!$I$8+Datos!$J$8)+((I186-L186-N186)-Datos!$F$10)*Datos!$K$6))))</f>
        <v>0</v>
      </c>
      <c r="N186" s="104">
        <f>IF(I186&gt;=Datos!$D$15,(Datos!$D$15*Datos!$C$15),IF(I186&lt;=Datos!$D$15,(I186*Datos!$C$15)))</f>
        <v>1064</v>
      </c>
      <c r="O186" s="104">
        <v>25</v>
      </c>
      <c r="P186" s="104">
        <f t="shared" si="113"/>
        <v>2093.5</v>
      </c>
      <c r="Q186" s="106">
        <f t="shared" si="114"/>
        <v>32906.5</v>
      </c>
    </row>
    <row r="187" spans="1:17" s="7" customFormat="1" ht="38.25" customHeight="1" x14ac:dyDescent="0.2">
      <c r="A187" s="99">
        <v>95</v>
      </c>
      <c r="B187" s="115" t="s">
        <v>699</v>
      </c>
      <c r="C187" s="115" t="s">
        <v>274</v>
      </c>
      <c r="D187" s="120" t="s">
        <v>589</v>
      </c>
      <c r="E187" s="101" t="s">
        <v>272</v>
      </c>
      <c r="F187" s="101" t="s">
        <v>19</v>
      </c>
      <c r="G187" s="102">
        <v>45992</v>
      </c>
      <c r="H187" s="116">
        <v>46174</v>
      </c>
      <c r="I187" s="104">
        <v>76230</v>
      </c>
      <c r="J187" s="104">
        <v>0</v>
      </c>
      <c r="K187" s="104">
        <f t="shared" si="112"/>
        <v>76230</v>
      </c>
      <c r="L187" s="104">
        <f>IF(I187&gt;=Datos!$D$14,(Datos!$D$14*Datos!$C$14),IF(I187&lt;=Datos!$D$14,(I187*Datos!$C$14)))</f>
        <v>2187.8009999999999</v>
      </c>
      <c r="M187" s="105">
        <f>IF((I187-L187-N187)&lt;=Datos!$G$7,"0",IF((I187-L187-N187)&lt;=Datos!$G$8,((I187-L187-N187)-Datos!$F$8)*Datos!$I$6,IF((I187-L187-N187)&lt;=Datos!$G$9,Datos!$I$8+((I187-L187-N187)-Datos!$F$9)*Datos!$J$6,IF((I187-L187-N187)&gt;=Datos!$F$10,(Datos!$I$8+Datos!$J$8)+((I187-L187-N187)-Datos!$F$10)*Datos!$K$6))))</f>
        <v>6540.8370666666669</v>
      </c>
      <c r="N187" s="104">
        <f>IF(I187&gt;=Datos!$D$15,(Datos!$D$15*Datos!$C$15),IF(I187&lt;=Datos!$D$15,(I187*Datos!$C$15)))</f>
        <v>2317.3919999999998</v>
      </c>
      <c r="O187" s="104">
        <v>25</v>
      </c>
      <c r="P187" s="104">
        <f t="shared" si="113"/>
        <v>11071.030066666666</v>
      </c>
      <c r="Q187" s="106">
        <f t="shared" si="114"/>
        <v>65158.969933333334</v>
      </c>
    </row>
    <row r="188" spans="1:17" s="7" customFormat="1" ht="38.25" customHeight="1" x14ac:dyDescent="0.2">
      <c r="A188" s="99">
        <v>96</v>
      </c>
      <c r="B188" s="115" t="s">
        <v>700</v>
      </c>
      <c r="C188" s="115" t="s">
        <v>274</v>
      </c>
      <c r="D188" s="120" t="s">
        <v>432</v>
      </c>
      <c r="E188" s="101" t="s">
        <v>272</v>
      </c>
      <c r="F188" s="101" t="s">
        <v>19</v>
      </c>
      <c r="G188" s="102">
        <v>45992</v>
      </c>
      <c r="H188" s="116">
        <v>46174</v>
      </c>
      <c r="I188" s="104">
        <v>35000</v>
      </c>
      <c r="J188" s="104">
        <v>0</v>
      </c>
      <c r="K188" s="104">
        <f t="shared" si="112"/>
        <v>35000</v>
      </c>
      <c r="L188" s="104">
        <f>IF(I188&gt;=Datos!$D$14,(Datos!$D$14*Datos!$C$14),IF(I188&lt;=Datos!$D$14,(I188*Datos!$C$14)))</f>
        <v>1004.5</v>
      </c>
      <c r="M188" s="105" t="str">
        <f>IF((I188-L188-N188)&lt;=Datos!$G$7,"0",IF((I188-L188-N188)&lt;=Datos!$G$8,((I188-L188-N188)-Datos!$F$8)*Datos!$I$6,IF((I188-L188-N188)&lt;=Datos!$G$9,Datos!$I$8+((I188-L188-N188)-Datos!$F$9)*Datos!$J$6,IF((I188-L188-N188)&gt;=Datos!$F$10,(Datos!$I$8+Datos!$J$8)+((I188-L188-N188)-Datos!$F$10)*Datos!$K$6))))</f>
        <v>0</v>
      </c>
      <c r="N188" s="104">
        <f>IF(I188&gt;=Datos!$D$15,(Datos!$D$15*Datos!$C$15),IF(I188&lt;=Datos!$D$15,(I188*Datos!$C$15)))</f>
        <v>1064</v>
      </c>
      <c r="O188" s="104">
        <v>25</v>
      </c>
      <c r="P188" s="104">
        <f t="shared" si="113"/>
        <v>2093.5</v>
      </c>
      <c r="Q188" s="106">
        <f t="shared" si="114"/>
        <v>32906.5</v>
      </c>
    </row>
    <row r="189" spans="1:17" s="7" customFormat="1" ht="38.25" customHeight="1" x14ac:dyDescent="0.2">
      <c r="A189" s="99">
        <v>97</v>
      </c>
      <c r="B189" s="92" t="s">
        <v>701</v>
      </c>
      <c r="C189" s="115" t="s">
        <v>274</v>
      </c>
      <c r="D189" s="120" t="s">
        <v>432</v>
      </c>
      <c r="E189" s="101" t="s">
        <v>272</v>
      </c>
      <c r="F189" s="101" t="s">
        <v>19</v>
      </c>
      <c r="G189" s="102">
        <v>45992</v>
      </c>
      <c r="H189" s="116">
        <v>46174</v>
      </c>
      <c r="I189" s="104">
        <v>35000</v>
      </c>
      <c r="J189" s="104">
        <v>0</v>
      </c>
      <c r="K189" s="104">
        <f t="shared" si="112"/>
        <v>35000</v>
      </c>
      <c r="L189" s="104">
        <f>IF(I189&gt;=Datos!$D$14,(Datos!$D$14*Datos!$C$14),IF(I189&lt;=Datos!$D$14,(I189*Datos!$C$14)))</f>
        <v>1004.5</v>
      </c>
      <c r="M189" s="105" t="str">
        <f>IF((I189-L189-N189)&lt;=Datos!$G$7,"0",IF((I189-L189-N189)&lt;=Datos!$G$8,((I189-L189-N189)-Datos!$F$8)*Datos!$I$6,IF((I189-L189-N189)&lt;=Datos!$G$9,Datos!$I$8+((I189-L189-N189)-Datos!$F$9)*Datos!$J$6,IF((I189-L189-N189)&gt;=Datos!$F$10,(Datos!$I$8+Datos!$J$8)+((I189-L189-N189)-Datos!$F$10)*Datos!$K$6))))</f>
        <v>0</v>
      </c>
      <c r="N189" s="104">
        <f>IF(I189&gt;=Datos!$D$15,(Datos!$D$15*Datos!$C$15),IF(I189&lt;=Datos!$D$15,(I189*Datos!$C$15)))</f>
        <v>1064</v>
      </c>
      <c r="O189" s="104">
        <v>25</v>
      </c>
      <c r="P189" s="104">
        <f t="shared" si="113"/>
        <v>2093.5</v>
      </c>
      <c r="Q189" s="106">
        <f t="shared" si="114"/>
        <v>32906.5</v>
      </c>
    </row>
    <row r="190" spans="1:17" s="7" customFormat="1" ht="38.25" customHeight="1" x14ac:dyDescent="0.2">
      <c r="A190" s="99">
        <v>98</v>
      </c>
      <c r="B190" s="115" t="s">
        <v>702</v>
      </c>
      <c r="C190" s="115" t="s">
        <v>274</v>
      </c>
      <c r="D190" s="120" t="s">
        <v>589</v>
      </c>
      <c r="E190" s="101" t="s">
        <v>272</v>
      </c>
      <c r="F190" s="101" t="s">
        <v>19</v>
      </c>
      <c r="G190" s="102">
        <v>45992</v>
      </c>
      <c r="H190" s="116">
        <v>46174</v>
      </c>
      <c r="I190" s="104">
        <v>76230</v>
      </c>
      <c r="J190" s="104">
        <v>0</v>
      </c>
      <c r="K190" s="104">
        <f t="shared" si="112"/>
        <v>76230</v>
      </c>
      <c r="L190" s="104">
        <f>IF(I190&gt;=Datos!$D$14,(Datos!$D$14*Datos!$C$14),IF(I190&lt;=Datos!$D$14,(I190*Datos!$C$14)))</f>
        <v>2187.8009999999999</v>
      </c>
      <c r="M190" s="105">
        <f>IF((I190-L190-N190)&lt;=Datos!$G$7,"0",IF((I190-L190-N190)&lt;=Datos!$G$8,((I190-L190-N190)-Datos!$F$8)*Datos!$I$6,IF((I190-L190-N190)&lt;=Datos!$G$9,Datos!$I$8+((I190-L190-N190)-Datos!$F$9)*Datos!$J$6,IF((I190-L190-N190)&gt;=Datos!$F$10,(Datos!$I$8+Datos!$J$8)+((I190-L190-N190)-Datos!$F$10)*Datos!$K$6))))</f>
        <v>6540.8370666666669</v>
      </c>
      <c r="N190" s="104">
        <f>IF(I190&gt;=Datos!$D$15,(Datos!$D$15*Datos!$C$15),IF(I190&lt;=Datos!$D$15,(I190*Datos!$C$15)))</f>
        <v>2317.3919999999998</v>
      </c>
      <c r="O190" s="104">
        <v>25</v>
      </c>
      <c r="P190" s="104">
        <f t="shared" si="113"/>
        <v>11071.030066666666</v>
      </c>
      <c r="Q190" s="106">
        <f t="shared" si="114"/>
        <v>65158.969933333334</v>
      </c>
    </row>
    <row r="191" spans="1:17" s="7" customFormat="1" ht="38.25" customHeight="1" x14ac:dyDescent="0.2">
      <c r="A191" s="99">
        <v>99</v>
      </c>
      <c r="B191" s="115" t="s">
        <v>703</v>
      </c>
      <c r="C191" s="115" t="s">
        <v>274</v>
      </c>
      <c r="D191" s="120" t="s">
        <v>589</v>
      </c>
      <c r="E191" s="101" t="s">
        <v>272</v>
      </c>
      <c r="F191" s="101" t="s">
        <v>19</v>
      </c>
      <c r="G191" s="102">
        <v>45992</v>
      </c>
      <c r="H191" s="116">
        <v>46174</v>
      </c>
      <c r="I191" s="104">
        <v>76230</v>
      </c>
      <c r="J191" s="104">
        <v>0</v>
      </c>
      <c r="K191" s="104">
        <f t="shared" si="112"/>
        <v>76230</v>
      </c>
      <c r="L191" s="104">
        <f>IF(I191&gt;=Datos!$D$14,(Datos!$D$14*Datos!$C$14),IF(I191&lt;=Datos!$D$14,(I191*Datos!$C$14)))</f>
        <v>2187.8009999999999</v>
      </c>
      <c r="M191" s="105">
        <f>IF((I191-L191-N191)&lt;=Datos!$G$7,"0",IF((I191-L191-N191)&lt;=Datos!$G$8,((I191-L191-N191)-Datos!$F$8)*Datos!$I$6,IF((I191-L191-N191)&lt;=Datos!$G$9,Datos!$I$8+((I191-L191-N191)-Datos!$F$9)*Datos!$J$6,IF((I191-L191-N191)&gt;=Datos!$F$10,(Datos!$I$8+Datos!$J$8)+((I191-L191-N191)-Datos!$F$10)*Datos!$K$6))))</f>
        <v>6540.8370666666669</v>
      </c>
      <c r="N191" s="104">
        <f>IF(I191&gt;=Datos!$D$15,(Datos!$D$15*Datos!$C$15),IF(I191&lt;=Datos!$D$15,(I191*Datos!$C$15)))</f>
        <v>2317.3919999999998</v>
      </c>
      <c r="O191" s="104">
        <v>25</v>
      </c>
      <c r="P191" s="104">
        <f t="shared" si="113"/>
        <v>11071.030066666666</v>
      </c>
      <c r="Q191" s="106">
        <f t="shared" si="114"/>
        <v>65158.969933333334</v>
      </c>
    </row>
    <row r="192" spans="1:17" s="7" customFormat="1" ht="38.25" customHeight="1" x14ac:dyDescent="0.2">
      <c r="A192" s="99">
        <v>100</v>
      </c>
      <c r="B192" s="115" t="s">
        <v>711</v>
      </c>
      <c r="C192" s="115" t="s">
        <v>274</v>
      </c>
      <c r="D192" s="120" t="s">
        <v>575</v>
      </c>
      <c r="E192" s="101" t="s">
        <v>272</v>
      </c>
      <c r="F192" s="101" t="s">
        <v>19</v>
      </c>
      <c r="G192" s="102">
        <v>45870</v>
      </c>
      <c r="H192" s="116">
        <v>46054</v>
      </c>
      <c r="I192" s="104">
        <v>60000</v>
      </c>
      <c r="J192" s="104">
        <v>0</v>
      </c>
      <c r="K192" s="104">
        <f t="shared" ref="K192:K193" si="115">SUM(I192:J192)</f>
        <v>60000</v>
      </c>
      <c r="L192" s="104">
        <f>IF(I192&gt;=Datos!$D$14,(Datos!$D$14*Datos!$C$14),IF(I192&lt;=Datos!$D$14,(I192*Datos!$C$14)))</f>
        <v>1722</v>
      </c>
      <c r="M192" s="105">
        <f>IF((I192-L192-N192)&lt;=Datos!$G$7,"0",IF((I192-L192-N192)&lt;=Datos!$G$8,((I192-L192-N192)-Datos!$F$8)*Datos!$I$6,IF((I192-L192-N192)&lt;=Datos!$G$9,Datos!$I$8+((I192-L192-N192)-Datos!$F$9)*Datos!$J$6,IF((I192-L192-N192)&gt;=Datos!$F$10,(Datos!$I$8+Datos!$J$8)+((I192-L192-N192)-Datos!$F$10)*Datos!$K$6))))</f>
        <v>3486.6756666666661</v>
      </c>
      <c r="N192" s="104">
        <f>IF(I192&gt;=Datos!$D$15,(Datos!$D$15*Datos!$C$15),IF(I192&lt;=Datos!$D$15,(I192*Datos!$C$15)))</f>
        <v>1824</v>
      </c>
      <c r="O192" s="104">
        <v>25</v>
      </c>
      <c r="P192" s="104">
        <f t="shared" ref="P192:P193" si="116">SUM(L192:O192)</f>
        <v>7057.6756666666661</v>
      </c>
      <c r="Q192" s="106">
        <f t="shared" ref="Q192:Q193" si="117">+K192-P192</f>
        <v>52942.324333333338</v>
      </c>
    </row>
    <row r="193" spans="1:17" s="7" customFormat="1" ht="38.25" customHeight="1" x14ac:dyDescent="0.2">
      <c r="A193" s="99">
        <v>101</v>
      </c>
      <c r="B193" s="115" t="s">
        <v>752</v>
      </c>
      <c r="C193" s="115" t="s">
        <v>274</v>
      </c>
      <c r="D193" s="120" t="s">
        <v>575</v>
      </c>
      <c r="E193" s="101" t="s">
        <v>272</v>
      </c>
      <c r="F193" s="101" t="s">
        <v>19</v>
      </c>
      <c r="G193" s="102">
        <v>45870</v>
      </c>
      <c r="H193" s="116">
        <v>46054</v>
      </c>
      <c r="I193" s="104">
        <v>60000</v>
      </c>
      <c r="J193" s="104">
        <v>0</v>
      </c>
      <c r="K193" s="104">
        <f t="shared" si="115"/>
        <v>60000</v>
      </c>
      <c r="L193" s="104">
        <f>IF(I193&gt;=Datos!$D$14,(Datos!$D$14*Datos!$C$14),IF(I193&lt;=Datos!$D$14,(I193*Datos!$C$14)))</f>
        <v>1722</v>
      </c>
      <c r="M193" s="105">
        <f>IF((I193-L193-N193)&lt;=Datos!$G$7,"0",IF((I193-L193-N193)&lt;=Datos!$G$8,((I193-L193-N193)-Datos!$F$8)*Datos!$I$6,IF((I193-L193-N193)&lt;=Datos!$G$9,Datos!$I$8+((I193-L193-N193)-Datos!$F$9)*Datos!$J$6,IF((I193-L193-N193)&gt;=Datos!$F$10,(Datos!$I$8+Datos!$J$8)+((I193-L193-N193)-Datos!$F$10)*Datos!$K$6))))</f>
        <v>3486.6756666666661</v>
      </c>
      <c r="N193" s="104">
        <f>IF(I193&gt;=Datos!$D$15,(Datos!$D$15*Datos!$C$15),IF(I193&lt;=Datos!$D$15,(I193*Datos!$C$15)))</f>
        <v>1824</v>
      </c>
      <c r="O193" s="104">
        <v>25</v>
      </c>
      <c r="P193" s="104">
        <f t="shared" si="116"/>
        <v>7057.6756666666661</v>
      </c>
      <c r="Q193" s="106">
        <f t="shared" si="117"/>
        <v>52942.324333333338</v>
      </c>
    </row>
    <row r="194" spans="1:17" s="7" customFormat="1" ht="38.25" customHeight="1" x14ac:dyDescent="0.2">
      <c r="A194" s="99">
        <v>102</v>
      </c>
      <c r="B194" s="115" t="s">
        <v>710</v>
      </c>
      <c r="C194" s="115" t="s">
        <v>274</v>
      </c>
      <c r="D194" s="120" t="s">
        <v>575</v>
      </c>
      <c r="E194" s="101" t="s">
        <v>272</v>
      </c>
      <c r="F194" s="101" t="s">
        <v>19</v>
      </c>
      <c r="G194" s="102">
        <v>45901</v>
      </c>
      <c r="H194" s="116">
        <v>46082</v>
      </c>
      <c r="I194" s="104">
        <v>60000</v>
      </c>
      <c r="J194" s="104">
        <v>0</v>
      </c>
      <c r="K194" s="104">
        <f t="shared" ref="K194:K195" si="118">SUM(I194:J194)</f>
        <v>60000</v>
      </c>
      <c r="L194" s="104">
        <f>IF(I194&gt;=Datos!$D$14,(Datos!$D$14*Datos!$C$14),IF(I194&lt;=Datos!$D$14,(I194*Datos!$C$14)))</f>
        <v>1722</v>
      </c>
      <c r="M194" s="105">
        <v>3102.72</v>
      </c>
      <c r="N194" s="104">
        <f>IF(I194&gt;=Datos!$D$15,(Datos!$D$15*Datos!$C$15),IF(I194&lt;=Datos!$D$15,(I194*Datos!$C$15)))</f>
        <v>1824</v>
      </c>
      <c r="O194" s="104">
        <v>1944.78</v>
      </c>
      <c r="P194" s="104">
        <f t="shared" ref="P194:P195" si="119">SUM(L194:O194)</f>
        <v>8593.5</v>
      </c>
      <c r="Q194" s="106">
        <f t="shared" ref="Q194:Q195" si="120">+K194-P194</f>
        <v>51406.5</v>
      </c>
    </row>
    <row r="195" spans="1:17" s="7" customFormat="1" ht="38.25" customHeight="1" x14ac:dyDescent="0.2">
      <c r="A195" s="99">
        <v>103</v>
      </c>
      <c r="B195" s="115" t="s">
        <v>766</v>
      </c>
      <c r="C195" s="115" t="s">
        <v>274</v>
      </c>
      <c r="D195" s="120" t="s">
        <v>575</v>
      </c>
      <c r="E195" s="101" t="s">
        <v>272</v>
      </c>
      <c r="F195" s="101" t="s">
        <v>19</v>
      </c>
      <c r="G195" s="102">
        <v>45901</v>
      </c>
      <c r="H195" s="116">
        <v>46082</v>
      </c>
      <c r="I195" s="104">
        <v>60000</v>
      </c>
      <c r="J195" s="104">
        <v>0</v>
      </c>
      <c r="K195" s="104">
        <f t="shared" si="118"/>
        <v>60000</v>
      </c>
      <c r="L195" s="104">
        <f>IF(I195&gt;=Datos!$D$14,(Datos!$D$14*Datos!$C$14),IF(I195&lt;=Datos!$D$14,(I195*Datos!$C$14)))</f>
        <v>1722</v>
      </c>
      <c r="M195" s="105">
        <f>IF((I195-L195-N195)&lt;=Datos!$G$7,"0",IF((I195-L195-N195)&lt;=Datos!$G$8,((I195-L195-N195)-Datos!$F$8)*Datos!$I$6,IF((I195-L195-N195)&lt;=Datos!$G$9,Datos!$I$8+((I195-L195-N195)-Datos!$F$9)*Datos!$J$6,IF((I195-L195-N195)&gt;=Datos!$F$10,(Datos!$I$8+Datos!$J$8)+((I195-L195-N195)-Datos!$F$10)*Datos!$K$6))))</f>
        <v>3486.6756666666661</v>
      </c>
      <c r="N195" s="104">
        <f>IF(I195&gt;=Datos!$D$15,(Datos!$D$15*Datos!$C$15),IF(I195&lt;=Datos!$D$15,(I195*Datos!$C$15)))</f>
        <v>1824</v>
      </c>
      <c r="O195" s="104">
        <v>25</v>
      </c>
      <c r="P195" s="104">
        <f t="shared" si="119"/>
        <v>7057.6756666666661</v>
      </c>
      <c r="Q195" s="106">
        <f t="shared" si="120"/>
        <v>52942.324333333338</v>
      </c>
    </row>
    <row r="196" spans="1:17" s="7" customFormat="1" ht="38.25" customHeight="1" x14ac:dyDescent="0.2">
      <c r="A196" s="99">
        <v>104</v>
      </c>
      <c r="B196" s="115" t="s">
        <v>824</v>
      </c>
      <c r="C196" s="115" t="s">
        <v>274</v>
      </c>
      <c r="D196" s="120" t="s">
        <v>575</v>
      </c>
      <c r="E196" s="101" t="s">
        <v>272</v>
      </c>
      <c r="F196" s="101" t="s">
        <v>19</v>
      </c>
      <c r="G196" s="102">
        <v>45931</v>
      </c>
      <c r="H196" s="116">
        <v>46113</v>
      </c>
      <c r="I196" s="104">
        <v>60000</v>
      </c>
      <c r="J196" s="104">
        <v>0</v>
      </c>
      <c r="K196" s="104">
        <f t="shared" ref="K196:K215" si="121">SUM(I196:J196)</f>
        <v>60000</v>
      </c>
      <c r="L196" s="104">
        <f>IF(I196&gt;=Datos!$D$14,(Datos!$D$14*Datos!$C$14),IF(I196&lt;=Datos!$D$14,(I196*Datos!$C$14)))</f>
        <v>1722</v>
      </c>
      <c r="M196" s="105">
        <f>IF((I196-L196-N196)&lt;=Datos!$G$7,"0",IF((I196-L196-N196)&lt;=Datos!$G$8,((I196-L196-N196)-Datos!$F$8)*Datos!$I$6,IF((I196-L196-N196)&lt;=Datos!$G$9,Datos!$I$8+((I196-L196-N196)-Datos!$F$9)*Datos!$J$6,IF((I196-L196-N196)&gt;=Datos!$F$10,(Datos!$I$8+Datos!$J$8)+((I196-L196-N196)-Datos!$F$10)*Datos!$K$6))))</f>
        <v>3486.6756666666661</v>
      </c>
      <c r="N196" s="104">
        <f>IF(I196&gt;=Datos!$D$15,(Datos!$D$15*Datos!$C$15),IF(I196&lt;=Datos!$D$15,(I196*Datos!$C$15)))</f>
        <v>1824</v>
      </c>
      <c r="O196" s="104">
        <v>25</v>
      </c>
      <c r="P196" s="104">
        <f t="shared" ref="P196:P215" si="122">SUM(L196:O196)</f>
        <v>7057.6756666666661</v>
      </c>
      <c r="Q196" s="106">
        <f t="shared" ref="Q196:Q215" si="123">+K196-P196</f>
        <v>52942.324333333338</v>
      </c>
    </row>
    <row r="197" spans="1:17" s="7" customFormat="1" ht="38.25" customHeight="1" x14ac:dyDescent="0.2">
      <c r="A197" s="99">
        <v>105</v>
      </c>
      <c r="B197" s="115" t="s">
        <v>825</v>
      </c>
      <c r="C197" s="115" t="s">
        <v>274</v>
      </c>
      <c r="D197" s="120" t="s">
        <v>589</v>
      </c>
      <c r="E197" s="101" t="s">
        <v>272</v>
      </c>
      <c r="F197" s="101" t="s">
        <v>19</v>
      </c>
      <c r="G197" s="102">
        <v>45931</v>
      </c>
      <c r="H197" s="116">
        <v>46113</v>
      </c>
      <c r="I197" s="104">
        <v>60000</v>
      </c>
      <c r="J197" s="104">
        <v>0</v>
      </c>
      <c r="K197" s="104">
        <f t="shared" si="121"/>
        <v>60000</v>
      </c>
      <c r="L197" s="104">
        <f>IF(I197&gt;=Datos!$D$14,(Datos!$D$14*Datos!$C$14),IF(I197&lt;=Datos!$D$14,(I197*Datos!$C$14)))</f>
        <v>1722</v>
      </c>
      <c r="M197" s="105">
        <f>IF((I197-L197-N197)&lt;=Datos!$G$7,"0",IF((I197-L197-N197)&lt;=Datos!$G$8,((I197-L197-N197)-Datos!$F$8)*Datos!$I$6,IF((I197-L197-N197)&lt;=Datos!$G$9,Datos!$I$8+((I197-L197-N197)-Datos!$F$9)*Datos!$J$6,IF((I197-L197-N197)&gt;=Datos!$F$10,(Datos!$I$8+Datos!$J$8)+((I197-L197-N197)-Datos!$F$10)*Datos!$K$6))))</f>
        <v>3486.6756666666661</v>
      </c>
      <c r="N197" s="104">
        <f>IF(I197&gt;=Datos!$D$15,(Datos!$D$15*Datos!$C$15),IF(I197&lt;=Datos!$D$15,(I197*Datos!$C$15)))</f>
        <v>1824</v>
      </c>
      <c r="O197" s="104">
        <v>25</v>
      </c>
      <c r="P197" s="104">
        <f t="shared" si="122"/>
        <v>7057.6756666666661</v>
      </c>
      <c r="Q197" s="106">
        <f t="shared" si="123"/>
        <v>52942.324333333338</v>
      </c>
    </row>
    <row r="198" spans="1:17" s="7" customFormat="1" ht="38.25" customHeight="1" x14ac:dyDescent="0.2">
      <c r="A198" s="99">
        <v>106</v>
      </c>
      <c r="B198" s="115" t="s">
        <v>826</v>
      </c>
      <c r="C198" s="115" t="s">
        <v>274</v>
      </c>
      <c r="D198" s="120" t="s">
        <v>589</v>
      </c>
      <c r="E198" s="101" t="s">
        <v>272</v>
      </c>
      <c r="F198" s="101" t="s">
        <v>19</v>
      </c>
      <c r="G198" s="102">
        <v>45931</v>
      </c>
      <c r="H198" s="116">
        <v>46113</v>
      </c>
      <c r="I198" s="104">
        <v>60000</v>
      </c>
      <c r="J198" s="104">
        <v>0</v>
      </c>
      <c r="K198" s="104">
        <f t="shared" si="121"/>
        <v>60000</v>
      </c>
      <c r="L198" s="104">
        <f>IF(I198&gt;=Datos!$D$14,(Datos!$D$14*Datos!$C$14),IF(I198&lt;=Datos!$D$14,(I198*Datos!$C$14)))</f>
        <v>1722</v>
      </c>
      <c r="M198" s="105">
        <f>IF((I198-L198-N198)&lt;=Datos!$G$7,"0",IF((I198-L198-N198)&lt;=Datos!$G$8,((I198-L198-N198)-Datos!$F$8)*Datos!$I$6,IF((I198-L198-N198)&lt;=Datos!$G$9,Datos!$I$8+((I198-L198-N198)-Datos!$F$9)*Datos!$J$6,IF((I198-L198-N198)&gt;=Datos!$F$10,(Datos!$I$8+Datos!$J$8)+((I198-L198-N198)-Datos!$F$10)*Datos!$K$6))))</f>
        <v>3486.6756666666661</v>
      </c>
      <c r="N198" s="104">
        <f>IF(I198&gt;=Datos!$D$15,(Datos!$D$15*Datos!$C$15),IF(I198&lt;=Datos!$D$15,(I198*Datos!$C$15)))</f>
        <v>1824</v>
      </c>
      <c r="O198" s="104">
        <v>25</v>
      </c>
      <c r="P198" s="104">
        <f t="shared" si="122"/>
        <v>7057.6756666666661</v>
      </c>
      <c r="Q198" s="106">
        <f t="shared" si="123"/>
        <v>52942.324333333338</v>
      </c>
    </row>
    <row r="199" spans="1:17" s="7" customFormat="1" ht="38.25" customHeight="1" x14ac:dyDescent="0.2">
      <c r="A199" s="99">
        <v>107</v>
      </c>
      <c r="B199" s="115" t="s">
        <v>827</v>
      </c>
      <c r="C199" s="115" t="s">
        <v>274</v>
      </c>
      <c r="D199" s="120" t="s">
        <v>589</v>
      </c>
      <c r="E199" s="101" t="s">
        <v>272</v>
      </c>
      <c r="F199" s="101" t="s">
        <v>19</v>
      </c>
      <c r="G199" s="102">
        <v>45931</v>
      </c>
      <c r="H199" s="116">
        <v>46113</v>
      </c>
      <c r="I199" s="104">
        <v>60000</v>
      </c>
      <c r="J199" s="104">
        <v>0</v>
      </c>
      <c r="K199" s="104">
        <f t="shared" si="121"/>
        <v>60000</v>
      </c>
      <c r="L199" s="104">
        <f>IF(I199&gt;=Datos!$D$14,(Datos!$D$14*Datos!$C$14),IF(I199&lt;=Datos!$D$14,(I199*Datos!$C$14)))</f>
        <v>1722</v>
      </c>
      <c r="M199" s="105">
        <f>IF((I199-L199-N199)&lt;=Datos!$G$7,"0",IF((I199-L199-N199)&lt;=Datos!$G$8,((I199-L199-N199)-Datos!$F$8)*Datos!$I$6,IF((I199-L199-N199)&lt;=Datos!$G$9,Datos!$I$8+((I199-L199-N199)-Datos!$F$9)*Datos!$J$6,IF((I199-L199-N199)&gt;=Datos!$F$10,(Datos!$I$8+Datos!$J$8)+((I199-L199-N199)-Datos!$F$10)*Datos!$K$6))))</f>
        <v>3486.6756666666661</v>
      </c>
      <c r="N199" s="104">
        <f>IF(I199&gt;=Datos!$D$15,(Datos!$D$15*Datos!$C$15),IF(I199&lt;=Datos!$D$15,(I199*Datos!$C$15)))</f>
        <v>1824</v>
      </c>
      <c r="O199" s="104">
        <v>25</v>
      </c>
      <c r="P199" s="104">
        <f t="shared" si="122"/>
        <v>7057.6756666666661</v>
      </c>
      <c r="Q199" s="106">
        <f t="shared" si="123"/>
        <v>52942.324333333338</v>
      </c>
    </row>
    <row r="200" spans="1:17" s="7" customFormat="1" ht="38.25" customHeight="1" x14ac:dyDescent="0.2">
      <c r="A200" s="99">
        <v>108</v>
      </c>
      <c r="B200" s="115" t="s">
        <v>828</v>
      </c>
      <c r="C200" s="115" t="s">
        <v>274</v>
      </c>
      <c r="D200" s="120" t="s">
        <v>432</v>
      </c>
      <c r="E200" s="101" t="s">
        <v>272</v>
      </c>
      <c r="F200" s="101" t="s">
        <v>19</v>
      </c>
      <c r="G200" s="102">
        <v>45931</v>
      </c>
      <c r="H200" s="116">
        <v>46113</v>
      </c>
      <c r="I200" s="104">
        <v>35000</v>
      </c>
      <c r="J200" s="104">
        <v>0</v>
      </c>
      <c r="K200" s="104">
        <f t="shared" si="121"/>
        <v>35000</v>
      </c>
      <c r="L200" s="104">
        <f>IF(I200&gt;=Datos!$D$14,(Datos!$D$14*Datos!$C$14),IF(I200&lt;=Datos!$D$14,(I200*Datos!$C$14)))</f>
        <v>1004.5</v>
      </c>
      <c r="M200" s="105" t="str">
        <f>IF((I200-L200-N200)&lt;=Datos!$G$7,"0",IF((I200-L200-N200)&lt;=Datos!$G$8,((I200-L200-N200)-Datos!$F$8)*Datos!$I$6,IF((I200-L200-N200)&lt;=Datos!$G$9,Datos!$I$8+((I200-L200-N200)-Datos!$F$9)*Datos!$J$6,IF((I200-L200-N200)&gt;=Datos!$F$10,(Datos!$I$8+Datos!$J$8)+((I200-L200-N200)-Datos!$F$10)*Datos!$K$6))))</f>
        <v>0</v>
      </c>
      <c r="N200" s="104">
        <f>IF(I200&gt;=Datos!$D$15,(Datos!$D$15*Datos!$C$15),IF(I200&lt;=Datos!$D$15,(I200*Datos!$C$15)))</f>
        <v>1064</v>
      </c>
      <c r="O200" s="104">
        <v>25</v>
      </c>
      <c r="P200" s="104">
        <f t="shared" si="122"/>
        <v>2093.5</v>
      </c>
      <c r="Q200" s="106">
        <f t="shared" si="123"/>
        <v>32906.5</v>
      </c>
    </row>
    <row r="201" spans="1:17" s="7" customFormat="1" ht="38.25" customHeight="1" x14ac:dyDescent="0.2">
      <c r="A201" s="99">
        <v>109</v>
      </c>
      <c r="B201" s="115" t="s">
        <v>829</v>
      </c>
      <c r="C201" s="115" t="s">
        <v>274</v>
      </c>
      <c r="D201" s="120" t="s">
        <v>823</v>
      </c>
      <c r="E201" s="101" t="s">
        <v>272</v>
      </c>
      <c r="F201" s="101" t="s">
        <v>19</v>
      </c>
      <c r="G201" s="102">
        <v>45931</v>
      </c>
      <c r="H201" s="116">
        <v>46113</v>
      </c>
      <c r="I201" s="104">
        <v>60000</v>
      </c>
      <c r="J201" s="104">
        <v>0</v>
      </c>
      <c r="K201" s="104">
        <f t="shared" si="121"/>
        <v>60000</v>
      </c>
      <c r="L201" s="104">
        <f>IF(I201&gt;=Datos!$D$14,(Datos!$D$14*Datos!$C$14),IF(I201&lt;=Datos!$D$14,(I201*Datos!$C$14)))</f>
        <v>1722</v>
      </c>
      <c r="M201" s="105">
        <f>IF((I201-L201-N201)&lt;=Datos!$G$7,"0",IF((I201-L201-N201)&lt;=Datos!$G$8,((I201-L201-N201)-Datos!$F$8)*Datos!$I$6,IF((I201-L201-N201)&lt;=Datos!$G$9,Datos!$I$8+((I201-L201-N201)-Datos!$F$9)*Datos!$J$6,IF((I201-L201-N201)&gt;=Datos!$F$10,(Datos!$I$8+Datos!$J$8)+((I201-L201-N201)-Datos!$F$10)*Datos!$K$6))))</f>
        <v>3486.6756666666661</v>
      </c>
      <c r="N201" s="104">
        <f>IF(I201&gt;=Datos!$D$15,(Datos!$D$15*Datos!$C$15),IF(I201&lt;=Datos!$D$15,(I201*Datos!$C$15)))</f>
        <v>1824</v>
      </c>
      <c r="O201" s="104">
        <v>25</v>
      </c>
      <c r="P201" s="104">
        <f t="shared" si="122"/>
        <v>7057.6756666666661</v>
      </c>
      <c r="Q201" s="106">
        <f t="shared" si="123"/>
        <v>52942.324333333338</v>
      </c>
    </row>
    <row r="202" spans="1:17" s="7" customFormat="1" ht="38.25" customHeight="1" x14ac:dyDescent="0.2">
      <c r="A202" s="99">
        <v>110</v>
      </c>
      <c r="B202" s="115" t="s">
        <v>830</v>
      </c>
      <c r="C202" s="115" t="s">
        <v>274</v>
      </c>
      <c r="D202" s="120" t="s">
        <v>823</v>
      </c>
      <c r="E202" s="101" t="s">
        <v>272</v>
      </c>
      <c r="F202" s="101" t="s">
        <v>19</v>
      </c>
      <c r="G202" s="102">
        <v>45931</v>
      </c>
      <c r="H202" s="116">
        <v>46113</v>
      </c>
      <c r="I202" s="104">
        <v>60000</v>
      </c>
      <c r="J202" s="104">
        <v>0</v>
      </c>
      <c r="K202" s="104">
        <f t="shared" si="121"/>
        <v>60000</v>
      </c>
      <c r="L202" s="104">
        <f>IF(I202&gt;=Datos!$D$14,(Datos!$D$14*Datos!$C$14),IF(I202&lt;=Datos!$D$14,(I202*Datos!$C$14)))</f>
        <v>1722</v>
      </c>
      <c r="M202" s="105">
        <f>IF((I202-L202-N202)&lt;=Datos!$G$7,"0",IF((I202-L202-N202)&lt;=Datos!$G$8,((I202-L202-N202)-Datos!$F$8)*Datos!$I$6,IF((I202-L202-N202)&lt;=Datos!$G$9,Datos!$I$8+((I202-L202-N202)-Datos!$F$9)*Datos!$J$6,IF((I202-L202-N202)&gt;=Datos!$F$10,(Datos!$I$8+Datos!$J$8)+((I202-L202-N202)-Datos!$F$10)*Datos!$K$6))))</f>
        <v>3486.6756666666661</v>
      </c>
      <c r="N202" s="104">
        <f>IF(I202&gt;=Datos!$D$15,(Datos!$D$15*Datos!$C$15),IF(I202&lt;=Datos!$D$15,(I202*Datos!$C$15)))</f>
        <v>1824</v>
      </c>
      <c r="O202" s="104">
        <v>25</v>
      </c>
      <c r="P202" s="104">
        <f t="shared" si="122"/>
        <v>7057.6756666666661</v>
      </c>
      <c r="Q202" s="106">
        <f t="shared" si="123"/>
        <v>52942.324333333338</v>
      </c>
    </row>
    <row r="203" spans="1:17" s="7" customFormat="1" ht="38.25" customHeight="1" x14ac:dyDescent="0.2">
      <c r="A203" s="99">
        <v>111</v>
      </c>
      <c r="B203" s="115" t="s">
        <v>831</v>
      </c>
      <c r="C203" s="115" t="s">
        <v>274</v>
      </c>
      <c r="D203" s="120" t="s">
        <v>823</v>
      </c>
      <c r="E203" s="101" t="s">
        <v>272</v>
      </c>
      <c r="F203" s="101" t="s">
        <v>270</v>
      </c>
      <c r="G203" s="102">
        <v>45931</v>
      </c>
      <c r="H203" s="116">
        <v>46113</v>
      </c>
      <c r="I203" s="104">
        <v>60000</v>
      </c>
      <c r="J203" s="104">
        <v>0</v>
      </c>
      <c r="K203" s="104">
        <f t="shared" si="121"/>
        <v>60000</v>
      </c>
      <c r="L203" s="104">
        <f>IF(I203&gt;=Datos!$D$14,(Datos!$D$14*Datos!$C$14),IF(I203&lt;=Datos!$D$14,(I203*Datos!$C$14)))</f>
        <v>1722</v>
      </c>
      <c r="M203" s="105">
        <f>IF((I203-L203-N203)&lt;=Datos!$G$7,"0",IF((I203-L203-N203)&lt;=Datos!$G$8,((I203-L203-N203)-Datos!$F$8)*Datos!$I$6,IF((I203-L203-N203)&lt;=Datos!$G$9,Datos!$I$8+((I203-L203-N203)-Datos!$F$9)*Datos!$J$6,IF((I203-L203-N203)&gt;=Datos!$F$10,(Datos!$I$8+Datos!$J$8)+((I203-L203-N203)-Datos!$F$10)*Datos!$K$6))))</f>
        <v>3486.6756666666661</v>
      </c>
      <c r="N203" s="104">
        <f>IF(I203&gt;=Datos!$D$15,(Datos!$D$15*Datos!$C$15),IF(I203&lt;=Datos!$D$15,(I203*Datos!$C$15)))</f>
        <v>1824</v>
      </c>
      <c r="O203" s="104">
        <v>25</v>
      </c>
      <c r="P203" s="104">
        <f t="shared" si="122"/>
        <v>7057.6756666666661</v>
      </c>
      <c r="Q203" s="106">
        <f t="shared" si="123"/>
        <v>52942.324333333338</v>
      </c>
    </row>
    <row r="204" spans="1:17" s="7" customFormat="1" ht="38.25" customHeight="1" x14ac:dyDescent="0.2">
      <c r="A204" s="99">
        <v>112</v>
      </c>
      <c r="B204" s="115" t="s">
        <v>832</v>
      </c>
      <c r="C204" s="115" t="s">
        <v>274</v>
      </c>
      <c r="D204" s="120" t="s">
        <v>823</v>
      </c>
      <c r="E204" s="101" t="s">
        <v>272</v>
      </c>
      <c r="F204" s="101" t="s">
        <v>19</v>
      </c>
      <c r="G204" s="102">
        <v>45931</v>
      </c>
      <c r="H204" s="116">
        <v>46113</v>
      </c>
      <c r="I204" s="104">
        <v>60000</v>
      </c>
      <c r="J204" s="104">
        <v>0</v>
      </c>
      <c r="K204" s="104">
        <f t="shared" si="121"/>
        <v>60000</v>
      </c>
      <c r="L204" s="104">
        <f>IF(I204&gt;=Datos!$D$14,(Datos!$D$14*Datos!$C$14),IF(I204&lt;=Datos!$D$14,(I204*Datos!$C$14)))</f>
        <v>1722</v>
      </c>
      <c r="M204" s="105">
        <f>IF((I204-L204-N204)&lt;=Datos!$G$7,"0",IF((I204-L204-N204)&lt;=Datos!$G$8,((I204-L204-N204)-Datos!$F$8)*Datos!$I$6,IF((I204-L204-N204)&lt;=Datos!$G$9,Datos!$I$8+((I204-L204-N204)-Datos!$F$9)*Datos!$J$6,IF((I204-L204-N204)&gt;=Datos!$F$10,(Datos!$I$8+Datos!$J$8)+((I204-L204-N204)-Datos!$F$10)*Datos!$K$6))))</f>
        <v>3486.6756666666661</v>
      </c>
      <c r="N204" s="104">
        <f>IF(I204&gt;=Datos!$D$15,(Datos!$D$15*Datos!$C$15),IF(I204&lt;=Datos!$D$15,(I204*Datos!$C$15)))</f>
        <v>1824</v>
      </c>
      <c r="O204" s="104">
        <v>25</v>
      </c>
      <c r="P204" s="104">
        <f t="shared" si="122"/>
        <v>7057.6756666666661</v>
      </c>
      <c r="Q204" s="106">
        <f t="shared" si="123"/>
        <v>52942.324333333338</v>
      </c>
    </row>
    <row r="205" spans="1:17" s="7" customFormat="1" ht="38.25" customHeight="1" x14ac:dyDescent="0.2">
      <c r="A205" s="99">
        <v>113</v>
      </c>
      <c r="B205" s="115" t="s">
        <v>833</v>
      </c>
      <c r="C205" s="115" t="s">
        <v>274</v>
      </c>
      <c r="D205" s="120" t="s">
        <v>432</v>
      </c>
      <c r="E205" s="101" t="s">
        <v>272</v>
      </c>
      <c r="F205" s="101" t="s">
        <v>19</v>
      </c>
      <c r="G205" s="102">
        <v>45931</v>
      </c>
      <c r="H205" s="116">
        <v>46113</v>
      </c>
      <c r="I205" s="104">
        <v>35000</v>
      </c>
      <c r="J205" s="104">
        <v>0</v>
      </c>
      <c r="K205" s="104">
        <f t="shared" si="121"/>
        <v>35000</v>
      </c>
      <c r="L205" s="104">
        <f>IF(I205&gt;=Datos!$D$14,(Datos!$D$14*Datos!$C$14),IF(I205&lt;=Datos!$D$14,(I205*Datos!$C$14)))</f>
        <v>1004.5</v>
      </c>
      <c r="M205" s="105" t="str">
        <f>IF((I205-L205-N205)&lt;=Datos!$G$7,"0",IF((I205-L205-N205)&lt;=Datos!$G$8,((I205-L205-N205)-Datos!$F$8)*Datos!$I$6,IF((I205-L205-N205)&lt;=Datos!$G$9,Datos!$I$8+((I205-L205-N205)-Datos!$F$9)*Datos!$J$6,IF((I205-L205-N205)&gt;=Datos!$F$10,(Datos!$I$8+Datos!$J$8)+((I205-L205-N205)-Datos!$F$10)*Datos!$K$6))))</f>
        <v>0</v>
      </c>
      <c r="N205" s="104">
        <f>IF(I205&gt;=Datos!$D$15,(Datos!$D$15*Datos!$C$15),IF(I205&lt;=Datos!$D$15,(I205*Datos!$C$15)))</f>
        <v>1064</v>
      </c>
      <c r="O205" s="104">
        <v>25</v>
      </c>
      <c r="P205" s="104">
        <f t="shared" si="122"/>
        <v>2093.5</v>
      </c>
      <c r="Q205" s="106">
        <f t="shared" si="123"/>
        <v>32906.5</v>
      </c>
    </row>
    <row r="206" spans="1:17" s="7" customFormat="1" ht="38.25" customHeight="1" x14ac:dyDescent="0.2">
      <c r="A206" s="99">
        <v>114</v>
      </c>
      <c r="B206" s="115" t="s">
        <v>834</v>
      </c>
      <c r="C206" s="115" t="s">
        <v>274</v>
      </c>
      <c r="D206" s="120" t="s">
        <v>432</v>
      </c>
      <c r="E206" s="101" t="s">
        <v>272</v>
      </c>
      <c r="F206" s="101" t="s">
        <v>19</v>
      </c>
      <c r="G206" s="102">
        <v>45931</v>
      </c>
      <c r="H206" s="116">
        <v>46113</v>
      </c>
      <c r="I206" s="104">
        <v>35000</v>
      </c>
      <c r="J206" s="104">
        <v>0</v>
      </c>
      <c r="K206" s="104">
        <f t="shared" si="121"/>
        <v>35000</v>
      </c>
      <c r="L206" s="104">
        <f>IF(I206&gt;=Datos!$D$14,(Datos!$D$14*Datos!$C$14),IF(I206&lt;=Datos!$D$14,(I206*Datos!$C$14)))</f>
        <v>1004.5</v>
      </c>
      <c r="M206" s="105" t="str">
        <f>IF((I206-L206-N206)&lt;=Datos!$G$7,"0",IF((I206-L206-N206)&lt;=Datos!$G$8,((I206-L206-N206)-Datos!$F$8)*Datos!$I$6,IF((I206-L206-N206)&lt;=Datos!$G$9,Datos!$I$8+((I206-L206-N206)-Datos!$F$9)*Datos!$J$6,IF((I206-L206-N206)&gt;=Datos!$F$10,(Datos!$I$8+Datos!$J$8)+((I206-L206-N206)-Datos!$F$10)*Datos!$K$6))))</f>
        <v>0</v>
      </c>
      <c r="N206" s="104">
        <f>IF(I206&gt;=Datos!$D$15,(Datos!$D$15*Datos!$C$15),IF(I206&lt;=Datos!$D$15,(I206*Datos!$C$15)))</f>
        <v>1064</v>
      </c>
      <c r="O206" s="104">
        <v>25</v>
      </c>
      <c r="P206" s="104">
        <f t="shared" si="122"/>
        <v>2093.5</v>
      </c>
      <c r="Q206" s="106">
        <f t="shared" si="123"/>
        <v>32906.5</v>
      </c>
    </row>
    <row r="207" spans="1:17" s="7" customFormat="1" ht="38.25" customHeight="1" x14ac:dyDescent="0.2">
      <c r="A207" s="99">
        <v>115</v>
      </c>
      <c r="B207" s="115" t="s">
        <v>835</v>
      </c>
      <c r="C207" s="115" t="s">
        <v>274</v>
      </c>
      <c r="D207" s="120" t="s">
        <v>432</v>
      </c>
      <c r="E207" s="101" t="s">
        <v>272</v>
      </c>
      <c r="F207" s="101" t="s">
        <v>19</v>
      </c>
      <c r="G207" s="102">
        <v>45931</v>
      </c>
      <c r="H207" s="116">
        <v>46113</v>
      </c>
      <c r="I207" s="104">
        <v>35000</v>
      </c>
      <c r="J207" s="104">
        <v>0</v>
      </c>
      <c r="K207" s="104">
        <f t="shared" si="121"/>
        <v>35000</v>
      </c>
      <c r="L207" s="104">
        <f>IF(I207&gt;=Datos!$D$14,(Datos!$D$14*Datos!$C$14),IF(I207&lt;=Datos!$D$14,(I207*Datos!$C$14)))</f>
        <v>1004.5</v>
      </c>
      <c r="M207" s="105" t="str">
        <f>IF((I207-L207-N207)&lt;=Datos!$G$7,"0",IF((I207-L207-N207)&lt;=Datos!$G$8,((I207-L207-N207)-Datos!$F$8)*Datos!$I$6,IF((I207-L207-N207)&lt;=Datos!$G$9,Datos!$I$8+((I207-L207-N207)-Datos!$F$9)*Datos!$J$6,IF((I207-L207-N207)&gt;=Datos!$F$10,(Datos!$I$8+Datos!$J$8)+((I207-L207-N207)-Datos!$F$10)*Datos!$K$6))))</f>
        <v>0</v>
      </c>
      <c r="N207" s="104">
        <f>IF(I207&gt;=Datos!$D$15,(Datos!$D$15*Datos!$C$15),IF(I207&lt;=Datos!$D$15,(I207*Datos!$C$15)))</f>
        <v>1064</v>
      </c>
      <c r="O207" s="104">
        <v>1944.78</v>
      </c>
      <c r="P207" s="104">
        <f t="shared" si="122"/>
        <v>4013.2799999999997</v>
      </c>
      <c r="Q207" s="106">
        <f t="shared" si="123"/>
        <v>30986.720000000001</v>
      </c>
    </row>
    <row r="208" spans="1:17" s="7" customFormat="1" ht="38.25" customHeight="1" x14ac:dyDescent="0.2">
      <c r="A208" s="99">
        <v>116</v>
      </c>
      <c r="B208" s="115" t="s">
        <v>836</v>
      </c>
      <c r="C208" s="115" t="s">
        <v>274</v>
      </c>
      <c r="D208" s="120" t="s">
        <v>432</v>
      </c>
      <c r="E208" s="101" t="s">
        <v>272</v>
      </c>
      <c r="F208" s="101" t="s">
        <v>19</v>
      </c>
      <c r="G208" s="102">
        <v>45931</v>
      </c>
      <c r="H208" s="116">
        <v>46113</v>
      </c>
      <c r="I208" s="104">
        <v>35000</v>
      </c>
      <c r="J208" s="104">
        <v>0</v>
      </c>
      <c r="K208" s="104">
        <f t="shared" si="121"/>
        <v>35000</v>
      </c>
      <c r="L208" s="104">
        <f>IF(I208&gt;=Datos!$D$14,(Datos!$D$14*Datos!$C$14),IF(I208&lt;=Datos!$D$14,(I208*Datos!$C$14)))</f>
        <v>1004.5</v>
      </c>
      <c r="M208" s="105" t="str">
        <f>IF((I208-L208-N208)&lt;=Datos!$G$7,"0",IF((I208-L208-N208)&lt;=Datos!$G$8,((I208-L208-N208)-Datos!$F$8)*Datos!$I$6,IF((I208-L208-N208)&lt;=Datos!$G$9,Datos!$I$8+((I208-L208-N208)-Datos!$F$9)*Datos!$J$6,IF((I208-L208-N208)&gt;=Datos!$F$10,(Datos!$I$8+Datos!$J$8)+((I208-L208-N208)-Datos!$F$10)*Datos!$K$6))))</f>
        <v>0</v>
      </c>
      <c r="N208" s="104">
        <f>IF(I208&gt;=Datos!$D$15,(Datos!$D$15*Datos!$C$15),IF(I208&lt;=Datos!$D$15,(I208*Datos!$C$15)))</f>
        <v>1064</v>
      </c>
      <c r="O208" s="104">
        <v>25</v>
      </c>
      <c r="P208" s="104">
        <f t="shared" si="122"/>
        <v>2093.5</v>
      </c>
      <c r="Q208" s="106">
        <f t="shared" si="123"/>
        <v>32906.5</v>
      </c>
    </row>
    <row r="209" spans="1:17" s="7" customFormat="1" ht="38.25" customHeight="1" x14ac:dyDescent="0.2">
      <c r="A209" s="99">
        <v>117</v>
      </c>
      <c r="B209" s="115" t="s">
        <v>838</v>
      </c>
      <c r="C209" s="115" t="s">
        <v>274</v>
      </c>
      <c r="D209" s="120" t="s">
        <v>277</v>
      </c>
      <c r="E209" s="101" t="s">
        <v>272</v>
      </c>
      <c r="F209" s="101" t="s">
        <v>19</v>
      </c>
      <c r="G209" s="102">
        <v>45931</v>
      </c>
      <c r="H209" s="116">
        <v>46113</v>
      </c>
      <c r="I209" s="104">
        <v>60000</v>
      </c>
      <c r="J209" s="104">
        <v>0</v>
      </c>
      <c r="K209" s="104">
        <f t="shared" si="121"/>
        <v>60000</v>
      </c>
      <c r="L209" s="104">
        <f>IF(I209&gt;=Datos!$D$14,(Datos!$D$14*Datos!$C$14),IF(I209&lt;=Datos!$D$14,(I209*Datos!$C$14)))</f>
        <v>1722</v>
      </c>
      <c r="M209" s="105">
        <f>IF((I209-L209-N209)&lt;=Datos!$G$7,"0",IF((I209-L209-N209)&lt;=Datos!$G$8,((I209-L209-N209)-Datos!$F$8)*Datos!$I$6,IF((I209-L209-N209)&lt;=Datos!$G$9,Datos!$I$8+((I209-L209-N209)-Datos!$F$9)*Datos!$J$6,IF((I209-L209-N209)&gt;=Datos!$F$10,(Datos!$I$8+Datos!$J$8)+((I209-L209-N209)-Datos!$F$10)*Datos!$K$6))))</f>
        <v>3486.6756666666661</v>
      </c>
      <c r="N209" s="104">
        <f>IF(I209&gt;=Datos!$D$15,(Datos!$D$15*Datos!$C$15),IF(I209&lt;=Datos!$D$15,(I209*Datos!$C$15)))</f>
        <v>1824</v>
      </c>
      <c r="O209" s="104">
        <v>25</v>
      </c>
      <c r="P209" s="104">
        <f t="shared" si="122"/>
        <v>7057.6756666666661</v>
      </c>
      <c r="Q209" s="106">
        <f t="shared" si="123"/>
        <v>52942.324333333338</v>
      </c>
    </row>
    <row r="210" spans="1:17" s="7" customFormat="1" ht="38.25" customHeight="1" x14ac:dyDescent="0.2">
      <c r="A210" s="99">
        <v>118</v>
      </c>
      <c r="B210" s="115" t="s">
        <v>839</v>
      </c>
      <c r="C210" s="115" t="s">
        <v>274</v>
      </c>
      <c r="D210" s="120" t="s">
        <v>277</v>
      </c>
      <c r="E210" s="101" t="s">
        <v>272</v>
      </c>
      <c r="F210" s="101" t="s">
        <v>19</v>
      </c>
      <c r="G210" s="102">
        <v>45931</v>
      </c>
      <c r="H210" s="116">
        <v>46113</v>
      </c>
      <c r="I210" s="104">
        <v>60000</v>
      </c>
      <c r="J210" s="104">
        <v>0</v>
      </c>
      <c r="K210" s="104">
        <f t="shared" si="121"/>
        <v>60000</v>
      </c>
      <c r="L210" s="104">
        <f>IF(I210&gt;=Datos!$D$14,(Datos!$D$14*Datos!$C$14),IF(I210&lt;=Datos!$D$14,(I210*Datos!$C$14)))</f>
        <v>1722</v>
      </c>
      <c r="M210" s="105">
        <f>IF((I210-L210-N210)&lt;=Datos!$G$7,"0",IF((I210-L210-N210)&lt;=Datos!$G$8,((I210-L210-N210)-Datos!$F$8)*Datos!$I$6,IF((I210-L210-N210)&lt;=Datos!$G$9,Datos!$I$8+((I210-L210-N210)-Datos!$F$9)*Datos!$J$6,IF((I210-L210-N210)&gt;=Datos!$F$10,(Datos!$I$8+Datos!$J$8)+((I210-L210-N210)-Datos!$F$10)*Datos!$K$6))))</f>
        <v>3486.6756666666661</v>
      </c>
      <c r="N210" s="104">
        <f>IF(I210&gt;=Datos!$D$15,(Datos!$D$15*Datos!$C$15),IF(I210&lt;=Datos!$D$15,(I210*Datos!$C$15)))</f>
        <v>1824</v>
      </c>
      <c r="O210" s="104">
        <v>25</v>
      </c>
      <c r="P210" s="104">
        <f t="shared" si="122"/>
        <v>7057.6756666666661</v>
      </c>
      <c r="Q210" s="106">
        <f t="shared" si="123"/>
        <v>52942.324333333338</v>
      </c>
    </row>
    <row r="211" spans="1:17" s="7" customFormat="1" ht="38.25" customHeight="1" x14ac:dyDescent="0.2">
      <c r="A211" s="99">
        <v>119</v>
      </c>
      <c r="B211" s="115" t="s">
        <v>840</v>
      </c>
      <c r="C211" s="115" t="s">
        <v>274</v>
      </c>
      <c r="D211" s="120" t="s">
        <v>277</v>
      </c>
      <c r="E211" s="101" t="s">
        <v>272</v>
      </c>
      <c r="F211" s="101" t="s">
        <v>19</v>
      </c>
      <c r="G211" s="102">
        <v>45931</v>
      </c>
      <c r="H211" s="116">
        <v>46113</v>
      </c>
      <c r="I211" s="104">
        <v>60000</v>
      </c>
      <c r="J211" s="104">
        <v>0</v>
      </c>
      <c r="K211" s="104">
        <f t="shared" si="121"/>
        <v>60000</v>
      </c>
      <c r="L211" s="104">
        <f>IF(I211&gt;=Datos!$D$14,(Datos!$D$14*Datos!$C$14),IF(I211&lt;=Datos!$D$14,(I211*Datos!$C$14)))</f>
        <v>1722</v>
      </c>
      <c r="M211" s="105">
        <f>IF((I211-L211-N211)&lt;=Datos!$G$7,"0",IF((I211-L211-N211)&lt;=Datos!$G$8,((I211-L211-N211)-Datos!$F$8)*Datos!$I$6,IF((I211-L211-N211)&lt;=Datos!$G$9,Datos!$I$8+((I211-L211-N211)-Datos!$F$9)*Datos!$J$6,IF((I211-L211-N211)&gt;=Datos!$F$10,(Datos!$I$8+Datos!$J$8)+((I211-L211-N211)-Datos!$F$10)*Datos!$K$6))))</f>
        <v>3486.6756666666661</v>
      </c>
      <c r="N211" s="104">
        <f>IF(I211&gt;=Datos!$D$15,(Datos!$D$15*Datos!$C$15),IF(I211&lt;=Datos!$D$15,(I211*Datos!$C$15)))</f>
        <v>1824</v>
      </c>
      <c r="O211" s="104">
        <v>25</v>
      </c>
      <c r="P211" s="104">
        <f t="shared" si="122"/>
        <v>7057.6756666666661</v>
      </c>
      <c r="Q211" s="106">
        <f t="shared" si="123"/>
        <v>52942.324333333338</v>
      </c>
    </row>
    <row r="212" spans="1:17" s="7" customFormat="1" ht="38.25" customHeight="1" x14ac:dyDescent="0.2">
      <c r="A212" s="99">
        <v>120</v>
      </c>
      <c r="B212" s="115" t="s">
        <v>841</v>
      </c>
      <c r="C212" s="115" t="s">
        <v>274</v>
      </c>
      <c r="D212" s="120" t="s">
        <v>277</v>
      </c>
      <c r="E212" s="101" t="s">
        <v>272</v>
      </c>
      <c r="F212" s="101" t="s">
        <v>19</v>
      </c>
      <c r="G212" s="102">
        <v>45931</v>
      </c>
      <c r="H212" s="116">
        <v>46113</v>
      </c>
      <c r="I212" s="104">
        <v>60000</v>
      </c>
      <c r="J212" s="104">
        <v>0</v>
      </c>
      <c r="K212" s="104">
        <f t="shared" si="121"/>
        <v>60000</v>
      </c>
      <c r="L212" s="104">
        <f>IF(I212&gt;=Datos!$D$14,(Datos!$D$14*Datos!$C$14),IF(I212&lt;=Datos!$D$14,(I212*Datos!$C$14)))</f>
        <v>1722</v>
      </c>
      <c r="M212" s="105">
        <f>IF((I212-L212-N212)&lt;=Datos!$G$7,"0",IF((I212-L212-N212)&lt;=Datos!$G$8,((I212-L212-N212)-Datos!$F$8)*Datos!$I$6,IF((I212-L212-N212)&lt;=Datos!$G$9,Datos!$I$8+((I212-L212-N212)-Datos!$F$9)*Datos!$J$6,IF((I212-L212-N212)&gt;=Datos!$F$10,(Datos!$I$8+Datos!$J$8)+((I212-L212-N212)-Datos!$F$10)*Datos!$K$6))))</f>
        <v>3486.6756666666661</v>
      </c>
      <c r="N212" s="104">
        <f>IF(I212&gt;=Datos!$D$15,(Datos!$D$15*Datos!$C$15),IF(I212&lt;=Datos!$D$15,(I212*Datos!$C$15)))</f>
        <v>1824</v>
      </c>
      <c r="O212" s="104">
        <v>25</v>
      </c>
      <c r="P212" s="104">
        <f t="shared" si="122"/>
        <v>7057.6756666666661</v>
      </c>
      <c r="Q212" s="106">
        <f t="shared" si="123"/>
        <v>52942.324333333338</v>
      </c>
    </row>
    <row r="213" spans="1:17" s="7" customFormat="1" ht="38.25" customHeight="1" x14ac:dyDescent="0.2">
      <c r="A213" s="99">
        <v>121</v>
      </c>
      <c r="B213" s="115" t="s">
        <v>842</v>
      </c>
      <c r="C213" s="115" t="s">
        <v>274</v>
      </c>
      <c r="D213" s="120" t="s">
        <v>277</v>
      </c>
      <c r="E213" s="101" t="s">
        <v>272</v>
      </c>
      <c r="F213" s="101" t="s">
        <v>19</v>
      </c>
      <c r="G213" s="102">
        <v>45931</v>
      </c>
      <c r="H213" s="116">
        <v>46113</v>
      </c>
      <c r="I213" s="104">
        <v>60000</v>
      </c>
      <c r="J213" s="104">
        <v>0</v>
      </c>
      <c r="K213" s="104">
        <f t="shared" si="121"/>
        <v>60000</v>
      </c>
      <c r="L213" s="104">
        <f>IF(I213&gt;=Datos!$D$14,(Datos!$D$14*Datos!$C$14),IF(I213&lt;=Datos!$D$14,(I213*Datos!$C$14)))</f>
        <v>1722</v>
      </c>
      <c r="M213" s="105">
        <v>2718.76</v>
      </c>
      <c r="N213" s="104">
        <f>IF(I213&gt;=Datos!$D$15,(Datos!$D$15*Datos!$C$15),IF(I213&lt;=Datos!$D$15,(I213*Datos!$C$15)))</f>
        <v>1824</v>
      </c>
      <c r="O213" s="104">
        <v>3864.56</v>
      </c>
      <c r="P213" s="104">
        <f t="shared" si="122"/>
        <v>10129.32</v>
      </c>
      <c r="Q213" s="106">
        <f t="shared" si="123"/>
        <v>49870.68</v>
      </c>
    </row>
    <row r="214" spans="1:17" s="7" customFormat="1" ht="38.25" customHeight="1" x14ac:dyDescent="0.2">
      <c r="A214" s="99">
        <v>122</v>
      </c>
      <c r="B214" s="115" t="s">
        <v>843</v>
      </c>
      <c r="C214" s="115" t="s">
        <v>274</v>
      </c>
      <c r="D214" s="120" t="s">
        <v>432</v>
      </c>
      <c r="E214" s="101" t="s">
        <v>272</v>
      </c>
      <c r="F214" s="101" t="s">
        <v>19</v>
      </c>
      <c r="G214" s="102">
        <v>45931</v>
      </c>
      <c r="H214" s="116">
        <v>46113</v>
      </c>
      <c r="I214" s="104">
        <v>35000</v>
      </c>
      <c r="J214" s="104">
        <v>0</v>
      </c>
      <c r="K214" s="104">
        <f t="shared" si="121"/>
        <v>35000</v>
      </c>
      <c r="L214" s="104">
        <f>IF(I214&gt;=Datos!$D$14,(Datos!$D$14*Datos!$C$14),IF(I214&lt;=Datos!$D$14,(I214*Datos!$C$14)))</f>
        <v>1004.5</v>
      </c>
      <c r="M214" s="105" t="str">
        <f>IF((I214-L214-N214)&lt;=Datos!$G$7,"0",IF((I214-L214-N214)&lt;=Datos!$G$8,((I214-L214-N214)-Datos!$F$8)*Datos!$I$6,IF((I214-L214-N214)&lt;=Datos!$G$9,Datos!$I$8+((I214-L214-N214)-Datos!$F$9)*Datos!$J$6,IF((I214-L214-N214)&gt;=Datos!$F$10,(Datos!$I$8+Datos!$J$8)+((I214-L214-N214)-Datos!$F$10)*Datos!$K$6))))</f>
        <v>0</v>
      </c>
      <c r="N214" s="104">
        <f>IF(I214&gt;=Datos!$D$15,(Datos!$D$15*Datos!$C$15),IF(I214&lt;=Datos!$D$15,(I214*Datos!$C$15)))</f>
        <v>1064</v>
      </c>
      <c r="O214" s="104">
        <v>25</v>
      </c>
      <c r="P214" s="104">
        <f t="shared" si="122"/>
        <v>2093.5</v>
      </c>
      <c r="Q214" s="106">
        <f t="shared" si="123"/>
        <v>32906.5</v>
      </c>
    </row>
    <row r="215" spans="1:17" s="7" customFormat="1" ht="38.25" customHeight="1" x14ac:dyDescent="0.2">
      <c r="A215" s="99">
        <v>123</v>
      </c>
      <c r="B215" s="115" t="s">
        <v>844</v>
      </c>
      <c r="C215" s="115" t="s">
        <v>274</v>
      </c>
      <c r="D215" s="120" t="s">
        <v>589</v>
      </c>
      <c r="E215" s="101" t="s">
        <v>272</v>
      </c>
      <c r="F215" s="101" t="s">
        <v>19</v>
      </c>
      <c r="G215" s="102">
        <v>45931</v>
      </c>
      <c r="H215" s="116">
        <v>46113</v>
      </c>
      <c r="I215" s="104">
        <v>60000</v>
      </c>
      <c r="J215" s="104">
        <v>0</v>
      </c>
      <c r="K215" s="104">
        <f t="shared" si="121"/>
        <v>60000</v>
      </c>
      <c r="L215" s="104">
        <f>IF(I215&gt;=Datos!$D$14,(Datos!$D$14*Datos!$C$14),IF(I215&lt;=Datos!$D$14,(I215*Datos!$C$14)))</f>
        <v>1722</v>
      </c>
      <c r="M215" s="105">
        <f>IF((I215-L215-N215)&lt;=Datos!$G$7,"0",IF((I215-L215-N215)&lt;=Datos!$G$8,((I215-L215-N215)-Datos!$F$8)*Datos!$I$6,IF((I215-L215-N215)&lt;=Datos!$G$9,Datos!$I$8+((I215-L215-N215)-Datos!$F$9)*Datos!$J$6,IF((I215-L215-N215)&gt;=Datos!$F$10,(Datos!$I$8+Datos!$J$8)+((I215-L215-N215)-Datos!$F$10)*Datos!$K$6))))</f>
        <v>3486.6756666666661</v>
      </c>
      <c r="N215" s="104">
        <f>IF(I215&gt;=Datos!$D$15,(Datos!$D$15*Datos!$C$15),IF(I215&lt;=Datos!$D$15,(I215*Datos!$C$15)))</f>
        <v>1824</v>
      </c>
      <c r="O215" s="104">
        <v>25</v>
      </c>
      <c r="P215" s="104">
        <f t="shared" si="122"/>
        <v>7057.6756666666661</v>
      </c>
      <c r="Q215" s="106">
        <f t="shared" si="123"/>
        <v>52942.324333333338</v>
      </c>
    </row>
    <row r="216" spans="1:17" s="79" customFormat="1" ht="36.75" customHeight="1" x14ac:dyDescent="0.2">
      <c r="A216" s="302" t="s">
        <v>435</v>
      </c>
      <c r="B216" s="303"/>
      <c r="C216" s="109">
        <v>42</v>
      </c>
      <c r="D216" s="305"/>
      <c r="E216" s="305"/>
      <c r="F216" s="305"/>
      <c r="G216" s="305"/>
      <c r="H216" s="306"/>
      <c r="I216" s="114">
        <f t="shared" ref="I216:Q216" si="124">SUM(I174:I215)</f>
        <v>2043690</v>
      </c>
      <c r="J216" s="114">
        <f t="shared" si="124"/>
        <v>0</v>
      </c>
      <c r="K216" s="114">
        <f t="shared" si="124"/>
        <v>2043690</v>
      </c>
      <c r="L216" s="114">
        <f t="shared" si="124"/>
        <v>58653.902999999998</v>
      </c>
      <c r="M216" s="114">
        <f t="shared" si="124"/>
        <v>81230.801866666603</v>
      </c>
      <c r="N216" s="114">
        <f t="shared" si="124"/>
        <v>62128.175999999999</v>
      </c>
      <c r="O216" s="114">
        <f t="shared" si="124"/>
        <v>8729.119999999999</v>
      </c>
      <c r="P216" s="114">
        <f t="shared" si="124"/>
        <v>210742.00086666673</v>
      </c>
      <c r="Q216" s="114">
        <f t="shared" si="124"/>
        <v>1832947.9991333338</v>
      </c>
    </row>
    <row r="217" spans="1:17" s="7" customFormat="1" ht="36.75" customHeight="1" x14ac:dyDescent="0.2">
      <c r="A217" s="302" t="s">
        <v>887</v>
      </c>
      <c r="B217" s="303"/>
      <c r="C217" s="303"/>
      <c r="D217" s="303"/>
      <c r="E217" s="303"/>
      <c r="F217" s="303"/>
      <c r="G217" s="303"/>
      <c r="H217" s="303"/>
      <c r="I217" s="303"/>
      <c r="J217" s="303"/>
      <c r="K217" s="303"/>
      <c r="L217" s="303"/>
      <c r="M217" s="303"/>
      <c r="N217" s="303"/>
      <c r="O217" s="303"/>
      <c r="P217" s="303"/>
      <c r="Q217" s="304"/>
    </row>
    <row r="218" spans="1:17" s="7" customFormat="1" ht="38.25" customHeight="1" x14ac:dyDescent="0.2">
      <c r="A218" s="99">
        <v>124</v>
      </c>
      <c r="B218" s="115" t="s">
        <v>255</v>
      </c>
      <c r="C218" s="115" t="s">
        <v>396</v>
      </c>
      <c r="D218" s="120" t="s">
        <v>888</v>
      </c>
      <c r="E218" s="101" t="s">
        <v>272</v>
      </c>
      <c r="F218" s="101" t="s">
        <v>19</v>
      </c>
      <c r="G218" s="102">
        <v>45992</v>
      </c>
      <c r="H218" s="116">
        <v>46174</v>
      </c>
      <c r="I218" s="104">
        <v>115000</v>
      </c>
      <c r="J218" s="104">
        <v>0</v>
      </c>
      <c r="K218" s="104">
        <f>SUM(I218:J218)</f>
        <v>115000</v>
      </c>
      <c r="L218" s="104">
        <f>IF(I218&gt;=Datos!$D$14,(Datos!$D$14*Datos!$C$14),IF(I218&lt;=Datos!$D$14,(I218*Datos!$C$14)))</f>
        <v>3300.5</v>
      </c>
      <c r="M218" s="105">
        <f>IF((I218-L218-N218)&lt;=Datos!$G$7,"0",IF((I218-L218-N218)&lt;=Datos!$G$8,((I218-L218-N218)-Datos!$F$8)*Datos!$I$6,IF((I218-L218-N218)&lt;=Datos!$G$9,Datos!$I$8+((I218-L218-N218)-Datos!$F$9)*Datos!$J$6,IF((I218-L218-N218)&gt;=Datos!$F$10,(Datos!$I$8+Datos!$J$8)+((I218-L218-N218)-Datos!$F$10)*Datos!$K$6))))</f>
        <v>15633.735666666667</v>
      </c>
      <c r="N218" s="104">
        <f>IF(I218&gt;=Datos!$D$15,(Datos!$D$15*Datos!$C$15),IF(I218&lt;=Datos!$D$15,(I218*Datos!$C$15)))</f>
        <v>3496</v>
      </c>
      <c r="O218" s="104">
        <v>25</v>
      </c>
      <c r="P218" s="104">
        <f>SUM(L218:O218)</f>
        <v>22455.235666666667</v>
      </c>
      <c r="Q218" s="106">
        <f>+K218-P218</f>
        <v>92544.764333333325</v>
      </c>
    </row>
    <row r="219" spans="1:17" s="79" customFormat="1" ht="36.75" customHeight="1" x14ac:dyDescent="0.2">
      <c r="A219" s="302" t="s">
        <v>435</v>
      </c>
      <c r="B219" s="303"/>
      <c r="C219" s="109">
        <v>1</v>
      </c>
      <c r="D219" s="305"/>
      <c r="E219" s="305"/>
      <c r="F219" s="305"/>
      <c r="G219" s="305"/>
      <c r="H219" s="306"/>
      <c r="I219" s="114">
        <f>SUM(I218)</f>
        <v>115000</v>
      </c>
      <c r="J219" s="114">
        <f t="shared" ref="J219:Q219" si="125">SUM(J218)</f>
        <v>0</v>
      </c>
      <c r="K219" s="114">
        <f t="shared" si="125"/>
        <v>115000</v>
      </c>
      <c r="L219" s="114">
        <f t="shared" si="125"/>
        <v>3300.5</v>
      </c>
      <c r="M219" s="114">
        <f t="shared" si="125"/>
        <v>15633.735666666667</v>
      </c>
      <c r="N219" s="114">
        <f t="shared" si="125"/>
        <v>3496</v>
      </c>
      <c r="O219" s="114">
        <f t="shared" si="125"/>
        <v>25</v>
      </c>
      <c r="P219" s="114">
        <f t="shared" si="125"/>
        <v>22455.235666666667</v>
      </c>
      <c r="Q219" s="114">
        <f t="shared" si="125"/>
        <v>92544.764333333325</v>
      </c>
    </row>
    <row r="220" spans="1:17" s="7" customFormat="1" ht="36.75" customHeight="1" x14ac:dyDescent="0.2">
      <c r="A220" s="302" t="s">
        <v>580</v>
      </c>
      <c r="B220" s="303"/>
      <c r="C220" s="303"/>
      <c r="D220" s="303"/>
      <c r="E220" s="303"/>
      <c r="F220" s="303"/>
      <c r="G220" s="303"/>
      <c r="H220" s="303"/>
      <c r="I220" s="303"/>
      <c r="J220" s="303"/>
      <c r="K220" s="303"/>
      <c r="L220" s="303"/>
      <c r="M220" s="303"/>
      <c r="N220" s="303"/>
      <c r="O220" s="303"/>
      <c r="P220" s="303"/>
      <c r="Q220" s="304"/>
    </row>
    <row r="221" spans="1:17" s="7" customFormat="1" ht="38.25" customHeight="1" x14ac:dyDescent="0.2">
      <c r="A221" s="99">
        <v>125</v>
      </c>
      <c r="B221" s="115" t="s">
        <v>767</v>
      </c>
      <c r="C221" s="115" t="s">
        <v>320</v>
      </c>
      <c r="D221" s="120" t="s">
        <v>432</v>
      </c>
      <c r="E221" s="101" t="s">
        <v>272</v>
      </c>
      <c r="F221" s="101" t="s">
        <v>19</v>
      </c>
      <c r="G221" s="102">
        <v>45901</v>
      </c>
      <c r="H221" s="116">
        <v>46082</v>
      </c>
      <c r="I221" s="104">
        <v>35000</v>
      </c>
      <c r="J221" s="104">
        <v>0</v>
      </c>
      <c r="K221" s="104">
        <f t="shared" ref="K221" si="126">SUM(I221:J221)</f>
        <v>35000</v>
      </c>
      <c r="L221" s="104">
        <f>IF(I221&gt;=Datos!$D$14,(Datos!$D$14*Datos!$C$14),IF(I221&lt;=Datos!$D$14,(I221*Datos!$C$14)))</f>
        <v>1004.5</v>
      </c>
      <c r="M221" s="105" t="str">
        <f>IF((I221-L221-N221)&lt;=Datos!$G$7,"0",IF((I221-L221-N221)&lt;=Datos!$G$8,((I221-L221-N221)-Datos!$F$8)*Datos!$I$6,IF((I221-L221-N221)&lt;=Datos!$G$9,Datos!$I$8+((I221-L221-N221)-Datos!$F$9)*Datos!$J$6,IF((I221-L221-N221)&gt;=Datos!$F$10,(Datos!$I$8+Datos!$J$8)+((I221-L221-N221)-Datos!$F$10)*Datos!$K$6))))</f>
        <v>0</v>
      </c>
      <c r="N221" s="104">
        <f>IF(I221&gt;=Datos!$D$15,(Datos!$D$15*Datos!$C$15),IF(I221&lt;=Datos!$D$15,(I221*Datos!$C$15)))</f>
        <v>1064</v>
      </c>
      <c r="O221" s="104">
        <v>25</v>
      </c>
      <c r="P221" s="104">
        <f>SUM(L221:O221)</f>
        <v>2093.5</v>
      </c>
      <c r="Q221" s="106">
        <f>+K221-P221</f>
        <v>32906.5</v>
      </c>
    </row>
    <row r="222" spans="1:17" s="7" customFormat="1" ht="38.25" customHeight="1" x14ac:dyDescent="0.2">
      <c r="A222" s="99">
        <v>126</v>
      </c>
      <c r="B222" s="115" t="s">
        <v>768</v>
      </c>
      <c r="C222" s="115" t="s">
        <v>320</v>
      </c>
      <c r="D222" s="120" t="s">
        <v>432</v>
      </c>
      <c r="E222" s="101" t="s">
        <v>272</v>
      </c>
      <c r="F222" s="101" t="s">
        <v>19</v>
      </c>
      <c r="G222" s="102">
        <v>45901</v>
      </c>
      <c r="H222" s="116">
        <v>46082</v>
      </c>
      <c r="I222" s="104">
        <v>35000</v>
      </c>
      <c r="J222" s="104">
        <v>0</v>
      </c>
      <c r="K222" s="104">
        <f t="shared" ref="K222:K226" si="127">SUM(I222:J222)</f>
        <v>35000</v>
      </c>
      <c r="L222" s="104">
        <f>IF(I222&gt;=Datos!$D$14,(Datos!$D$14*Datos!$C$14),IF(I222&lt;=Datos!$D$14,(I222*Datos!$C$14)))</f>
        <v>1004.5</v>
      </c>
      <c r="M222" s="105" t="str">
        <f>IF((I222-L222-N222)&lt;=Datos!$G$7,"0",IF((I222-L222-N222)&lt;=Datos!$G$8,((I222-L222-N222)-Datos!$F$8)*Datos!$I$6,IF((I222-L222-N222)&lt;=Datos!$G$9,Datos!$I$8+((I222-L222-N222)-Datos!$F$9)*Datos!$J$6,IF((I222-L222-N222)&gt;=Datos!$F$10,(Datos!$I$8+Datos!$J$8)+((I222-L222-N222)-Datos!$F$10)*Datos!$K$6))))</f>
        <v>0</v>
      </c>
      <c r="N222" s="104">
        <f>IF(I222&gt;=Datos!$D$15,(Datos!$D$15*Datos!$C$15),IF(I222&lt;=Datos!$D$15,(I222*Datos!$C$15)))</f>
        <v>1064</v>
      </c>
      <c r="O222" s="104">
        <v>1944.78</v>
      </c>
      <c r="P222" s="104">
        <f t="shared" ref="P222:P226" si="128">SUM(L222:O222)</f>
        <v>4013.2799999999997</v>
      </c>
      <c r="Q222" s="106">
        <f t="shared" ref="Q222:Q226" si="129">+K222-P222</f>
        <v>30986.720000000001</v>
      </c>
    </row>
    <row r="223" spans="1:17" s="7" customFormat="1" ht="38.25" customHeight="1" x14ac:dyDescent="0.2">
      <c r="A223" s="99">
        <v>127</v>
      </c>
      <c r="B223" s="115" t="s">
        <v>769</v>
      </c>
      <c r="C223" s="115" t="s">
        <v>320</v>
      </c>
      <c r="D223" s="120" t="s">
        <v>277</v>
      </c>
      <c r="E223" s="101" t="s">
        <v>272</v>
      </c>
      <c r="F223" s="101" t="s">
        <v>19</v>
      </c>
      <c r="G223" s="102">
        <v>45901</v>
      </c>
      <c r="H223" s="116">
        <v>46082</v>
      </c>
      <c r="I223" s="104">
        <v>60000</v>
      </c>
      <c r="J223" s="104">
        <v>0</v>
      </c>
      <c r="K223" s="104">
        <f t="shared" si="127"/>
        <v>60000</v>
      </c>
      <c r="L223" s="104">
        <f>IF(I223&gt;=Datos!$D$14,(Datos!$D$14*Datos!$C$14),IF(I223&lt;=Datos!$D$14,(I223*Datos!$C$14)))</f>
        <v>1722</v>
      </c>
      <c r="M223" s="105">
        <v>3102.72</v>
      </c>
      <c r="N223" s="104">
        <f>IF(I223&gt;=Datos!$D$15,(Datos!$D$15*Datos!$C$15),IF(I223&lt;=Datos!$D$15,(I223*Datos!$C$15)))</f>
        <v>1824</v>
      </c>
      <c r="O223" s="104">
        <v>1944.78</v>
      </c>
      <c r="P223" s="104">
        <f t="shared" si="128"/>
        <v>8593.5</v>
      </c>
      <c r="Q223" s="106">
        <f t="shared" si="129"/>
        <v>51406.5</v>
      </c>
    </row>
    <row r="224" spans="1:17" s="7" customFormat="1" ht="38.25" customHeight="1" x14ac:dyDescent="0.2">
      <c r="A224" s="99">
        <v>128</v>
      </c>
      <c r="B224" s="115" t="s">
        <v>770</v>
      </c>
      <c r="C224" s="115" t="s">
        <v>320</v>
      </c>
      <c r="D224" s="120" t="s">
        <v>575</v>
      </c>
      <c r="E224" s="101" t="s">
        <v>272</v>
      </c>
      <c r="F224" s="101" t="s">
        <v>19</v>
      </c>
      <c r="G224" s="102">
        <v>45901</v>
      </c>
      <c r="H224" s="116">
        <v>46082</v>
      </c>
      <c r="I224" s="104">
        <v>60000</v>
      </c>
      <c r="J224" s="104">
        <v>0</v>
      </c>
      <c r="K224" s="104">
        <f t="shared" si="127"/>
        <v>60000</v>
      </c>
      <c r="L224" s="104">
        <f>IF(I224&gt;=Datos!$D$14,(Datos!$D$14*Datos!$C$14),IF(I224&lt;=Datos!$D$14,(I224*Datos!$C$14)))</f>
        <v>1722</v>
      </c>
      <c r="M224" s="105">
        <f>IF((I224-L224-N224)&lt;=Datos!$G$7,"0",IF((I224-L224-N224)&lt;=Datos!$G$8,((I224-L224-N224)-Datos!$F$8)*Datos!$I$6,IF((I224-L224-N224)&lt;=Datos!$G$9,Datos!$I$8+((I224-L224-N224)-Datos!$F$9)*Datos!$J$6,IF((I224-L224-N224)&gt;=Datos!$F$10,(Datos!$I$8+Datos!$J$8)+((I224-L224-N224)-Datos!$F$10)*Datos!$K$6))))</f>
        <v>3486.6756666666661</v>
      </c>
      <c r="N224" s="104">
        <f>IF(I224&gt;=Datos!$D$15,(Datos!$D$15*Datos!$C$15),IF(I224&lt;=Datos!$D$15,(I224*Datos!$C$15)))</f>
        <v>1824</v>
      </c>
      <c r="O224" s="104">
        <v>25</v>
      </c>
      <c r="P224" s="104">
        <f t="shared" si="128"/>
        <v>7057.6756666666661</v>
      </c>
      <c r="Q224" s="106">
        <f t="shared" si="129"/>
        <v>52942.324333333338</v>
      </c>
    </row>
    <row r="225" spans="1:17" s="7" customFormat="1" ht="38.25" customHeight="1" x14ac:dyDescent="0.2">
      <c r="A225" s="99">
        <v>129</v>
      </c>
      <c r="B225" s="115" t="s">
        <v>771</v>
      </c>
      <c r="C225" s="115" t="s">
        <v>320</v>
      </c>
      <c r="D225" s="120" t="s">
        <v>575</v>
      </c>
      <c r="E225" s="101" t="s">
        <v>272</v>
      </c>
      <c r="F225" s="101" t="s">
        <v>19</v>
      </c>
      <c r="G225" s="102">
        <v>45901</v>
      </c>
      <c r="H225" s="116">
        <v>46082</v>
      </c>
      <c r="I225" s="104">
        <v>60000</v>
      </c>
      <c r="J225" s="104">
        <v>0</v>
      </c>
      <c r="K225" s="104">
        <f t="shared" si="127"/>
        <v>60000</v>
      </c>
      <c r="L225" s="104">
        <f>IF(I225&gt;=Datos!$D$14,(Datos!$D$14*Datos!$C$14),IF(I225&lt;=Datos!$D$14,(I225*Datos!$C$14)))</f>
        <v>1722</v>
      </c>
      <c r="M225" s="105">
        <v>2718.76</v>
      </c>
      <c r="N225" s="104">
        <f>IF(I225&gt;=Datos!$D$15,(Datos!$D$15*Datos!$C$15),IF(I225&lt;=Datos!$D$15,(I225*Datos!$C$15)))</f>
        <v>1824</v>
      </c>
      <c r="O225" s="104">
        <v>3864.56</v>
      </c>
      <c r="P225" s="104">
        <f t="shared" si="128"/>
        <v>10129.32</v>
      </c>
      <c r="Q225" s="106">
        <f t="shared" si="129"/>
        <v>49870.68</v>
      </c>
    </row>
    <row r="226" spans="1:17" s="7" customFormat="1" ht="38.25" customHeight="1" x14ac:dyDescent="0.2">
      <c r="A226" s="99">
        <v>130</v>
      </c>
      <c r="B226" s="115" t="s">
        <v>772</v>
      </c>
      <c r="C226" s="115" t="s">
        <v>320</v>
      </c>
      <c r="D226" s="120" t="s">
        <v>277</v>
      </c>
      <c r="E226" s="101" t="s">
        <v>272</v>
      </c>
      <c r="F226" s="101" t="s">
        <v>19</v>
      </c>
      <c r="G226" s="102">
        <v>45901</v>
      </c>
      <c r="H226" s="116">
        <v>46082</v>
      </c>
      <c r="I226" s="104">
        <v>60000</v>
      </c>
      <c r="J226" s="104">
        <v>0</v>
      </c>
      <c r="K226" s="104">
        <f t="shared" si="127"/>
        <v>60000</v>
      </c>
      <c r="L226" s="104">
        <f>IF(I226&gt;=Datos!$D$14,(Datos!$D$14*Datos!$C$14),IF(I226&lt;=Datos!$D$14,(I226*Datos!$C$14)))</f>
        <v>1722</v>
      </c>
      <c r="M226" s="105">
        <f>IF((I226-L226-N226)&lt;=Datos!$G$7,"0",IF((I226-L226-N226)&lt;=Datos!$G$8,((I226-L226-N226)-Datos!$F$8)*Datos!$I$6,IF((I226-L226-N226)&lt;=Datos!$G$9,Datos!$I$8+((I226-L226-N226)-Datos!$F$9)*Datos!$J$6,IF((I226-L226-N226)&gt;=Datos!$F$10,(Datos!$I$8+Datos!$J$8)+((I226-L226-N226)-Datos!$F$10)*Datos!$K$6))))</f>
        <v>3486.6756666666661</v>
      </c>
      <c r="N226" s="104">
        <f>IF(I226&gt;=Datos!$D$15,(Datos!$D$15*Datos!$C$15),IF(I226&lt;=Datos!$D$15,(I226*Datos!$C$15)))</f>
        <v>1824</v>
      </c>
      <c r="O226" s="104">
        <v>25</v>
      </c>
      <c r="P226" s="104">
        <f t="shared" si="128"/>
        <v>7057.6756666666661</v>
      </c>
      <c r="Q226" s="106">
        <f t="shared" si="129"/>
        <v>52942.324333333338</v>
      </c>
    </row>
    <row r="227" spans="1:17" s="7" customFormat="1" ht="38.25" customHeight="1" x14ac:dyDescent="0.2">
      <c r="A227" s="99">
        <v>131</v>
      </c>
      <c r="B227" s="115" t="s">
        <v>846</v>
      </c>
      <c r="C227" s="115" t="s">
        <v>320</v>
      </c>
      <c r="D227" s="120" t="s">
        <v>432</v>
      </c>
      <c r="E227" s="101" t="s">
        <v>272</v>
      </c>
      <c r="F227" s="101" t="s">
        <v>19</v>
      </c>
      <c r="G227" s="102">
        <v>45931</v>
      </c>
      <c r="H227" s="116">
        <v>46113</v>
      </c>
      <c r="I227" s="104">
        <v>35000</v>
      </c>
      <c r="J227" s="104">
        <v>0</v>
      </c>
      <c r="K227" s="104">
        <f t="shared" ref="K227" si="130">SUM(I227:J227)</f>
        <v>35000</v>
      </c>
      <c r="L227" s="104">
        <f>IF(I227&gt;=Datos!$D$14,(Datos!$D$14*Datos!$C$14),IF(I227&lt;=Datos!$D$14,(I227*Datos!$C$14)))</f>
        <v>1004.5</v>
      </c>
      <c r="M227" s="105" t="str">
        <f>IF((I227-L227-N227)&lt;=Datos!$G$7,"0",IF((I227-L227-N227)&lt;=Datos!$G$8,((I227-L227-N227)-Datos!$F$8)*Datos!$I$6,IF((I227-L227-N227)&lt;=Datos!$G$9,Datos!$I$8+((I227-L227-N227)-Datos!$F$9)*Datos!$J$6,IF((I227-L227-N227)&gt;=Datos!$F$10,(Datos!$I$8+Datos!$J$8)+((I227-L227-N227)-Datos!$F$10)*Datos!$K$6))))</f>
        <v>0</v>
      </c>
      <c r="N227" s="104">
        <f>IF(I227&gt;=Datos!$D$15,(Datos!$D$15*Datos!$C$15),IF(I227&lt;=Datos!$D$15,(I227*Datos!$C$15)))</f>
        <v>1064</v>
      </c>
      <c r="O227" s="104">
        <v>25</v>
      </c>
      <c r="P227" s="104">
        <f t="shared" ref="P227" si="131">SUM(L227:O227)</f>
        <v>2093.5</v>
      </c>
      <c r="Q227" s="106">
        <f t="shared" ref="Q227" si="132">+K227-P227</f>
        <v>32906.5</v>
      </c>
    </row>
    <row r="228" spans="1:17" s="79" customFormat="1" ht="36.75" customHeight="1" x14ac:dyDescent="0.2">
      <c r="A228" s="302" t="s">
        <v>435</v>
      </c>
      <c r="B228" s="303"/>
      <c r="C228" s="109">
        <v>7</v>
      </c>
      <c r="D228" s="305"/>
      <c r="E228" s="305"/>
      <c r="F228" s="305"/>
      <c r="G228" s="305"/>
      <c r="H228" s="306"/>
      <c r="I228" s="114">
        <f t="shared" ref="I228:Q228" si="133">SUM(I221:I227)</f>
        <v>345000</v>
      </c>
      <c r="J228" s="114">
        <f t="shared" si="133"/>
        <v>0</v>
      </c>
      <c r="K228" s="114">
        <f t="shared" si="133"/>
        <v>345000</v>
      </c>
      <c r="L228" s="114">
        <f t="shared" si="133"/>
        <v>9901.5</v>
      </c>
      <c r="M228" s="114">
        <f t="shared" si="133"/>
        <v>12794.831333333332</v>
      </c>
      <c r="N228" s="114">
        <f t="shared" si="133"/>
        <v>10488</v>
      </c>
      <c r="O228" s="114">
        <f t="shared" si="133"/>
        <v>7854.12</v>
      </c>
      <c r="P228" s="114">
        <f t="shared" si="133"/>
        <v>41038.451333333331</v>
      </c>
      <c r="Q228" s="114">
        <f t="shared" si="133"/>
        <v>303961.54866666667</v>
      </c>
    </row>
    <row r="229" spans="1:17" s="7" customFormat="1" ht="36.75" customHeight="1" x14ac:dyDescent="0.2">
      <c r="A229" s="302" t="s">
        <v>945</v>
      </c>
      <c r="B229" s="303"/>
      <c r="C229" s="303"/>
      <c r="D229" s="303"/>
      <c r="E229" s="303"/>
      <c r="F229" s="303"/>
      <c r="G229" s="303"/>
      <c r="H229" s="303"/>
      <c r="I229" s="303"/>
      <c r="J229" s="303"/>
      <c r="K229" s="303"/>
      <c r="L229" s="303"/>
      <c r="M229" s="303"/>
      <c r="N229" s="303"/>
      <c r="O229" s="303"/>
      <c r="P229" s="303"/>
      <c r="Q229" s="304"/>
    </row>
    <row r="230" spans="1:17" s="7" customFormat="1" ht="38.25" customHeight="1" x14ac:dyDescent="0.2">
      <c r="A230" s="99">
        <v>132</v>
      </c>
      <c r="B230" s="115" t="s">
        <v>989</v>
      </c>
      <c r="C230" s="115" t="s">
        <v>396</v>
      </c>
      <c r="D230" s="120" t="s">
        <v>946</v>
      </c>
      <c r="E230" s="101" t="s">
        <v>272</v>
      </c>
      <c r="F230" s="101" t="s">
        <v>19</v>
      </c>
      <c r="G230" s="102">
        <v>46023</v>
      </c>
      <c r="H230" s="116">
        <v>46204</v>
      </c>
      <c r="I230" s="104">
        <v>120000</v>
      </c>
      <c r="J230" s="104">
        <v>0</v>
      </c>
      <c r="K230" s="104">
        <f>SUM(I230:J230)</f>
        <v>120000</v>
      </c>
      <c r="L230" s="104">
        <f>IF(I230&gt;=Datos!$D$14,(Datos!$D$14*Datos!$C$14),IF(I230&lt;=Datos!$D$14,(I230*Datos!$C$14)))</f>
        <v>3444</v>
      </c>
      <c r="M230" s="105">
        <f>IF((I230-L230-N230)&lt;=Datos!$G$7,"0",IF((I230-L230-N230)&lt;=Datos!$G$8,((I230-L230-N230)-Datos!$F$8)*Datos!$I$6,IF((I230-L230-N230)&lt;=Datos!$G$9,Datos!$I$8+((I230-L230-N230)-Datos!$F$9)*Datos!$J$6,IF((I230-L230-N230)&gt;=Datos!$F$10,(Datos!$I$8+Datos!$J$8)+((I230-L230-N230)-Datos!$F$10)*Datos!$K$6))))</f>
        <v>16809.860666666667</v>
      </c>
      <c r="N230" s="104">
        <f>IF(I230&gt;=Datos!$D$15,(Datos!$D$15*Datos!$C$15),IF(I230&lt;=Datos!$D$15,(I230*Datos!$C$15)))</f>
        <v>3648</v>
      </c>
      <c r="O230" s="104">
        <v>25</v>
      </c>
      <c r="P230" s="104">
        <f>SUM(L230:O230)</f>
        <v>23926.860666666667</v>
      </c>
      <c r="Q230" s="106">
        <f>+K230-P230</f>
        <v>96073.139333333325</v>
      </c>
    </row>
    <row r="231" spans="1:17" s="79" customFormat="1" ht="36.75" customHeight="1" x14ac:dyDescent="0.2">
      <c r="A231" s="302" t="s">
        <v>435</v>
      </c>
      <c r="B231" s="303"/>
      <c r="C231" s="109">
        <v>1</v>
      </c>
      <c r="D231" s="305"/>
      <c r="E231" s="305"/>
      <c r="F231" s="305"/>
      <c r="G231" s="305"/>
      <c r="H231" s="306"/>
      <c r="I231" s="114">
        <f>SUM(I230)</f>
        <v>120000</v>
      </c>
      <c r="J231" s="114">
        <f t="shared" ref="J231:Q231" si="134">SUM(J230)</f>
        <v>0</v>
      </c>
      <c r="K231" s="114">
        <f t="shared" si="134"/>
        <v>120000</v>
      </c>
      <c r="L231" s="114">
        <f t="shared" si="134"/>
        <v>3444</v>
      </c>
      <c r="M231" s="114">
        <f t="shared" si="134"/>
        <v>16809.860666666667</v>
      </c>
      <c r="N231" s="114">
        <f t="shared" si="134"/>
        <v>3648</v>
      </c>
      <c r="O231" s="114">
        <f t="shared" si="134"/>
        <v>25</v>
      </c>
      <c r="P231" s="114">
        <f t="shared" si="134"/>
        <v>23926.860666666667</v>
      </c>
      <c r="Q231" s="114">
        <f t="shared" si="134"/>
        <v>96073.139333333325</v>
      </c>
    </row>
    <row r="232" spans="1:17" s="7" customFormat="1" ht="36.75" customHeight="1" x14ac:dyDescent="0.2">
      <c r="A232" s="302" t="s">
        <v>672</v>
      </c>
      <c r="B232" s="303"/>
      <c r="C232" s="303"/>
      <c r="D232" s="303"/>
      <c r="E232" s="303"/>
      <c r="F232" s="303"/>
      <c r="G232" s="303"/>
      <c r="H232" s="303"/>
      <c r="I232" s="303"/>
      <c r="J232" s="303"/>
      <c r="K232" s="303"/>
      <c r="L232" s="303"/>
      <c r="M232" s="303"/>
      <c r="N232" s="303"/>
      <c r="O232" s="303"/>
      <c r="P232" s="303"/>
      <c r="Q232" s="304"/>
    </row>
    <row r="233" spans="1:17" s="7" customFormat="1" ht="38.25" customHeight="1" x14ac:dyDescent="0.2">
      <c r="A233" s="99">
        <v>133</v>
      </c>
      <c r="B233" s="115" t="s">
        <v>705</v>
      </c>
      <c r="C233" s="115" t="s">
        <v>396</v>
      </c>
      <c r="D233" s="120" t="s">
        <v>673</v>
      </c>
      <c r="E233" s="101" t="s">
        <v>272</v>
      </c>
      <c r="F233" s="101" t="s">
        <v>19</v>
      </c>
      <c r="G233" s="102">
        <v>45962</v>
      </c>
      <c r="H233" s="116">
        <v>46143</v>
      </c>
      <c r="I233" s="104">
        <v>135000</v>
      </c>
      <c r="J233" s="104">
        <v>0</v>
      </c>
      <c r="K233" s="104">
        <f>SUM(I233:J233)</f>
        <v>135000</v>
      </c>
      <c r="L233" s="104">
        <f>IF(I233&gt;=Datos!$D$14,(Datos!$D$14*Datos!$C$14),IF(I233&lt;=Datos!$D$14,(I233*Datos!$C$14)))</f>
        <v>3874.5</v>
      </c>
      <c r="M233" s="105">
        <f>IF((I233-L233-N233)&lt;=Datos!$G$7,"0",IF((I233-L233-N233)&lt;=Datos!$G$8,((I233-L233-N233)-Datos!$F$8)*Datos!$I$6,IF((I233-L233-N233)&lt;=Datos!$G$9,Datos!$I$8+((I233-L233-N233)-Datos!$F$9)*Datos!$J$6,IF((I233-L233-N233)&gt;=Datos!$F$10,(Datos!$I$8+Datos!$J$8)+((I233-L233-N233)-Datos!$F$10)*Datos!$K$6))))</f>
        <v>20338.235666666667</v>
      </c>
      <c r="N233" s="104">
        <f>IF(I233&gt;=Datos!$D$15,(Datos!$D$15*Datos!$C$15),IF(I233&lt;=Datos!$D$15,(I233*Datos!$C$15)))</f>
        <v>4104</v>
      </c>
      <c r="O233" s="104">
        <v>25</v>
      </c>
      <c r="P233" s="104">
        <f>SUM(L233:O233)</f>
        <v>28341.735666666667</v>
      </c>
      <c r="Q233" s="106">
        <f>+K233-P233</f>
        <v>106658.26433333333</v>
      </c>
    </row>
    <row r="234" spans="1:17" s="79" customFormat="1" ht="36.75" customHeight="1" x14ac:dyDescent="0.2">
      <c r="A234" s="302" t="s">
        <v>435</v>
      </c>
      <c r="B234" s="303"/>
      <c r="C234" s="109">
        <v>1</v>
      </c>
      <c r="D234" s="305"/>
      <c r="E234" s="305"/>
      <c r="F234" s="305"/>
      <c r="G234" s="305"/>
      <c r="H234" s="306"/>
      <c r="I234" s="114">
        <f>SUM(I233)</f>
        <v>135000</v>
      </c>
      <c r="J234" s="114">
        <f t="shared" ref="J234:Q234" si="135">SUM(J233)</f>
        <v>0</v>
      </c>
      <c r="K234" s="114">
        <f t="shared" si="135"/>
        <v>135000</v>
      </c>
      <c r="L234" s="114">
        <f t="shared" si="135"/>
        <v>3874.5</v>
      </c>
      <c r="M234" s="114">
        <f t="shared" si="135"/>
        <v>20338.235666666667</v>
      </c>
      <c r="N234" s="114">
        <f t="shared" si="135"/>
        <v>4104</v>
      </c>
      <c r="O234" s="114">
        <f t="shared" si="135"/>
        <v>25</v>
      </c>
      <c r="P234" s="114">
        <f t="shared" si="135"/>
        <v>28341.735666666667</v>
      </c>
      <c r="Q234" s="114">
        <f t="shared" si="135"/>
        <v>106658.26433333333</v>
      </c>
    </row>
    <row r="235" spans="1:17" s="7" customFormat="1" ht="36.75" customHeight="1" x14ac:dyDescent="0.2">
      <c r="A235" s="302" t="s">
        <v>459</v>
      </c>
      <c r="B235" s="303"/>
      <c r="C235" s="303"/>
      <c r="D235" s="303"/>
      <c r="E235" s="303"/>
      <c r="F235" s="303"/>
      <c r="G235" s="303"/>
      <c r="H235" s="303"/>
      <c r="I235" s="303"/>
      <c r="J235" s="303"/>
      <c r="K235" s="303"/>
      <c r="L235" s="303"/>
      <c r="M235" s="303"/>
      <c r="N235" s="303"/>
      <c r="O235" s="303"/>
      <c r="P235" s="303"/>
      <c r="Q235" s="304"/>
    </row>
    <row r="236" spans="1:17" s="7" customFormat="1" ht="38.25" customHeight="1" x14ac:dyDescent="0.2">
      <c r="A236" s="99">
        <v>134</v>
      </c>
      <c r="B236" s="115" t="s">
        <v>616</v>
      </c>
      <c r="C236" s="115" t="s">
        <v>273</v>
      </c>
      <c r="D236" s="120" t="s">
        <v>675</v>
      </c>
      <c r="E236" s="101" t="s">
        <v>272</v>
      </c>
      <c r="F236" s="101" t="s">
        <v>19</v>
      </c>
      <c r="G236" s="102">
        <v>45901</v>
      </c>
      <c r="H236" s="116">
        <v>46082</v>
      </c>
      <c r="I236" s="104">
        <v>76230</v>
      </c>
      <c r="J236" s="104">
        <v>0</v>
      </c>
      <c r="K236" s="104">
        <f t="shared" ref="K236:K255" si="136">SUM(I236:J236)</f>
        <v>76230</v>
      </c>
      <c r="L236" s="104">
        <f>IF(I236&gt;=Datos!$D$14,(Datos!$D$14*Datos!$C$14),IF(I236&lt;=Datos!$D$14,(I236*Datos!$C$14)))</f>
        <v>2187.8009999999999</v>
      </c>
      <c r="M236" s="105">
        <f>IF((I236-L236-N236)&lt;=Datos!$G$7,"0",IF((I236-L236-N236)&lt;=Datos!$G$8,((I236-L236-N236)-Datos!$F$8)*Datos!$I$6,IF((I236-L236-N236)&lt;=Datos!$G$9,Datos!$I$8+((I236-L236-N236)-Datos!$F$9)*Datos!$J$6,IF((I236-L236-N236)&gt;=Datos!$F$10,(Datos!$I$8+Datos!$J$8)+((I236-L236-N236)-Datos!$F$10)*Datos!$K$6))))</f>
        <v>6540.8370666666669</v>
      </c>
      <c r="N236" s="104">
        <f>IF(I236&gt;=Datos!$D$15,(Datos!$D$15*Datos!$C$15),IF(I236&lt;=Datos!$D$15,(I236*Datos!$C$15)))</f>
        <v>2317.3919999999998</v>
      </c>
      <c r="O236" s="104">
        <v>25</v>
      </c>
      <c r="P236" s="104">
        <f>SUM(L236:O236)</f>
        <v>11071.030066666666</v>
      </c>
      <c r="Q236" s="106">
        <f>+K236-P236</f>
        <v>65158.969933333334</v>
      </c>
    </row>
    <row r="237" spans="1:17" s="7" customFormat="1" ht="38.25" customHeight="1" x14ac:dyDescent="0.2">
      <c r="A237" s="99">
        <v>135</v>
      </c>
      <c r="B237" s="115" t="s">
        <v>674</v>
      </c>
      <c r="C237" s="115" t="s">
        <v>273</v>
      </c>
      <c r="D237" s="120" t="s">
        <v>277</v>
      </c>
      <c r="E237" s="101" t="s">
        <v>272</v>
      </c>
      <c r="F237" s="101" t="s">
        <v>19</v>
      </c>
      <c r="G237" s="102">
        <v>45962</v>
      </c>
      <c r="H237" s="116">
        <v>46143</v>
      </c>
      <c r="I237" s="104">
        <v>76230</v>
      </c>
      <c r="J237" s="104">
        <v>0</v>
      </c>
      <c r="K237" s="104">
        <f t="shared" ref="K237" si="137">SUM(I237:J237)</f>
        <v>76230</v>
      </c>
      <c r="L237" s="104">
        <f>IF(I237&gt;=Datos!$D$14,(Datos!$D$14*Datos!$C$14),IF(I237&lt;=Datos!$D$14,(I237*Datos!$C$14)))</f>
        <v>2187.8009999999999</v>
      </c>
      <c r="M237" s="105">
        <f>IF((I237-L237-N237)&lt;=Datos!$G$7,"0",IF((I237-L237-N237)&lt;=Datos!$G$8,((I237-L237-N237)-Datos!$F$8)*Datos!$I$6,IF((I237-L237-N237)&lt;=Datos!$G$9,Datos!$I$8+((I237-L237-N237)-Datos!$F$9)*Datos!$J$6,IF((I237-L237-N237)&gt;=Datos!$F$10,(Datos!$I$8+Datos!$J$8)+((I237-L237-N237)-Datos!$F$10)*Datos!$K$6))))</f>
        <v>6540.8370666666669</v>
      </c>
      <c r="N237" s="104">
        <f>IF(I237&gt;=Datos!$D$15,(Datos!$D$15*Datos!$C$15),IF(I237&lt;=Datos!$D$15,(I237*Datos!$C$15)))</f>
        <v>2317.3919999999998</v>
      </c>
      <c r="O237" s="104">
        <v>25</v>
      </c>
      <c r="P237" s="104">
        <f t="shared" ref="P237:P238" si="138">SUM(L237:O237)</f>
        <v>11071.030066666666</v>
      </c>
      <c r="Q237" s="106">
        <f t="shared" ref="Q237:Q238" si="139">+K237-P237</f>
        <v>65158.969933333334</v>
      </c>
    </row>
    <row r="238" spans="1:17" s="7" customFormat="1" ht="38.25" customHeight="1" x14ac:dyDescent="0.2">
      <c r="A238" s="99">
        <v>136</v>
      </c>
      <c r="B238" s="115" t="s">
        <v>708</v>
      </c>
      <c r="C238" s="115" t="s">
        <v>273</v>
      </c>
      <c r="D238" s="120" t="s">
        <v>589</v>
      </c>
      <c r="E238" s="101" t="s">
        <v>272</v>
      </c>
      <c r="F238" s="101" t="s">
        <v>19</v>
      </c>
      <c r="G238" s="102">
        <v>45992</v>
      </c>
      <c r="H238" s="116">
        <v>46174</v>
      </c>
      <c r="I238" s="104">
        <v>76230</v>
      </c>
      <c r="J238" s="104">
        <v>0</v>
      </c>
      <c r="K238" s="104">
        <f t="shared" ref="K238" si="140">SUM(I238:J238)</f>
        <v>76230</v>
      </c>
      <c r="L238" s="104">
        <f>IF(I238&gt;=Datos!$D$14,(Datos!$D$14*Datos!$C$14),IF(I238&lt;=Datos!$D$14,(I238*Datos!$C$14)))</f>
        <v>2187.8009999999999</v>
      </c>
      <c r="M238" s="105">
        <f>IF((I238-L238-N238)&lt;=Datos!$G$7,"0",IF((I238-L238-N238)&lt;=Datos!$G$8,((I238-L238-N238)-Datos!$F$8)*Datos!$I$6,IF((I238-L238-N238)&lt;=Datos!$G$9,Datos!$I$8+((I238-L238-N238)-Datos!$F$9)*Datos!$J$6,IF((I238-L238-N238)&gt;=Datos!$F$10,(Datos!$I$8+Datos!$J$8)+((I238-L238-N238)-Datos!$F$10)*Datos!$K$6))))</f>
        <v>6540.8370666666669</v>
      </c>
      <c r="N238" s="104">
        <f>IF(I238&gt;=Datos!$D$15,(Datos!$D$15*Datos!$C$15),IF(I238&lt;=Datos!$D$15,(I238*Datos!$C$15)))</f>
        <v>2317.3919999999998</v>
      </c>
      <c r="O238" s="104">
        <v>25</v>
      </c>
      <c r="P238" s="104">
        <f t="shared" si="138"/>
        <v>11071.030066666666</v>
      </c>
      <c r="Q238" s="106">
        <f t="shared" si="139"/>
        <v>65158.969933333334</v>
      </c>
    </row>
    <row r="239" spans="1:17" s="7" customFormat="1" ht="38.25" customHeight="1" x14ac:dyDescent="0.2">
      <c r="A239" s="99">
        <v>137</v>
      </c>
      <c r="B239" s="115" t="s">
        <v>847</v>
      </c>
      <c r="C239" s="115" t="s">
        <v>273</v>
      </c>
      <c r="D239" s="120" t="s">
        <v>823</v>
      </c>
      <c r="E239" s="101" t="s">
        <v>272</v>
      </c>
      <c r="F239" s="101" t="s">
        <v>19</v>
      </c>
      <c r="G239" s="102">
        <v>45931</v>
      </c>
      <c r="H239" s="116">
        <v>46113</v>
      </c>
      <c r="I239" s="104">
        <v>60000</v>
      </c>
      <c r="J239" s="104">
        <v>0</v>
      </c>
      <c r="K239" s="104">
        <f t="shared" ref="K239:K250" si="141">SUM(I239:J239)</f>
        <v>60000</v>
      </c>
      <c r="L239" s="104">
        <f>IF(I239&gt;=Datos!$D$14,(Datos!$D$14*Datos!$C$14),IF(I239&lt;=Datos!$D$14,(I239*Datos!$C$14)))</f>
        <v>1722</v>
      </c>
      <c r="M239" s="105">
        <f>IF((I239-L239-N239)&lt;=Datos!$G$7,"0",IF((I239-L239-N239)&lt;=Datos!$G$8,((I239-L239-N239)-Datos!$F$8)*Datos!$I$6,IF((I239-L239-N239)&lt;=Datos!$G$9,Datos!$I$8+((I239-L239-N239)-Datos!$F$9)*Datos!$J$6,IF((I239-L239-N239)&gt;=Datos!$F$10,(Datos!$I$8+Datos!$J$8)+((I239-L239-N239)-Datos!$F$10)*Datos!$K$6))))</f>
        <v>3486.6756666666661</v>
      </c>
      <c r="N239" s="104">
        <f>IF(I239&gt;=Datos!$D$15,(Datos!$D$15*Datos!$C$15),IF(I239&lt;=Datos!$D$15,(I239*Datos!$C$15)))</f>
        <v>1824</v>
      </c>
      <c r="O239" s="104">
        <v>25</v>
      </c>
      <c r="P239" s="104">
        <f t="shared" ref="P239:P250" si="142">SUM(L239:O239)</f>
        <v>7057.6756666666661</v>
      </c>
      <c r="Q239" s="106">
        <f t="shared" ref="Q239:Q250" si="143">+K239-P239</f>
        <v>52942.324333333338</v>
      </c>
    </row>
    <row r="240" spans="1:17" s="7" customFormat="1" ht="38.25" customHeight="1" x14ac:dyDescent="0.2">
      <c r="A240" s="99">
        <v>138</v>
      </c>
      <c r="B240" s="115" t="s">
        <v>848</v>
      </c>
      <c r="C240" s="115" t="s">
        <v>273</v>
      </c>
      <c r="D240" s="120" t="s">
        <v>675</v>
      </c>
      <c r="E240" s="101" t="s">
        <v>272</v>
      </c>
      <c r="F240" s="101" t="s">
        <v>19</v>
      </c>
      <c r="G240" s="102">
        <v>45931</v>
      </c>
      <c r="H240" s="116">
        <v>46113</v>
      </c>
      <c r="I240" s="104">
        <v>60000</v>
      </c>
      <c r="J240" s="104">
        <v>0</v>
      </c>
      <c r="K240" s="104">
        <f t="shared" si="141"/>
        <v>60000</v>
      </c>
      <c r="L240" s="104">
        <f>IF(I240&gt;=Datos!$D$14,(Datos!$D$14*Datos!$C$14),IF(I240&lt;=Datos!$D$14,(I240*Datos!$C$14)))</f>
        <v>1722</v>
      </c>
      <c r="M240" s="105">
        <f>IF((I240-L240-N240)&lt;=Datos!$G$7,"0",IF((I240-L240-N240)&lt;=Datos!$G$8,((I240-L240-N240)-Datos!$F$8)*Datos!$I$6,IF((I240-L240-N240)&lt;=Datos!$G$9,Datos!$I$8+((I240-L240-N240)-Datos!$F$9)*Datos!$J$6,IF((I240-L240-N240)&gt;=Datos!$F$10,(Datos!$I$8+Datos!$J$8)+((I240-L240-N240)-Datos!$F$10)*Datos!$K$6))))</f>
        <v>3486.6756666666661</v>
      </c>
      <c r="N240" s="104">
        <f>IF(I240&gt;=Datos!$D$15,(Datos!$D$15*Datos!$C$15),IF(I240&lt;=Datos!$D$15,(I240*Datos!$C$15)))</f>
        <v>1824</v>
      </c>
      <c r="O240" s="104">
        <v>25</v>
      </c>
      <c r="P240" s="104">
        <f t="shared" si="142"/>
        <v>7057.6756666666661</v>
      </c>
      <c r="Q240" s="106">
        <f t="shared" si="143"/>
        <v>52942.324333333338</v>
      </c>
    </row>
    <row r="241" spans="1:17" s="7" customFormat="1" ht="38.25" customHeight="1" x14ac:dyDescent="0.2">
      <c r="A241" s="99">
        <v>139</v>
      </c>
      <c r="B241" s="115" t="s">
        <v>849</v>
      </c>
      <c r="C241" s="115" t="s">
        <v>273</v>
      </c>
      <c r="D241" s="120" t="s">
        <v>432</v>
      </c>
      <c r="E241" s="101" t="s">
        <v>272</v>
      </c>
      <c r="F241" s="101" t="s">
        <v>19</v>
      </c>
      <c r="G241" s="102">
        <v>45931</v>
      </c>
      <c r="H241" s="116">
        <v>46113</v>
      </c>
      <c r="I241" s="104">
        <v>35000</v>
      </c>
      <c r="J241" s="104">
        <v>0</v>
      </c>
      <c r="K241" s="104">
        <f t="shared" si="141"/>
        <v>35000</v>
      </c>
      <c r="L241" s="104">
        <f>IF(I241&gt;=Datos!$D$14,(Datos!$D$14*Datos!$C$14),IF(I241&lt;=Datos!$D$14,(I241*Datos!$C$14)))</f>
        <v>1004.5</v>
      </c>
      <c r="M241" s="105" t="str">
        <f>IF((I241-L241-N241)&lt;=Datos!$G$7,"0",IF((I241-L241-N241)&lt;=Datos!$G$8,((I241-L241-N241)-Datos!$F$8)*Datos!$I$6,IF((I241-L241-N241)&lt;=Datos!$G$9,Datos!$I$8+((I241-L241-N241)-Datos!$F$9)*Datos!$J$6,IF((I241-L241-N241)&gt;=Datos!$F$10,(Datos!$I$8+Datos!$J$8)+((I241-L241-N241)-Datos!$F$10)*Datos!$K$6))))</f>
        <v>0</v>
      </c>
      <c r="N241" s="104">
        <f>IF(I241&gt;=Datos!$D$15,(Datos!$D$15*Datos!$C$15),IF(I241&lt;=Datos!$D$15,(I241*Datos!$C$15)))</f>
        <v>1064</v>
      </c>
      <c r="O241" s="104">
        <v>25</v>
      </c>
      <c r="P241" s="104">
        <f t="shared" si="142"/>
        <v>2093.5</v>
      </c>
      <c r="Q241" s="106">
        <f t="shared" si="143"/>
        <v>32906.5</v>
      </c>
    </row>
    <row r="242" spans="1:17" s="7" customFormat="1" ht="38.25" customHeight="1" x14ac:dyDescent="0.2">
      <c r="A242" s="99">
        <v>140</v>
      </c>
      <c r="B242" s="115" t="s">
        <v>850</v>
      </c>
      <c r="C242" s="115" t="s">
        <v>273</v>
      </c>
      <c r="D242" s="120" t="s">
        <v>432</v>
      </c>
      <c r="E242" s="101" t="s">
        <v>272</v>
      </c>
      <c r="F242" s="101" t="s">
        <v>19</v>
      </c>
      <c r="G242" s="102">
        <v>45931</v>
      </c>
      <c r="H242" s="116">
        <v>46113</v>
      </c>
      <c r="I242" s="104">
        <v>35000</v>
      </c>
      <c r="J242" s="104">
        <v>0</v>
      </c>
      <c r="K242" s="104">
        <f t="shared" si="141"/>
        <v>35000</v>
      </c>
      <c r="L242" s="104">
        <f>IF(I242&gt;=Datos!$D$14,(Datos!$D$14*Datos!$C$14),IF(I242&lt;=Datos!$D$14,(I242*Datos!$C$14)))</f>
        <v>1004.5</v>
      </c>
      <c r="M242" s="105" t="str">
        <f>IF((I242-L242-N242)&lt;=Datos!$G$7,"0",IF((I242-L242-N242)&lt;=Datos!$G$8,((I242-L242-N242)-Datos!$F$8)*Datos!$I$6,IF((I242-L242-N242)&lt;=Datos!$G$9,Datos!$I$8+((I242-L242-N242)-Datos!$F$9)*Datos!$J$6,IF((I242-L242-N242)&gt;=Datos!$F$10,(Datos!$I$8+Datos!$J$8)+((I242-L242-N242)-Datos!$F$10)*Datos!$K$6))))</f>
        <v>0</v>
      </c>
      <c r="N242" s="104">
        <f>IF(I242&gt;=Datos!$D$15,(Datos!$D$15*Datos!$C$15),IF(I242&lt;=Datos!$D$15,(I242*Datos!$C$15)))</f>
        <v>1064</v>
      </c>
      <c r="O242" s="104">
        <v>25</v>
      </c>
      <c r="P242" s="104">
        <f t="shared" si="142"/>
        <v>2093.5</v>
      </c>
      <c r="Q242" s="106">
        <f t="shared" si="143"/>
        <v>32906.5</v>
      </c>
    </row>
    <row r="243" spans="1:17" s="7" customFormat="1" ht="38.25" customHeight="1" x14ac:dyDescent="0.2">
      <c r="A243" s="99">
        <v>141</v>
      </c>
      <c r="B243" s="115" t="s">
        <v>852</v>
      </c>
      <c r="C243" s="115" t="s">
        <v>273</v>
      </c>
      <c r="D243" s="120" t="s">
        <v>277</v>
      </c>
      <c r="E243" s="101" t="s">
        <v>272</v>
      </c>
      <c r="F243" s="101" t="s">
        <v>19</v>
      </c>
      <c r="G243" s="102">
        <v>45931</v>
      </c>
      <c r="H243" s="116">
        <v>46113</v>
      </c>
      <c r="I243" s="104">
        <v>60000</v>
      </c>
      <c r="J243" s="104">
        <v>0</v>
      </c>
      <c r="K243" s="104">
        <f t="shared" si="141"/>
        <v>60000</v>
      </c>
      <c r="L243" s="104">
        <f>IF(I243&gt;=Datos!$D$14,(Datos!$D$14*Datos!$C$14),IF(I243&lt;=Datos!$D$14,(I243*Datos!$C$14)))</f>
        <v>1722</v>
      </c>
      <c r="M243" s="105">
        <f>IF((I243-L243-N243)&lt;=Datos!$G$7,"0",IF((I243-L243-N243)&lt;=Datos!$G$8,((I243-L243-N243)-Datos!$F$8)*Datos!$I$6,IF((I243-L243-N243)&lt;=Datos!$G$9,Datos!$I$8+((I243-L243-N243)-Datos!$F$9)*Datos!$J$6,IF((I243-L243-N243)&gt;=Datos!$F$10,(Datos!$I$8+Datos!$J$8)+((I243-L243-N243)-Datos!$F$10)*Datos!$K$6))))</f>
        <v>3486.6756666666661</v>
      </c>
      <c r="N243" s="104">
        <f>IF(I243&gt;=Datos!$D$15,(Datos!$D$15*Datos!$C$15),IF(I243&lt;=Datos!$D$15,(I243*Datos!$C$15)))</f>
        <v>1824</v>
      </c>
      <c r="O243" s="104">
        <v>25</v>
      </c>
      <c r="P243" s="104">
        <f t="shared" si="142"/>
        <v>7057.6756666666661</v>
      </c>
      <c r="Q243" s="106">
        <f t="shared" si="143"/>
        <v>52942.324333333338</v>
      </c>
    </row>
    <row r="244" spans="1:17" s="7" customFormat="1" ht="38.25" customHeight="1" x14ac:dyDescent="0.2">
      <c r="A244" s="99">
        <v>142</v>
      </c>
      <c r="B244" s="115" t="s">
        <v>853</v>
      </c>
      <c r="C244" s="115" t="s">
        <v>273</v>
      </c>
      <c r="D244" s="120" t="s">
        <v>277</v>
      </c>
      <c r="E244" s="101" t="s">
        <v>272</v>
      </c>
      <c r="F244" s="101" t="s">
        <v>19</v>
      </c>
      <c r="G244" s="102">
        <v>45931</v>
      </c>
      <c r="H244" s="116">
        <v>46113</v>
      </c>
      <c r="I244" s="104">
        <v>60000</v>
      </c>
      <c r="J244" s="104">
        <v>0</v>
      </c>
      <c r="K244" s="104">
        <f t="shared" si="141"/>
        <v>60000</v>
      </c>
      <c r="L244" s="104">
        <f>IF(I244&gt;=Datos!$D$14,(Datos!$D$14*Datos!$C$14),IF(I244&lt;=Datos!$D$14,(I244*Datos!$C$14)))</f>
        <v>1722</v>
      </c>
      <c r="M244" s="105">
        <f>IF((I244-L244-N244)&lt;=Datos!$G$7,"0",IF((I244-L244-N244)&lt;=Datos!$G$8,((I244-L244-N244)-Datos!$F$8)*Datos!$I$6,IF((I244-L244-N244)&lt;=Datos!$G$9,Datos!$I$8+((I244-L244-N244)-Datos!$F$9)*Datos!$J$6,IF((I244-L244-N244)&gt;=Datos!$F$10,(Datos!$I$8+Datos!$J$8)+((I244-L244-N244)-Datos!$F$10)*Datos!$K$6))))</f>
        <v>3486.6756666666661</v>
      </c>
      <c r="N244" s="104">
        <f>IF(I244&gt;=Datos!$D$15,(Datos!$D$15*Datos!$C$15),IF(I244&lt;=Datos!$D$15,(I244*Datos!$C$15)))</f>
        <v>1824</v>
      </c>
      <c r="O244" s="104">
        <v>25</v>
      </c>
      <c r="P244" s="104">
        <f t="shared" si="142"/>
        <v>7057.6756666666661</v>
      </c>
      <c r="Q244" s="106">
        <f t="shared" si="143"/>
        <v>52942.324333333338</v>
      </c>
    </row>
    <row r="245" spans="1:17" s="7" customFormat="1" ht="38.25" customHeight="1" x14ac:dyDescent="0.2">
      <c r="A245" s="99">
        <v>143</v>
      </c>
      <c r="B245" s="115" t="s">
        <v>854</v>
      </c>
      <c r="C245" s="115" t="s">
        <v>273</v>
      </c>
      <c r="D245" s="120" t="s">
        <v>675</v>
      </c>
      <c r="E245" s="101" t="s">
        <v>272</v>
      </c>
      <c r="F245" s="101" t="s">
        <v>19</v>
      </c>
      <c r="G245" s="102">
        <v>45931</v>
      </c>
      <c r="H245" s="116">
        <v>46113</v>
      </c>
      <c r="I245" s="104">
        <v>60000</v>
      </c>
      <c r="J245" s="104">
        <v>0</v>
      </c>
      <c r="K245" s="104">
        <f t="shared" si="141"/>
        <v>60000</v>
      </c>
      <c r="L245" s="104">
        <f>IF(I245&gt;=Datos!$D$14,(Datos!$D$14*Datos!$C$14),IF(I245&lt;=Datos!$D$14,(I245*Datos!$C$14)))</f>
        <v>1722</v>
      </c>
      <c r="M245" s="105">
        <f>IF((I245-L245-N245)&lt;=Datos!$G$7,"0",IF((I245-L245-N245)&lt;=Datos!$G$8,((I245-L245-N245)-Datos!$F$8)*Datos!$I$6,IF((I245-L245-N245)&lt;=Datos!$G$9,Datos!$I$8+((I245-L245-N245)-Datos!$F$9)*Datos!$J$6,IF((I245-L245-N245)&gt;=Datos!$F$10,(Datos!$I$8+Datos!$J$8)+((I245-L245-N245)-Datos!$F$10)*Datos!$K$6))))</f>
        <v>3486.6756666666661</v>
      </c>
      <c r="N245" s="104">
        <f>IF(I245&gt;=Datos!$D$15,(Datos!$D$15*Datos!$C$15),IF(I245&lt;=Datos!$D$15,(I245*Datos!$C$15)))</f>
        <v>1824</v>
      </c>
      <c r="O245" s="104">
        <v>25</v>
      </c>
      <c r="P245" s="104">
        <f t="shared" si="142"/>
        <v>7057.6756666666661</v>
      </c>
      <c r="Q245" s="106">
        <f t="shared" si="143"/>
        <v>52942.324333333338</v>
      </c>
    </row>
    <row r="246" spans="1:17" s="7" customFormat="1" ht="38.25" customHeight="1" x14ac:dyDescent="0.2">
      <c r="A246" s="99">
        <v>144</v>
      </c>
      <c r="B246" s="115" t="s">
        <v>855</v>
      </c>
      <c r="C246" s="115" t="s">
        <v>273</v>
      </c>
      <c r="D246" s="120" t="s">
        <v>589</v>
      </c>
      <c r="E246" s="101" t="s">
        <v>272</v>
      </c>
      <c r="F246" s="101" t="s">
        <v>19</v>
      </c>
      <c r="G246" s="102">
        <v>45931</v>
      </c>
      <c r="H246" s="116">
        <v>46113</v>
      </c>
      <c r="I246" s="104">
        <v>60000</v>
      </c>
      <c r="J246" s="104">
        <v>0</v>
      </c>
      <c r="K246" s="104">
        <f t="shared" si="141"/>
        <v>60000</v>
      </c>
      <c r="L246" s="104">
        <f>IF(I246&gt;=Datos!$D$14,(Datos!$D$14*Datos!$C$14),IF(I246&lt;=Datos!$D$14,(I246*Datos!$C$14)))</f>
        <v>1722</v>
      </c>
      <c r="M246" s="105">
        <f>IF((I246-L246-N246)&lt;=Datos!$G$7,"0",IF((I246-L246-N246)&lt;=Datos!$G$8,((I246-L246-N246)-Datos!$F$8)*Datos!$I$6,IF((I246-L246-N246)&lt;=Datos!$G$9,Datos!$I$8+((I246-L246-N246)-Datos!$F$9)*Datos!$J$6,IF((I246-L246-N246)&gt;=Datos!$F$10,(Datos!$I$8+Datos!$J$8)+((I246-L246-N246)-Datos!$F$10)*Datos!$K$6))))</f>
        <v>3486.6756666666661</v>
      </c>
      <c r="N246" s="104">
        <f>IF(I246&gt;=Datos!$D$15,(Datos!$D$15*Datos!$C$15),IF(I246&lt;=Datos!$D$15,(I246*Datos!$C$15)))</f>
        <v>1824</v>
      </c>
      <c r="O246" s="104">
        <v>25</v>
      </c>
      <c r="P246" s="104">
        <f t="shared" si="142"/>
        <v>7057.6756666666661</v>
      </c>
      <c r="Q246" s="106">
        <f t="shared" si="143"/>
        <v>52942.324333333338</v>
      </c>
    </row>
    <row r="247" spans="1:17" s="7" customFormat="1" ht="38.25" customHeight="1" x14ac:dyDescent="0.2">
      <c r="A247" s="99">
        <v>145</v>
      </c>
      <c r="B247" s="115" t="s">
        <v>856</v>
      </c>
      <c r="C247" s="115" t="s">
        <v>273</v>
      </c>
      <c r="D247" s="120" t="s">
        <v>589</v>
      </c>
      <c r="E247" s="101" t="s">
        <v>272</v>
      </c>
      <c r="F247" s="101" t="s">
        <v>19</v>
      </c>
      <c r="G247" s="102">
        <v>45931</v>
      </c>
      <c r="H247" s="116">
        <v>46113</v>
      </c>
      <c r="I247" s="104">
        <v>60000</v>
      </c>
      <c r="J247" s="104">
        <v>0</v>
      </c>
      <c r="K247" s="104">
        <f t="shared" si="141"/>
        <v>60000</v>
      </c>
      <c r="L247" s="104">
        <f>IF(I247&gt;=Datos!$D$14,(Datos!$D$14*Datos!$C$14),IF(I247&lt;=Datos!$D$14,(I247*Datos!$C$14)))</f>
        <v>1722</v>
      </c>
      <c r="M247" s="105">
        <f>IF((I247-L247-N247)&lt;=Datos!$G$7,"0",IF((I247-L247-N247)&lt;=Datos!$G$8,((I247-L247-N247)-Datos!$F$8)*Datos!$I$6,IF((I247-L247-N247)&lt;=Datos!$G$9,Datos!$I$8+((I247-L247-N247)-Datos!$F$9)*Datos!$J$6,IF((I247-L247-N247)&gt;=Datos!$F$10,(Datos!$I$8+Datos!$J$8)+((I247-L247-N247)-Datos!$F$10)*Datos!$K$6))))</f>
        <v>3486.6756666666661</v>
      </c>
      <c r="N247" s="104">
        <f>IF(I247&gt;=Datos!$D$15,(Datos!$D$15*Datos!$C$15),IF(I247&lt;=Datos!$D$15,(I247*Datos!$C$15)))</f>
        <v>1824</v>
      </c>
      <c r="O247" s="104">
        <v>25</v>
      </c>
      <c r="P247" s="104">
        <f t="shared" si="142"/>
        <v>7057.6756666666661</v>
      </c>
      <c r="Q247" s="106">
        <f t="shared" si="143"/>
        <v>52942.324333333338</v>
      </c>
    </row>
    <row r="248" spans="1:17" s="7" customFormat="1" ht="38.25" customHeight="1" x14ac:dyDescent="0.2">
      <c r="A248" s="99">
        <v>146</v>
      </c>
      <c r="B248" s="115" t="s">
        <v>857</v>
      </c>
      <c r="C248" s="115" t="s">
        <v>273</v>
      </c>
      <c r="D248" s="120" t="s">
        <v>675</v>
      </c>
      <c r="E248" s="101" t="s">
        <v>272</v>
      </c>
      <c r="F248" s="101" t="s">
        <v>19</v>
      </c>
      <c r="G248" s="102">
        <v>45931</v>
      </c>
      <c r="H248" s="116">
        <v>46113</v>
      </c>
      <c r="I248" s="104">
        <v>60000</v>
      </c>
      <c r="J248" s="104">
        <v>0</v>
      </c>
      <c r="K248" s="104">
        <f t="shared" si="141"/>
        <v>60000</v>
      </c>
      <c r="L248" s="104">
        <f>IF(I248&gt;=Datos!$D$14,(Datos!$D$14*Datos!$C$14),IF(I248&lt;=Datos!$D$14,(I248*Datos!$C$14)))</f>
        <v>1722</v>
      </c>
      <c r="M248" s="105">
        <f>IF((I248-L248-N248)&lt;=Datos!$G$7,"0",IF((I248-L248-N248)&lt;=Datos!$G$8,((I248-L248-N248)-Datos!$F$8)*Datos!$I$6,IF((I248-L248-N248)&lt;=Datos!$G$9,Datos!$I$8+((I248-L248-N248)-Datos!$F$9)*Datos!$J$6,IF((I248-L248-N248)&gt;=Datos!$F$10,(Datos!$I$8+Datos!$J$8)+((I248-L248-N248)-Datos!$F$10)*Datos!$K$6))))</f>
        <v>3486.6756666666661</v>
      </c>
      <c r="N248" s="104">
        <f>IF(I248&gt;=Datos!$D$15,(Datos!$D$15*Datos!$C$15),IF(I248&lt;=Datos!$D$15,(I248*Datos!$C$15)))</f>
        <v>1824</v>
      </c>
      <c r="O248" s="104">
        <v>25</v>
      </c>
      <c r="P248" s="104">
        <f t="shared" si="142"/>
        <v>7057.6756666666661</v>
      </c>
      <c r="Q248" s="106">
        <f t="shared" si="143"/>
        <v>52942.324333333338</v>
      </c>
    </row>
    <row r="249" spans="1:17" s="7" customFormat="1" ht="38.25" customHeight="1" x14ac:dyDescent="0.2">
      <c r="A249" s="99">
        <v>147</v>
      </c>
      <c r="B249" s="115" t="s">
        <v>858</v>
      </c>
      <c r="C249" s="115" t="s">
        <v>273</v>
      </c>
      <c r="D249" s="120" t="s">
        <v>589</v>
      </c>
      <c r="E249" s="101" t="s">
        <v>272</v>
      </c>
      <c r="F249" s="101" t="s">
        <v>19</v>
      </c>
      <c r="G249" s="102">
        <v>45931</v>
      </c>
      <c r="H249" s="116">
        <v>46113</v>
      </c>
      <c r="I249" s="104">
        <v>60000</v>
      </c>
      <c r="J249" s="104">
        <v>0</v>
      </c>
      <c r="K249" s="104">
        <f t="shared" si="141"/>
        <v>60000</v>
      </c>
      <c r="L249" s="104">
        <f>IF(I249&gt;=Datos!$D$14,(Datos!$D$14*Datos!$C$14),IF(I249&lt;=Datos!$D$14,(I249*Datos!$C$14)))</f>
        <v>1722</v>
      </c>
      <c r="M249" s="105">
        <f>IF((I249-L249-N249)&lt;=Datos!$G$7,"0",IF((I249-L249-N249)&lt;=Datos!$G$8,((I249-L249-N249)-Datos!$F$8)*Datos!$I$6,IF((I249-L249-N249)&lt;=Datos!$G$9,Datos!$I$8+((I249-L249-N249)-Datos!$F$9)*Datos!$J$6,IF((I249-L249-N249)&gt;=Datos!$F$10,(Datos!$I$8+Datos!$J$8)+((I249-L249-N249)-Datos!$F$10)*Datos!$K$6))))</f>
        <v>3486.6756666666661</v>
      </c>
      <c r="N249" s="104">
        <f>IF(I249&gt;=Datos!$D$15,(Datos!$D$15*Datos!$C$15),IF(I249&lt;=Datos!$D$15,(I249*Datos!$C$15)))</f>
        <v>1824</v>
      </c>
      <c r="O249" s="104">
        <v>25</v>
      </c>
      <c r="P249" s="104">
        <f t="shared" si="142"/>
        <v>7057.6756666666661</v>
      </c>
      <c r="Q249" s="106">
        <f t="shared" si="143"/>
        <v>52942.324333333338</v>
      </c>
    </row>
    <row r="250" spans="1:17" s="7" customFormat="1" ht="38.25" customHeight="1" x14ac:dyDescent="0.2">
      <c r="A250" s="99">
        <v>148</v>
      </c>
      <c r="B250" s="115" t="s">
        <v>859</v>
      </c>
      <c r="C250" s="115" t="s">
        <v>273</v>
      </c>
      <c r="D250" s="120" t="s">
        <v>589</v>
      </c>
      <c r="E250" s="101" t="s">
        <v>272</v>
      </c>
      <c r="F250" s="101" t="s">
        <v>19</v>
      </c>
      <c r="G250" s="102">
        <v>45931</v>
      </c>
      <c r="H250" s="116">
        <v>46113</v>
      </c>
      <c r="I250" s="104">
        <v>60000</v>
      </c>
      <c r="J250" s="104">
        <v>0</v>
      </c>
      <c r="K250" s="104">
        <f t="shared" si="141"/>
        <v>60000</v>
      </c>
      <c r="L250" s="104">
        <f>IF(I250&gt;=Datos!$D$14,(Datos!$D$14*Datos!$C$14),IF(I250&lt;=Datos!$D$14,(I250*Datos!$C$14)))</f>
        <v>1722</v>
      </c>
      <c r="M250" s="105">
        <f>IF((I250-L250-N250)&lt;=Datos!$G$7,"0",IF((I250-L250-N250)&lt;=Datos!$G$8,((I250-L250-N250)-Datos!$F$8)*Datos!$I$6,IF((I250-L250-N250)&lt;=Datos!$G$9,Datos!$I$8+((I250-L250-N250)-Datos!$F$9)*Datos!$J$6,IF((I250-L250-N250)&gt;=Datos!$F$10,(Datos!$I$8+Datos!$J$8)+((I250-L250-N250)-Datos!$F$10)*Datos!$K$6))))</f>
        <v>3486.6756666666661</v>
      </c>
      <c r="N250" s="104">
        <f>IF(I250&gt;=Datos!$D$15,(Datos!$D$15*Datos!$C$15),IF(I250&lt;=Datos!$D$15,(I250*Datos!$C$15)))</f>
        <v>1824</v>
      </c>
      <c r="O250" s="104">
        <v>25</v>
      </c>
      <c r="P250" s="104">
        <f t="shared" si="142"/>
        <v>7057.6756666666661</v>
      </c>
      <c r="Q250" s="106">
        <f t="shared" si="143"/>
        <v>52942.324333333338</v>
      </c>
    </row>
    <row r="251" spans="1:17" s="7" customFormat="1" ht="38.25" customHeight="1" x14ac:dyDescent="0.2">
      <c r="A251" s="99">
        <v>149</v>
      </c>
      <c r="B251" s="115" t="s">
        <v>937</v>
      </c>
      <c r="C251" s="115" t="s">
        <v>273</v>
      </c>
      <c r="D251" s="120" t="s">
        <v>575</v>
      </c>
      <c r="E251" s="101" t="s">
        <v>272</v>
      </c>
      <c r="F251" s="101" t="s">
        <v>19</v>
      </c>
      <c r="G251" s="102">
        <v>45992</v>
      </c>
      <c r="H251" s="116">
        <v>46174</v>
      </c>
      <c r="I251" s="104">
        <v>60000</v>
      </c>
      <c r="J251" s="104">
        <v>0</v>
      </c>
      <c r="K251" s="104">
        <f t="shared" ref="K251" si="144">SUM(I251:J251)</f>
        <v>60000</v>
      </c>
      <c r="L251" s="104">
        <f>IF(I251&gt;=Datos!$D$14,(Datos!$D$14*Datos!$C$14),IF(I251&lt;=Datos!$D$14,(I251*Datos!$C$14)))</f>
        <v>1722</v>
      </c>
      <c r="M251" s="105">
        <f>IF((I251-L251-N251)&lt;=Datos!$G$7,"0",IF((I251-L251-N251)&lt;=Datos!$G$8,((I251-L251-N251)-Datos!$F$8)*Datos!$I$6,IF((I251-L251-N251)&lt;=Datos!$G$9,Datos!$I$8+((I251-L251-N251)-Datos!$F$9)*Datos!$J$6,IF((I251-L251-N251)&gt;=Datos!$F$10,(Datos!$I$8+Datos!$J$8)+((I251-L251-N251)-Datos!$F$10)*Datos!$K$6))))</f>
        <v>3486.6756666666661</v>
      </c>
      <c r="N251" s="104">
        <f>IF(I251&gt;=Datos!$D$15,(Datos!$D$15*Datos!$C$15),IF(I251&lt;=Datos!$D$15,(I251*Datos!$C$15)))</f>
        <v>1824</v>
      </c>
      <c r="O251" s="104">
        <v>25</v>
      </c>
      <c r="P251" s="104">
        <f>SUM(L251:O251)</f>
        <v>7057.6756666666661</v>
      </c>
      <c r="Q251" s="106">
        <f>+K251-P251</f>
        <v>52942.324333333338</v>
      </c>
    </row>
    <row r="252" spans="1:17" s="7" customFormat="1" ht="38.25" customHeight="1" x14ac:dyDescent="0.2">
      <c r="A252" s="99">
        <v>150</v>
      </c>
      <c r="B252" s="115" t="s">
        <v>998</v>
      </c>
      <c r="C252" s="115" t="s">
        <v>273</v>
      </c>
      <c r="D252" s="120" t="s">
        <v>675</v>
      </c>
      <c r="E252" s="101" t="s">
        <v>272</v>
      </c>
      <c r="F252" s="101" t="s">
        <v>19</v>
      </c>
      <c r="G252" s="102">
        <v>45870</v>
      </c>
      <c r="H252" s="116">
        <v>46054</v>
      </c>
      <c r="I252" s="104">
        <v>60000</v>
      </c>
      <c r="J252" s="104">
        <v>0</v>
      </c>
      <c r="K252" s="104">
        <f t="shared" ref="K252:K254" si="145">SUM(I252:J252)</f>
        <v>60000</v>
      </c>
      <c r="L252" s="104">
        <f>IF(I252&gt;=Datos!$D$14,(Datos!$D$14*Datos!$C$14),IF(I252&lt;=Datos!$D$14,(I252*Datos!$C$14)))</f>
        <v>1722</v>
      </c>
      <c r="M252" s="105">
        <f>IF((I252-L252-N252)&lt;=Datos!$G$7,"0",IF((I252-L252-N252)&lt;=Datos!$G$8,((I252-L252-N252)-Datos!$F$8)*Datos!$I$6,IF((I252-L252-N252)&lt;=Datos!$G$9,Datos!$I$8+((I252-L252-N252)-Datos!$F$9)*Datos!$J$6,IF((I252-L252-N252)&gt;=Datos!$F$10,(Datos!$I$8+Datos!$J$8)+((I252-L252-N252)-Datos!$F$10)*Datos!$K$6))))</f>
        <v>3486.6756666666661</v>
      </c>
      <c r="N252" s="104">
        <f>IF(I252&gt;=Datos!$D$15,(Datos!$D$15*Datos!$C$15),IF(I252&lt;=Datos!$D$15,(I252*Datos!$C$15)))</f>
        <v>1824</v>
      </c>
      <c r="O252" s="104">
        <v>25</v>
      </c>
      <c r="P252" s="104">
        <f t="shared" ref="P252:P254" si="146">SUM(L252:O252)</f>
        <v>7057.6756666666661</v>
      </c>
      <c r="Q252" s="106">
        <f t="shared" ref="Q252:Q254" si="147">+K252-P252</f>
        <v>52942.324333333338</v>
      </c>
    </row>
    <row r="253" spans="1:17" s="7" customFormat="1" ht="38.25" customHeight="1" x14ac:dyDescent="0.2">
      <c r="A253" s="99">
        <v>151</v>
      </c>
      <c r="B253" s="115" t="s">
        <v>999</v>
      </c>
      <c r="C253" s="115" t="s">
        <v>273</v>
      </c>
      <c r="D253" s="120" t="s">
        <v>277</v>
      </c>
      <c r="E253" s="101" t="s">
        <v>272</v>
      </c>
      <c r="F253" s="101" t="s">
        <v>19</v>
      </c>
      <c r="G253" s="102">
        <v>45870</v>
      </c>
      <c r="H253" s="116">
        <v>46054</v>
      </c>
      <c r="I253" s="104">
        <v>60000</v>
      </c>
      <c r="J253" s="104">
        <v>0</v>
      </c>
      <c r="K253" s="104">
        <f t="shared" si="145"/>
        <v>60000</v>
      </c>
      <c r="L253" s="104">
        <f>IF(I253&gt;=Datos!$D$14,(Datos!$D$14*Datos!$C$14),IF(I253&lt;=Datos!$D$14,(I253*Datos!$C$14)))</f>
        <v>1722</v>
      </c>
      <c r="M253" s="105">
        <f>IF((I253-L253-N253)&lt;=Datos!$G$7,"0",IF((I253-L253-N253)&lt;=Datos!$G$8,((I253-L253-N253)-Datos!$F$8)*Datos!$I$6,IF((I253-L253-N253)&lt;=Datos!$G$9,Datos!$I$8+((I253-L253-N253)-Datos!$F$9)*Datos!$J$6,IF((I253-L253-N253)&gt;=Datos!$F$10,(Datos!$I$8+Datos!$J$8)+((I253-L253-N253)-Datos!$F$10)*Datos!$K$6))))</f>
        <v>3486.6756666666661</v>
      </c>
      <c r="N253" s="104">
        <f>IF(I253&gt;=Datos!$D$15,(Datos!$D$15*Datos!$C$15),IF(I253&lt;=Datos!$D$15,(I253*Datos!$C$15)))</f>
        <v>1824</v>
      </c>
      <c r="O253" s="104">
        <v>25</v>
      </c>
      <c r="P253" s="104">
        <f t="shared" si="146"/>
        <v>7057.6756666666661</v>
      </c>
      <c r="Q253" s="106">
        <f t="shared" si="147"/>
        <v>52942.324333333338</v>
      </c>
    </row>
    <row r="254" spans="1:17" s="7" customFormat="1" ht="38.25" customHeight="1" x14ac:dyDescent="0.2">
      <c r="A254" s="99">
        <v>152</v>
      </c>
      <c r="B254" s="115" t="s">
        <v>1000</v>
      </c>
      <c r="C254" s="115" t="s">
        <v>273</v>
      </c>
      <c r="D254" s="120" t="s">
        <v>432</v>
      </c>
      <c r="E254" s="101" t="s">
        <v>272</v>
      </c>
      <c r="F254" s="101" t="s">
        <v>19</v>
      </c>
      <c r="G254" s="102">
        <v>45870</v>
      </c>
      <c r="H254" s="116">
        <v>46054</v>
      </c>
      <c r="I254" s="104">
        <v>35000</v>
      </c>
      <c r="J254" s="104">
        <v>0</v>
      </c>
      <c r="K254" s="104">
        <f t="shared" si="145"/>
        <v>35000</v>
      </c>
      <c r="L254" s="104">
        <f>IF(I254&gt;=Datos!$D$14,(Datos!$D$14*Datos!$C$14),IF(I254&lt;=Datos!$D$14,(I254*Datos!$C$14)))</f>
        <v>1004.5</v>
      </c>
      <c r="M254" s="105" t="str">
        <f>IF((I254-L254-N254)&lt;=Datos!$G$7,"0",IF((I254-L254-N254)&lt;=Datos!$G$8,((I254-L254-N254)-Datos!$F$8)*Datos!$I$6,IF((I254-L254-N254)&lt;=Datos!$G$9,Datos!$I$8+((I254-L254-N254)-Datos!$F$9)*Datos!$J$6,IF((I254-L254-N254)&gt;=Datos!$F$10,(Datos!$I$8+Datos!$J$8)+((I254-L254-N254)-Datos!$F$10)*Datos!$K$6))))</f>
        <v>0</v>
      </c>
      <c r="N254" s="104">
        <f>IF(I254&gt;=Datos!$D$15,(Datos!$D$15*Datos!$C$15),IF(I254&lt;=Datos!$D$15,(I254*Datos!$C$15)))</f>
        <v>1064</v>
      </c>
      <c r="O254" s="104">
        <v>25</v>
      </c>
      <c r="P254" s="104">
        <f t="shared" si="146"/>
        <v>2093.5</v>
      </c>
      <c r="Q254" s="106">
        <f t="shared" si="147"/>
        <v>32906.5</v>
      </c>
    </row>
    <row r="255" spans="1:17" s="7" customFormat="1" ht="38.25" customHeight="1" x14ac:dyDescent="0.2">
      <c r="A255" s="99">
        <v>153</v>
      </c>
      <c r="B255" s="115" t="s">
        <v>532</v>
      </c>
      <c r="C255" s="115" t="s">
        <v>273</v>
      </c>
      <c r="D255" s="120" t="s">
        <v>590</v>
      </c>
      <c r="E255" s="101" t="s">
        <v>272</v>
      </c>
      <c r="F255" s="101" t="s">
        <v>19</v>
      </c>
      <c r="G255" s="102">
        <v>45962</v>
      </c>
      <c r="H255" s="116">
        <v>46143</v>
      </c>
      <c r="I255" s="104">
        <v>76230</v>
      </c>
      <c r="J255" s="104">
        <v>0</v>
      </c>
      <c r="K255" s="104">
        <f t="shared" si="136"/>
        <v>76230</v>
      </c>
      <c r="L255" s="104">
        <f>IF(I255&gt;=Datos!$D$14,(Datos!$D$14*Datos!$C$14),IF(I255&lt;=Datos!$D$14,(I255*Datos!$C$14)))</f>
        <v>2187.8009999999999</v>
      </c>
      <c r="M255" s="105">
        <f>IF((I255-L255-N255)&lt;=Datos!$G$7,"0",IF((I255-L255-N255)&lt;=Datos!$G$8,((I255-L255-N255)-Datos!$F$8)*Datos!$I$6,IF((I255-L255-N255)&lt;=Datos!$G$9,Datos!$I$8+((I255-L255-N255)-Datos!$F$9)*Datos!$J$6,IF((I255-L255-N255)&gt;=Datos!$F$10,(Datos!$I$8+Datos!$J$8)+((I255-L255-N255)-Datos!$F$10)*Datos!$K$6))))</f>
        <v>6540.8370666666669</v>
      </c>
      <c r="N255" s="104">
        <f>IF(I255&gt;=Datos!$D$15,(Datos!$D$15*Datos!$C$15),IF(I255&lt;=Datos!$D$15,(I255*Datos!$C$15)))</f>
        <v>2317.3919999999998</v>
      </c>
      <c r="O255" s="104">
        <v>25</v>
      </c>
      <c r="P255" s="104">
        <f>SUM(L255:O255)</f>
        <v>11071.030066666666</v>
      </c>
      <c r="Q255" s="106">
        <f>+K255-P255</f>
        <v>65158.969933333334</v>
      </c>
    </row>
    <row r="256" spans="1:17" s="79" customFormat="1" ht="36.75" customHeight="1" x14ac:dyDescent="0.2">
      <c r="A256" s="302" t="s">
        <v>435</v>
      </c>
      <c r="B256" s="303"/>
      <c r="C256" s="109">
        <v>21</v>
      </c>
      <c r="D256" s="305"/>
      <c r="E256" s="305"/>
      <c r="F256" s="305"/>
      <c r="G256" s="305"/>
      <c r="H256" s="306"/>
      <c r="I256" s="114">
        <f t="shared" ref="I256:Q256" si="148">SUM(I236:I255)</f>
        <v>1189920</v>
      </c>
      <c r="J256" s="114">
        <f t="shared" si="148"/>
        <v>0</v>
      </c>
      <c r="K256" s="114">
        <f t="shared" si="148"/>
        <v>1189920</v>
      </c>
      <c r="L256" s="114">
        <f t="shared" si="148"/>
        <v>34150.703999999998</v>
      </c>
      <c r="M256" s="114">
        <f t="shared" si="148"/>
        <v>71490.131933333294</v>
      </c>
      <c r="N256" s="114">
        <f t="shared" si="148"/>
        <v>36173.567999999999</v>
      </c>
      <c r="O256" s="114">
        <f t="shared" si="148"/>
        <v>500</v>
      </c>
      <c r="P256" s="114">
        <f t="shared" si="148"/>
        <v>142314.40393333329</v>
      </c>
      <c r="Q256" s="114">
        <f t="shared" si="148"/>
        <v>1047605.5960666664</v>
      </c>
    </row>
    <row r="257" spans="1:17" s="7" customFormat="1" ht="36.75" customHeight="1" x14ac:dyDescent="0.2">
      <c r="A257" s="302" t="s">
        <v>707</v>
      </c>
      <c r="B257" s="303"/>
      <c r="C257" s="303"/>
      <c r="D257" s="303"/>
      <c r="E257" s="303"/>
      <c r="F257" s="303"/>
      <c r="G257" s="303"/>
      <c r="H257" s="303"/>
      <c r="I257" s="303"/>
      <c r="J257" s="303"/>
      <c r="K257" s="303"/>
      <c r="L257" s="303"/>
      <c r="M257" s="303"/>
      <c r="N257" s="303"/>
      <c r="O257" s="303"/>
      <c r="P257" s="303"/>
      <c r="Q257" s="304"/>
    </row>
    <row r="258" spans="1:17" s="7" customFormat="1" ht="38.25" customHeight="1" x14ac:dyDescent="0.2">
      <c r="A258" s="99">
        <v>154</v>
      </c>
      <c r="B258" s="115" t="s">
        <v>706</v>
      </c>
      <c r="C258" s="115" t="s">
        <v>274</v>
      </c>
      <c r="D258" s="120" t="s">
        <v>299</v>
      </c>
      <c r="E258" s="101" t="s">
        <v>272</v>
      </c>
      <c r="F258" s="101" t="s">
        <v>19</v>
      </c>
      <c r="G258" s="102">
        <v>45992</v>
      </c>
      <c r="H258" s="116">
        <v>46174</v>
      </c>
      <c r="I258" s="104">
        <v>76230</v>
      </c>
      <c r="J258" s="104">
        <v>0</v>
      </c>
      <c r="K258" s="104">
        <f>SUM(I258:J258)</f>
        <v>76230</v>
      </c>
      <c r="L258" s="104">
        <f>IF(I258&gt;=Datos!$D$14,(Datos!$D$14*Datos!$C$14),IF(I258&lt;=Datos!$D$14,(I258*Datos!$C$14)))</f>
        <v>2187.8009999999999</v>
      </c>
      <c r="M258" s="105">
        <f>IF((I258-L258-N258)&lt;=Datos!$G$7,"0",IF((I258-L258-N258)&lt;=Datos!$G$8,((I258-L258-N258)-Datos!$F$8)*Datos!$I$6,IF((I258-L258-N258)&lt;=Datos!$G$9,Datos!$I$8+((I258-L258-N258)-Datos!$F$9)*Datos!$J$6,IF((I258-L258-N258)&gt;=Datos!$F$10,(Datos!$I$8+Datos!$J$8)+((I258-L258-N258)-Datos!$F$10)*Datos!$K$6))))</f>
        <v>6540.8370666666669</v>
      </c>
      <c r="N258" s="104">
        <f>IF(I258&gt;=Datos!$D$15,(Datos!$D$15*Datos!$C$15),IF(I258&lt;=Datos!$D$15,(I258*Datos!$C$15)))</f>
        <v>2317.3919999999998</v>
      </c>
      <c r="O258" s="104">
        <v>25</v>
      </c>
      <c r="P258" s="104">
        <f>SUM(L258:O258)</f>
        <v>11071.030066666666</v>
      </c>
      <c r="Q258" s="106">
        <f>+K258-P258</f>
        <v>65158.969933333334</v>
      </c>
    </row>
    <row r="259" spans="1:17" s="79" customFormat="1" ht="36.75" customHeight="1" x14ac:dyDescent="0.2">
      <c r="A259" s="302" t="s">
        <v>435</v>
      </c>
      <c r="B259" s="303"/>
      <c r="C259" s="109">
        <v>1</v>
      </c>
      <c r="D259" s="305"/>
      <c r="E259" s="305"/>
      <c r="F259" s="305"/>
      <c r="G259" s="305"/>
      <c r="H259" s="306"/>
      <c r="I259" s="114">
        <f>SUM(I258)</f>
        <v>76230</v>
      </c>
      <c r="J259" s="114">
        <f t="shared" ref="J259:Q259" si="149">SUM(J258)</f>
        <v>0</v>
      </c>
      <c r="K259" s="114">
        <f t="shared" si="149"/>
        <v>76230</v>
      </c>
      <c r="L259" s="114">
        <f t="shared" si="149"/>
        <v>2187.8009999999999</v>
      </c>
      <c r="M259" s="114">
        <f t="shared" si="149"/>
        <v>6540.8370666666669</v>
      </c>
      <c r="N259" s="114">
        <f t="shared" si="149"/>
        <v>2317.3919999999998</v>
      </c>
      <c r="O259" s="114">
        <f t="shared" si="149"/>
        <v>25</v>
      </c>
      <c r="P259" s="114">
        <f t="shared" si="149"/>
        <v>11071.030066666666</v>
      </c>
      <c r="Q259" s="114">
        <f t="shared" si="149"/>
        <v>65158.969933333334</v>
      </c>
    </row>
    <row r="260" spans="1:17" ht="36.75" customHeight="1" thickBot="1" x14ac:dyDescent="0.25">
      <c r="A260" s="299" t="s">
        <v>11</v>
      </c>
      <c r="B260" s="298"/>
      <c r="C260" s="296"/>
      <c r="D260" s="297"/>
      <c r="E260" s="297"/>
      <c r="F260" s="297"/>
      <c r="G260" s="297"/>
      <c r="H260" s="298"/>
      <c r="I260" s="178">
        <f t="shared" ref="I260:Q260" si="150">+I228+I231+I91+I120+I117+I158++I259+I216+I155+I38+I146+I256+I234+I129+I106+I172+I24+I152+I169+I132+I31+I141+I135+I126+I114+I110+I103+I100+I96+I88+I84+I81+I76+I70+I64+I60+I55+I50+I43+I34+I123+I28+I21+I16+I219+I163</f>
        <v>10462220</v>
      </c>
      <c r="J260" s="178">
        <f t="shared" si="150"/>
        <v>0</v>
      </c>
      <c r="K260" s="178">
        <f t="shared" si="150"/>
        <v>10462220</v>
      </c>
      <c r="L260" s="178">
        <f t="shared" si="150"/>
        <v>300265.71400000004</v>
      </c>
      <c r="M260" s="178">
        <f t="shared" si="150"/>
        <v>863405.0564333332</v>
      </c>
      <c r="N260" s="178">
        <f t="shared" si="150"/>
        <v>318051.48800000001</v>
      </c>
      <c r="O260" s="178">
        <f t="shared" si="150"/>
        <v>241405.48</v>
      </c>
      <c r="P260" s="178">
        <f t="shared" si="150"/>
        <v>1723127.7427666667</v>
      </c>
      <c r="Q260" s="178">
        <f t="shared" si="150"/>
        <v>8739092.257233331</v>
      </c>
    </row>
    <row r="261" spans="1:17" ht="25.5" customHeight="1" x14ac:dyDescent="0.2"/>
    <row r="262" spans="1:17" x14ac:dyDescent="0.2">
      <c r="I262" s="181"/>
    </row>
    <row r="263" spans="1:17" x14ac:dyDescent="0.2">
      <c r="K263" s="181"/>
      <c r="L263" s="181"/>
      <c r="M263" s="181"/>
      <c r="N263" s="181"/>
      <c r="O263" s="181"/>
      <c r="P263" s="181"/>
      <c r="Q263" s="181"/>
    </row>
    <row r="265" spans="1:17" x14ac:dyDescent="0.2">
      <c r="J265" s="7"/>
      <c r="K265" s="7"/>
      <c r="N265"/>
    </row>
    <row r="266" spans="1:17" ht="12.75" customHeight="1" x14ac:dyDescent="0.2">
      <c r="C266" s="2" t="s">
        <v>20</v>
      </c>
      <c r="D266" s="2"/>
      <c r="E266" s="288" t="s">
        <v>22</v>
      </c>
      <c r="F266" s="288"/>
      <c r="G266" s="2"/>
      <c r="H266" s="2"/>
      <c r="J266" s="7"/>
      <c r="K266" s="7"/>
      <c r="N266" s="288" t="s">
        <v>22</v>
      </c>
      <c r="O266" s="288"/>
    </row>
    <row r="267" spans="1:17" x14ac:dyDescent="0.2">
      <c r="C267" s="2"/>
      <c r="D267" s="2"/>
      <c r="F267" s="5"/>
      <c r="G267" s="5"/>
      <c r="H267" s="5"/>
      <c r="J267" s="7"/>
      <c r="K267" s="7"/>
      <c r="N267"/>
    </row>
    <row r="268" spans="1:17" x14ac:dyDescent="0.2">
      <c r="C268" s="2"/>
      <c r="D268" s="2"/>
      <c r="F268" s="5"/>
      <c r="G268" s="5"/>
      <c r="H268" s="5"/>
      <c r="J268" s="7"/>
      <c r="K268" s="7"/>
      <c r="N268"/>
    </row>
    <row r="269" spans="1:17" x14ac:dyDescent="0.2">
      <c r="C269" s="132"/>
      <c r="D269" s="2"/>
      <c r="E269" s="132"/>
      <c r="F269" s="132"/>
      <c r="G269" s="5"/>
      <c r="H269" s="5"/>
      <c r="J269" s="7"/>
      <c r="K269" s="7"/>
      <c r="N269" s="133"/>
      <c r="O269" s="133"/>
    </row>
    <row r="270" spans="1:17" x14ac:dyDescent="0.2">
      <c r="C270" s="2" t="s">
        <v>21</v>
      </c>
      <c r="D270" s="2"/>
      <c r="E270" s="295" t="s">
        <v>24</v>
      </c>
      <c r="F270" s="295"/>
      <c r="G270" s="2"/>
      <c r="H270" s="2"/>
      <c r="J270" s="7"/>
      <c r="K270" s="7"/>
      <c r="N270" s="288" t="s">
        <v>23</v>
      </c>
      <c r="O270" s="288"/>
    </row>
    <row r="271" spans="1:17" x14ac:dyDescent="0.2">
      <c r="J271" s="7"/>
      <c r="K271" s="7"/>
      <c r="N271"/>
    </row>
    <row r="272" spans="1:17" x14ac:dyDescent="0.2">
      <c r="J272" s="7"/>
      <c r="K272" s="7"/>
      <c r="N272"/>
    </row>
  </sheetData>
  <autoFilter ref="O2:O272" xr:uid="{00000000-0009-0000-0000-000003000000}"/>
  <sortState xmlns:xlrd2="http://schemas.microsoft.com/office/spreadsheetml/2017/richdata2" ref="B17:Q49">
    <sortCondition ref="B17:B49"/>
  </sortState>
  <mergeCells count="134">
    <mergeCell ref="A164:Q164"/>
    <mergeCell ref="A132:B132"/>
    <mergeCell ref="D132:H132"/>
    <mergeCell ref="A84:B84"/>
    <mergeCell ref="A85:Q85"/>
    <mergeCell ref="A88:B88"/>
    <mergeCell ref="D88:H88"/>
    <mergeCell ref="D70:H70"/>
    <mergeCell ref="A127:Q127"/>
    <mergeCell ref="A129:B129"/>
    <mergeCell ref="D129:H129"/>
    <mergeCell ref="A126:B126"/>
    <mergeCell ref="D126:H126"/>
    <mergeCell ref="A101:Q101"/>
    <mergeCell ref="A123:B123"/>
    <mergeCell ref="D123:H123"/>
    <mergeCell ref="A118:Q118"/>
    <mergeCell ref="A120:B120"/>
    <mergeCell ref="D120:H120"/>
    <mergeCell ref="A104:Q104"/>
    <mergeCell ref="A106:B106"/>
    <mergeCell ref="D106:H106"/>
    <mergeCell ref="D110:H110"/>
    <mergeCell ref="A70:B70"/>
    <mergeCell ref="A155:B155"/>
    <mergeCell ref="D155:H155"/>
    <mergeCell ref="A142:Q142"/>
    <mergeCell ref="A146:B146"/>
    <mergeCell ref="D146:H146"/>
    <mergeCell ref="A60:B60"/>
    <mergeCell ref="D60:H60"/>
    <mergeCell ref="A156:Q156"/>
    <mergeCell ref="A158:B158"/>
    <mergeCell ref="D158:H158"/>
    <mergeCell ref="A147:Q147"/>
    <mergeCell ref="A152:B152"/>
    <mergeCell ref="D152:H152"/>
    <mergeCell ref="A65:Q65"/>
    <mergeCell ref="A103:B103"/>
    <mergeCell ref="D103:H103"/>
    <mergeCell ref="A92:Q92"/>
    <mergeCell ref="A97:Q97"/>
    <mergeCell ref="A96:B96"/>
    <mergeCell ref="A71:Q71"/>
    <mergeCell ref="A77:Q77"/>
    <mergeCell ref="A82:Q82"/>
    <mergeCell ref="A100:B100"/>
    <mergeCell ref="D100:H100"/>
    <mergeCell ref="N266:O266"/>
    <mergeCell ref="N270:O270"/>
    <mergeCell ref="A5:Q5"/>
    <mergeCell ref="A7:Q7"/>
    <mergeCell ref="A6:Q6"/>
    <mergeCell ref="E266:F266"/>
    <mergeCell ref="E270:F270"/>
    <mergeCell ref="A17:Q17"/>
    <mergeCell ref="A21:B21"/>
    <mergeCell ref="A55:B55"/>
    <mergeCell ref="D55:H55"/>
    <mergeCell ref="A107:Q107"/>
    <mergeCell ref="A111:Q111"/>
    <mergeCell ref="B9:N9"/>
    <mergeCell ref="A76:B76"/>
    <mergeCell ref="A124:Q124"/>
    <mergeCell ref="A64:B64"/>
    <mergeCell ref="A81:B81"/>
    <mergeCell ref="A114:B114"/>
    <mergeCell ref="D114:H114"/>
    <mergeCell ref="A110:B110"/>
    <mergeCell ref="A136:Q136"/>
    <mergeCell ref="A260:B260"/>
    <mergeCell ref="C260:H260"/>
    <mergeCell ref="A257:Q257"/>
    <mergeCell ref="A259:B259"/>
    <mergeCell ref="D259:H259"/>
    <mergeCell ref="A173:Q173"/>
    <mergeCell ref="A216:B216"/>
    <mergeCell ref="D216:H216"/>
    <mergeCell ref="A220:Q220"/>
    <mergeCell ref="A228:B228"/>
    <mergeCell ref="D228:H228"/>
    <mergeCell ref="A217:Q217"/>
    <mergeCell ref="A219:B219"/>
    <mergeCell ref="D219:H219"/>
    <mergeCell ref="A229:Q229"/>
    <mergeCell ref="A235:Q235"/>
    <mergeCell ref="A256:B256"/>
    <mergeCell ref="D256:H256"/>
    <mergeCell ref="D234:H234"/>
    <mergeCell ref="A234:B234"/>
    <mergeCell ref="A232:Q232"/>
    <mergeCell ref="A121:Q121"/>
    <mergeCell ref="A89:Q89"/>
    <mergeCell ref="A91:B91"/>
    <mergeCell ref="D91:H91"/>
    <mergeCell ref="A115:Q115"/>
    <mergeCell ref="A117:B117"/>
    <mergeCell ref="D117:H117"/>
    <mergeCell ref="A231:B231"/>
    <mergeCell ref="D231:H231"/>
    <mergeCell ref="A130:Q130"/>
    <mergeCell ref="A170:Q170"/>
    <mergeCell ref="A172:B172"/>
    <mergeCell ref="D172:H172"/>
    <mergeCell ref="A169:B169"/>
    <mergeCell ref="D169:H169"/>
    <mergeCell ref="A159:Q159"/>
    <mergeCell ref="A163:B163"/>
    <mergeCell ref="D163:H163"/>
    <mergeCell ref="A141:B141"/>
    <mergeCell ref="D141:H141"/>
    <mergeCell ref="A133:Q133"/>
    <mergeCell ref="A135:B135"/>
    <mergeCell ref="D135:H135"/>
    <mergeCell ref="A153:Q153"/>
    <mergeCell ref="A56:Q56"/>
    <mergeCell ref="A61:Q61"/>
    <mergeCell ref="A14:Q14"/>
    <mergeCell ref="A16:B16"/>
    <mergeCell ref="A50:B50"/>
    <mergeCell ref="A44:Q44"/>
    <mergeCell ref="A51:Q51"/>
    <mergeCell ref="A25:Q25"/>
    <mergeCell ref="A28:B28"/>
    <mergeCell ref="A39:Q39"/>
    <mergeCell ref="A43:B43"/>
    <mergeCell ref="A32:Q32"/>
    <mergeCell ref="A34:B34"/>
    <mergeCell ref="A35:Q35"/>
    <mergeCell ref="A38:B38"/>
    <mergeCell ref="A22:Q22"/>
    <mergeCell ref="A24:B24"/>
    <mergeCell ref="A29:Q29"/>
    <mergeCell ref="A31:B31"/>
  </mergeCells>
  <pageMargins left="0.7" right="0.7" top="0.75" bottom="0.75" header="0.3" footer="0.3"/>
  <pageSetup paperSize="5" scale="43" fitToHeight="0" orientation="landscape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1"/>
  <sheetViews>
    <sheetView showGridLines="0" topLeftCell="A124" zoomScale="91" zoomScaleNormal="91" zoomScaleSheetLayoutView="48" workbookViewId="0">
      <selection activeCell="A2" sqref="A2:N131"/>
    </sheetView>
  </sheetViews>
  <sheetFormatPr baseColWidth="10" defaultColWidth="9.140625" defaultRowHeight="12.75" x14ac:dyDescent="0.2"/>
  <cols>
    <col min="1" max="1" width="6.5703125" style="87" customWidth="1"/>
    <col min="2" max="2" width="28.7109375" customWidth="1"/>
    <col min="3" max="5" width="25.42578125" customWidth="1"/>
    <col min="6" max="6" width="18.28515625" customWidth="1"/>
    <col min="7" max="7" width="13.28515625" customWidth="1"/>
    <col min="8" max="8" width="16.42578125" customWidth="1"/>
    <col min="9" max="9" width="13.28515625" customWidth="1"/>
    <col min="10" max="11" width="14.28515625" customWidth="1"/>
    <col min="12" max="13" width="13.28515625" customWidth="1"/>
    <col min="14" max="14" width="15.42578125" customWidth="1"/>
  </cols>
  <sheetData>
    <row r="1" spans="1:16" ht="37.5" customHeight="1" x14ac:dyDescent="0.2"/>
    <row r="2" spans="1:16" ht="19.5" customHeight="1" x14ac:dyDescent="0.2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</row>
    <row r="3" spans="1:16" ht="9.75" customHeight="1" x14ac:dyDescent="0.2">
      <c r="A3" s="13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6" ht="21.75" customHeight="1" x14ac:dyDescent="0.2">
      <c r="A4" s="284" t="s">
        <v>9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</row>
    <row r="5" spans="1:16" ht="26.25" customHeight="1" x14ac:dyDescent="0.25">
      <c r="A5" s="284" t="s">
        <v>1084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14"/>
      <c r="P5" s="14"/>
    </row>
    <row r="6" spans="1:16" ht="10.5" customHeight="1" x14ac:dyDescent="0.2">
      <c r="A6" s="290" t="s">
        <v>1047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</row>
    <row r="7" spans="1:16" x14ac:dyDescent="0.2">
      <c r="A7" s="152"/>
      <c r="B7" s="288"/>
      <c r="C7" s="288"/>
      <c r="D7" s="288"/>
      <c r="E7" s="288"/>
      <c r="F7" s="288"/>
      <c r="G7" s="288"/>
      <c r="H7" s="288"/>
      <c r="I7" s="288"/>
      <c r="J7" s="289"/>
      <c r="K7" s="290"/>
      <c r="L7" s="291"/>
      <c r="M7" s="288"/>
      <c r="N7" s="2"/>
    </row>
    <row r="8" spans="1:16" ht="14.25" customHeight="1" thickBot="1" x14ac:dyDescent="0.25">
      <c r="B8" s="136"/>
      <c r="F8" s="136"/>
      <c r="G8" s="136"/>
      <c r="H8" s="136"/>
      <c r="J8" s="136"/>
      <c r="L8" s="136"/>
      <c r="M8" s="136"/>
    </row>
    <row r="9" spans="1:16" s="4" customFormat="1" ht="29.25" customHeight="1" thickBot="1" x14ac:dyDescent="0.25">
      <c r="A9" s="179" t="s">
        <v>8</v>
      </c>
      <c r="B9" s="137" t="s">
        <v>17</v>
      </c>
      <c r="C9" s="137" t="s">
        <v>6</v>
      </c>
      <c r="D9" s="137" t="s">
        <v>268</v>
      </c>
      <c r="E9" s="137" t="s">
        <v>18</v>
      </c>
      <c r="F9" s="137" t="s">
        <v>12</v>
      </c>
      <c r="G9" s="137" t="s">
        <v>308</v>
      </c>
      <c r="H9" s="137" t="s">
        <v>309</v>
      </c>
      <c r="I9" s="137" t="s">
        <v>0</v>
      </c>
      <c r="J9" s="137" t="s">
        <v>1</v>
      </c>
      <c r="K9" s="137" t="s">
        <v>2</v>
      </c>
      <c r="L9" s="137" t="s">
        <v>310</v>
      </c>
      <c r="M9" s="137" t="s">
        <v>311</v>
      </c>
      <c r="N9" s="138" t="s">
        <v>10</v>
      </c>
    </row>
    <row r="10" spans="1:16" s="7" customFormat="1" ht="36.75" customHeight="1" x14ac:dyDescent="0.2">
      <c r="A10" s="292" t="s">
        <v>460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4"/>
    </row>
    <row r="11" spans="1:16" s="1" customFormat="1" ht="32.1" customHeight="1" x14ac:dyDescent="0.2">
      <c r="A11" s="139">
        <v>1</v>
      </c>
      <c r="B11" s="115" t="s">
        <v>273</v>
      </c>
      <c r="C11" s="107" t="s">
        <v>630</v>
      </c>
      <c r="D11" s="140" t="s">
        <v>307</v>
      </c>
      <c r="E11" s="108" t="s">
        <v>270</v>
      </c>
      <c r="F11" s="127">
        <v>16000</v>
      </c>
      <c r="G11" s="127">
        <v>0</v>
      </c>
      <c r="H11" s="127">
        <f>+F11+G11</f>
        <v>16000</v>
      </c>
      <c r="I11" s="127">
        <v>0</v>
      </c>
      <c r="J11" s="240" t="str">
        <f>IF((F11-I11-K11)&lt;=Datos!$G$7,"0",IF((F11-I11-K11)&lt;=Datos!$G$8,((F11-I11-K11)-Datos!$F$8)*Datos!$I$6,IF((F11-I11-K11)&lt;=Datos!$G$9,Datos!$I$8+((F11-I11-K11)-Datos!$F$9)*Datos!$J$6,IF((F11-I11-K11)&gt;=Datos!$F$10,(Datos!$I$8+Datos!$J$8)+((F11-I11-K11)-Datos!$F$10)*Datos!$K$6))))</f>
        <v>0</v>
      </c>
      <c r="K11" s="127">
        <v>0</v>
      </c>
      <c r="L11" s="127">
        <v>0</v>
      </c>
      <c r="M11" s="127">
        <f t="shared" ref="M11:M12" si="0">SUM(I11:L11)</f>
        <v>0</v>
      </c>
      <c r="N11" s="106">
        <f t="shared" ref="N11:N28" si="1">+H11-M11</f>
        <v>16000</v>
      </c>
    </row>
    <row r="12" spans="1:16" s="1" customFormat="1" ht="32.1" customHeight="1" x14ac:dyDescent="0.2">
      <c r="A12" s="139">
        <v>2</v>
      </c>
      <c r="B12" s="107" t="s">
        <v>273</v>
      </c>
      <c r="C12" s="107" t="s">
        <v>630</v>
      </c>
      <c r="D12" s="140" t="s">
        <v>307</v>
      </c>
      <c r="E12" s="108" t="s">
        <v>270</v>
      </c>
      <c r="F12" s="127">
        <v>13000</v>
      </c>
      <c r="G12" s="127">
        <v>0</v>
      </c>
      <c r="H12" s="127">
        <f t="shared" ref="H12:H30" si="2">+F12+G12</f>
        <v>13000</v>
      </c>
      <c r="I12" s="127">
        <v>0</v>
      </c>
      <c r="J12" s="240" t="str">
        <f>IF((F12-I12-K12)&lt;=Datos!$G$7,"0",IF((F12-I12-K12)&lt;=Datos!$G$8,((F12-I12-K12)-Datos!$F$8)*Datos!$I$6,IF((F12-I12-K12)&lt;=Datos!$G$9,Datos!$I$8+((F12-I12-K12)-Datos!$F$9)*Datos!$J$6,IF((F12-I12-K12)&gt;=Datos!$F$10,(Datos!$I$8+Datos!$J$8)+((F12-I12-K12)-Datos!$F$10)*Datos!$K$6))))</f>
        <v>0</v>
      </c>
      <c r="K12" s="127">
        <v>0</v>
      </c>
      <c r="L12" s="127">
        <v>0</v>
      </c>
      <c r="M12" s="127">
        <f t="shared" si="0"/>
        <v>0</v>
      </c>
      <c r="N12" s="106">
        <f t="shared" si="1"/>
        <v>13000</v>
      </c>
    </row>
    <row r="13" spans="1:16" s="16" customFormat="1" ht="32.1" customHeight="1" x14ac:dyDescent="0.2">
      <c r="A13" s="139">
        <v>3</v>
      </c>
      <c r="B13" s="107" t="s">
        <v>273</v>
      </c>
      <c r="C13" s="107" t="s">
        <v>630</v>
      </c>
      <c r="D13" s="140" t="s">
        <v>307</v>
      </c>
      <c r="E13" s="108" t="s">
        <v>270</v>
      </c>
      <c r="F13" s="127">
        <v>12000</v>
      </c>
      <c r="G13" s="127">
        <v>0</v>
      </c>
      <c r="H13" s="127">
        <f t="shared" si="2"/>
        <v>12000</v>
      </c>
      <c r="I13" s="127">
        <v>0</v>
      </c>
      <c r="J13" s="240" t="str">
        <f>IF((F13-I13-K13)&lt;=Datos!$G$7,"0",IF((F13-I13-K13)&lt;=Datos!$G$8,((F13-I13-K13)-Datos!$F$8)*Datos!$I$6,IF((F13-I13-K13)&lt;=Datos!$G$9,Datos!$I$8+((F13-I13-K13)-Datos!$F$9)*Datos!$J$6,IF((F13-I13-K13)&gt;=Datos!$F$10,(Datos!$I$8+Datos!$J$8)+((F13-I13-K13)-Datos!$F$10)*Datos!$K$6))))</f>
        <v>0</v>
      </c>
      <c r="K13" s="127">
        <v>0</v>
      </c>
      <c r="L13" s="127">
        <v>0</v>
      </c>
      <c r="M13" s="127">
        <v>0</v>
      </c>
      <c r="N13" s="106">
        <f t="shared" si="1"/>
        <v>12000</v>
      </c>
    </row>
    <row r="14" spans="1:16" s="1" customFormat="1" ht="32.1" customHeight="1" x14ac:dyDescent="0.2">
      <c r="A14" s="139">
        <v>4</v>
      </c>
      <c r="B14" s="107" t="s">
        <v>273</v>
      </c>
      <c r="C14" s="115" t="s">
        <v>630</v>
      </c>
      <c r="D14" s="140" t="s">
        <v>307</v>
      </c>
      <c r="E14" s="108" t="s">
        <v>270</v>
      </c>
      <c r="F14" s="127">
        <v>18000</v>
      </c>
      <c r="G14" s="127">
        <v>0</v>
      </c>
      <c r="H14" s="127">
        <f t="shared" si="2"/>
        <v>18000</v>
      </c>
      <c r="I14" s="127">
        <v>0</v>
      </c>
      <c r="J14" s="240" t="str">
        <f>IF((F14-I14-K14)&lt;=Datos!$G$7,"0",IF((F14-I14-K14)&lt;=Datos!$G$8,((F14-I14-K14)-Datos!$F$8)*Datos!$I$6,IF((F14-I14-K14)&lt;=Datos!$G$9,Datos!$I$8+((F14-I14-K14)-Datos!$F$9)*Datos!$J$6,IF((F14-I14-K14)&gt;=Datos!$F$10,(Datos!$I$8+Datos!$J$8)+((F14-I14-K14)-Datos!$F$10)*Datos!$K$6))))</f>
        <v>0</v>
      </c>
      <c r="K14" s="127">
        <v>0</v>
      </c>
      <c r="L14" s="127">
        <v>0</v>
      </c>
      <c r="M14" s="127">
        <f t="shared" ref="M14:M30" si="3">SUM(I14:L14)</f>
        <v>0</v>
      </c>
      <c r="N14" s="106">
        <f t="shared" si="1"/>
        <v>18000</v>
      </c>
    </row>
    <row r="15" spans="1:16" s="1" customFormat="1" ht="32.1" customHeight="1" x14ac:dyDescent="0.2">
      <c r="A15" s="139">
        <v>5</v>
      </c>
      <c r="B15" s="107" t="s">
        <v>273</v>
      </c>
      <c r="C15" s="107" t="s">
        <v>630</v>
      </c>
      <c r="D15" s="140" t="s">
        <v>307</v>
      </c>
      <c r="E15" s="108" t="s">
        <v>270</v>
      </c>
      <c r="F15" s="127">
        <v>13000</v>
      </c>
      <c r="G15" s="127">
        <v>0</v>
      </c>
      <c r="H15" s="127">
        <f t="shared" si="2"/>
        <v>13000</v>
      </c>
      <c r="I15" s="127">
        <v>0</v>
      </c>
      <c r="J15" s="240" t="str">
        <f>IF((F15-I15-K15)&lt;=Datos!$G$7,"0",IF((F15-I15-K15)&lt;=Datos!$G$8,((F15-I15-K15)-Datos!$F$8)*Datos!$I$6,IF((F15-I15-K15)&lt;=Datos!$G$9,Datos!$I$8+((F15-I15-K15)-Datos!$F$9)*Datos!$J$6,IF((F15-I15-K15)&gt;=Datos!$F$10,(Datos!$I$8+Datos!$J$8)+((F15-I15-K15)-Datos!$F$10)*Datos!$K$6))))</f>
        <v>0</v>
      </c>
      <c r="K15" s="127">
        <v>0</v>
      </c>
      <c r="L15" s="127">
        <v>0</v>
      </c>
      <c r="M15" s="127">
        <f t="shared" si="3"/>
        <v>0</v>
      </c>
      <c r="N15" s="106">
        <f t="shared" si="1"/>
        <v>13000</v>
      </c>
    </row>
    <row r="16" spans="1:16" s="1" customFormat="1" ht="32.1" customHeight="1" x14ac:dyDescent="0.2">
      <c r="A16" s="139">
        <v>6</v>
      </c>
      <c r="B16" s="107" t="s">
        <v>273</v>
      </c>
      <c r="C16" s="107" t="s">
        <v>630</v>
      </c>
      <c r="D16" s="140" t="s">
        <v>307</v>
      </c>
      <c r="E16" s="108" t="s">
        <v>270</v>
      </c>
      <c r="F16" s="127">
        <v>16000</v>
      </c>
      <c r="G16" s="127">
        <v>0</v>
      </c>
      <c r="H16" s="127">
        <v>16000</v>
      </c>
      <c r="I16" s="127">
        <v>0</v>
      </c>
      <c r="J16" s="240" t="str">
        <f>IF((F16-I16-K16)&lt;=Datos!$G$7,"0",IF((F16-I16-K16)&lt;=Datos!$G$8,((F16-I16-K16)-Datos!$F$8)*Datos!$I$6,IF((F16-I16-K16)&lt;=Datos!$G$9,Datos!$I$8+((F16-I16-K16)-Datos!$F$9)*Datos!$J$6,IF((F16-I16-K16)&gt;=Datos!$F$10,(Datos!$I$8+Datos!$J$8)+((F16-I16-K16)-Datos!$F$10)*Datos!$K$6))))</f>
        <v>0</v>
      </c>
      <c r="K16" s="127">
        <v>0</v>
      </c>
      <c r="L16" s="127">
        <v>0</v>
      </c>
      <c r="M16" s="127">
        <f t="shared" si="3"/>
        <v>0</v>
      </c>
      <c r="N16" s="106">
        <f t="shared" si="1"/>
        <v>16000</v>
      </c>
    </row>
    <row r="17" spans="1:14" s="1" customFormat="1" ht="32.1" customHeight="1" x14ac:dyDescent="0.2">
      <c r="A17" s="139">
        <v>7</v>
      </c>
      <c r="B17" s="107" t="s">
        <v>273</v>
      </c>
      <c r="C17" s="107" t="s">
        <v>630</v>
      </c>
      <c r="D17" s="140" t="s">
        <v>307</v>
      </c>
      <c r="E17" s="108" t="s">
        <v>270</v>
      </c>
      <c r="F17" s="127">
        <v>13000</v>
      </c>
      <c r="G17" s="127">
        <v>0</v>
      </c>
      <c r="H17" s="127">
        <f t="shared" si="2"/>
        <v>13000</v>
      </c>
      <c r="I17" s="127">
        <v>0</v>
      </c>
      <c r="J17" s="240" t="str">
        <f>IF((F17-I17-K17)&lt;=Datos!$G$7,"0",IF((F17-I17-K17)&lt;=Datos!$G$8,((F17-I17-K17)-Datos!$F$8)*Datos!$I$6,IF((F17-I17-K17)&lt;=Datos!$G$9,Datos!$I$8+((F17-I17-K17)-Datos!$F$9)*Datos!$J$6,IF((F17-I17-K17)&gt;=Datos!$F$10,(Datos!$I$8+Datos!$J$8)+((F17-I17-K17)-Datos!$F$10)*Datos!$K$6))))</f>
        <v>0</v>
      </c>
      <c r="K17" s="127">
        <v>0</v>
      </c>
      <c r="L17" s="127">
        <v>0</v>
      </c>
      <c r="M17" s="127">
        <f t="shared" si="3"/>
        <v>0</v>
      </c>
      <c r="N17" s="106">
        <f t="shared" si="1"/>
        <v>13000</v>
      </c>
    </row>
    <row r="18" spans="1:14" s="1" customFormat="1" ht="32.1" customHeight="1" x14ac:dyDescent="0.2">
      <c r="A18" s="139">
        <v>8</v>
      </c>
      <c r="B18" s="107" t="s">
        <v>273</v>
      </c>
      <c r="C18" s="107" t="s">
        <v>630</v>
      </c>
      <c r="D18" s="140" t="s">
        <v>307</v>
      </c>
      <c r="E18" s="108" t="s">
        <v>270</v>
      </c>
      <c r="F18" s="127">
        <v>13000</v>
      </c>
      <c r="G18" s="127">
        <v>0</v>
      </c>
      <c r="H18" s="127">
        <f t="shared" si="2"/>
        <v>13000</v>
      </c>
      <c r="I18" s="127">
        <v>0</v>
      </c>
      <c r="J18" s="240" t="str">
        <f>IF((F18-I18-K18)&lt;=Datos!$G$7,"0",IF((F18-I18-K18)&lt;=Datos!$G$8,((F18-I18-K18)-Datos!$F$8)*Datos!$I$6,IF((F18-I18-K18)&lt;=Datos!$G$9,Datos!$I$8+((F18-I18-K18)-Datos!$F$9)*Datos!$J$6,IF((F18-I18-K18)&gt;=Datos!$F$10,(Datos!$I$8+Datos!$J$8)+((F18-I18-K18)-Datos!$F$10)*Datos!$K$6))))</f>
        <v>0</v>
      </c>
      <c r="K18" s="127">
        <v>0</v>
      </c>
      <c r="L18" s="127">
        <v>0</v>
      </c>
      <c r="M18" s="127">
        <f t="shared" si="3"/>
        <v>0</v>
      </c>
      <c r="N18" s="106">
        <f t="shared" si="1"/>
        <v>13000</v>
      </c>
    </row>
    <row r="19" spans="1:14" s="1" customFormat="1" ht="32.1" customHeight="1" x14ac:dyDescent="0.2">
      <c r="A19" s="139">
        <v>9</v>
      </c>
      <c r="B19" s="107" t="s">
        <v>273</v>
      </c>
      <c r="C19" s="107" t="s">
        <v>630</v>
      </c>
      <c r="D19" s="140" t="s">
        <v>307</v>
      </c>
      <c r="E19" s="108" t="s">
        <v>270</v>
      </c>
      <c r="F19" s="127">
        <v>13000</v>
      </c>
      <c r="G19" s="127">
        <v>0</v>
      </c>
      <c r="H19" s="127">
        <f t="shared" si="2"/>
        <v>13000</v>
      </c>
      <c r="I19" s="127">
        <v>0</v>
      </c>
      <c r="J19" s="240" t="str">
        <f>IF((F19-I19-K19)&lt;=Datos!$G$7,"0",IF((F19-I19-K19)&lt;=Datos!$G$8,((F19-I19-K19)-Datos!$F$8)*Datos!$I$6,IF((F19-I19-K19)&lt;=Datos!$G$9,Datos!$I$8+((F19-I19-K19)-Datos!$F$9)*Datos!$J$6,IF((F19-I19-K19)&gt;=Datos!$F$10,(Datos!$I$8+Datos!$J$8)+((F19-I19-K19)-Datos!$F$10)*Datos!$K$6))))</f>
        <v>0</v>
      </c>
      <c r="K19" s="127">
        <v>0</v>
      </c>
      <c r="L19" s="127">
        <v>0</v>
      </c>
      <c r="M19" s="127">
        <f t="shared" si="3"/>
        <v>0</v>
      </c>
      <c r="N19" s="106">
        <f t="shared" si="1"/>
        <v>13000</v>
      </c>
    </row>
    <row r="20" spans="1:14" s="1" customFormat="1" ht="32.1" customHeight="1" x14ac:dyDescent="0.2">
      <c r="A20" s="139">
        <v>10</v>
      </c>
      <c r="B20" s="107" t="s">
        <v>273</v>
      </c>
      <c r="C20" s="107" t="s">
        <v>630</v>
      </c>
      <c r="D20" s="140" t="s">
        <v>307</v>
      </c>
      <c r="E20" s="108" t="s">
        <v>270</v>
      </c>
      <c r="F20" s="127">
        <v>13000</v>
      </c>
      <c r="G20" s="127">
        <v>0</v>
      </c>
      <c r="H20" s="127">
        <f t="shared" si="2"/>
        <v>13000</v>
      </c>
      <c r="I20" s="127">
        <v>0</v>
      </c>
      <c r="J20" s="240" t="str">
        <f>IF((F20-I20-K20)&lt;=Datos!$G$7,"0",IF((F20-I20-K20)&lt;=Datos!$G$8,((F20-I20-K20)-Datos!$F$8)*Datos!$I$6,IF((F20-I20-K20)&lt;=Datos!$G$9,Datos!$I$8+((F20-I20-K20)-Datos!$F$9)*Datos!$J$6,IF((F20-I20-K20)&gt;=Datos!$F$10,(Datos!$I$8+Datos!$J$8)+((F20-I20-K20)-Datos!$F$10)*Datos!$K$6))))</f>
        <v>0</v>
      </c>
      <c r="K20" s="127">
        <v>0</v>
      </c>
      <c r="L20" s="127">
        <v>0</v>
      </c>
      <c r="M20" s="127">
        <f t="shared" si="3"/>
        <v>0</v>
      </c>
      <c r="N20" s="106">
        <f t="shared" si="1"/>
        <v>13000</v>
      </c>
    </row>
    <row r="21" spans="1:14" s="1" customFormat="1" ht="32.1" customHeight="1" x14ac:dyDescent="0.2">
      <c r="A21" s="139">
        <v>11</v>
      </c>
      <c r="B21" s="107" t="s">
        <v>273</v>
      </c>
      <c r="C21" s="107" t="s">
        <v>630</v>
      </c>
      <c r="D21" s="140" t="s">
        <v>307</v>
      </c>
      <c r="E21" s="108" t="s">
        <v>270</v>
      </c>
      <c r="F21" s="127">
        <v>13000</v>
      </c>
      <c r="G21" s="127">
        <v>0</v>
      </c>
      <c r="H21" s="127">
        <f t="shared" si="2"/>
        <v>13000</v>
      </c>
      <c r="I21" s="127">
        <v>0</v>
      </c>
      <c r="J21" s="240" t="str">
        <f>IF((F21-I21-K21)&lt;=Datos!$G$7,"0",IF((F21-I21-K21)&lt;=Datos!$G$8,((F21-I21-K21)-Datos!$F$8)*Datos!$I$6,IF((F21-I21-K21)&lt;=Datos!$G$9,Datos!$I$8+((F21-I21-K21)-Datos!$F$9)*Datos!$J$6,IF((F21-I21-K21)&gt;=Datos!$F$10,(Datos!$I$8+Datos!$J$8)+((F21-I21-K21)-Datos!$F$10)*Datos!$K$6))))</f>
        <v>0</v>
      </c>
      <c r="K21" s="127">
        <v>0</v>
      </c>
      <c r="L21" s="127">
        <v>0</v>
      </c>
      <c r="M21" s="127">
        <f t="shared" si="3"/>
        <v>0</v>
      </c>
      <c r="N21" s="106">
        <f t="shared" si="1"/>
        <v>13000</v>
      </c>
    </row>
    <row r="22" spans="1:14" s="16" customFormat="1" ht="32.1" customHeight="1" x14ac:dyDescent="0.2">
      <c r="A22" s="139">
        <v>12</v>
      </c>
      <c r="B22" s="107" t="s">
        <v>273</v>
      </c>
      <c r="C22" s="107" t="s">
        <v>630</v>
      </c>
      <c r="D22" s="140" t="s">
        <v>307</v>
      </c>
      <c r="E22" s="108" t="s">
        <v>270</v>
      </c>
      <c r="F22" s="127">
        <v>13000</v>
      </c>
      <c r="G22" s="127">
        <v>0</v>
      </c>
      <c r="H22" s="127">
        <f t="shared" si="2"/>
        <v>13000</v>
      </c>
      <c r="I22" s="127">
        <v>0</v>
      </c>
      <c r="J22" s="240" t="str">
        <f>IF((F22-I22-K22)&lt;=Datos!$G$7,"0",IF((F22-I22-K22)&lt;=Datos!$G$8,((F22-I22-K22)-Datos!$F$8)*Datos!$I$6,IF((F22-I22-K22)&lt;=Datos!$G$9,Datos!$I$8+((F22-I22-K22)-Datos!$F$9)*Datos!$J$6,IF((F22-I22-K22)&gt;=Datos!$F$10,(Datos!$I$8+Datos!$J$8)+((F22-I22-K22)-Datos!$F$10)*Datos!$K$6))))</f>
        <v>0</v>
      </c>
      <c r="K22" s="127">
        <v>0</v>
      </c>
      <c r="L22" s="127">
        <v>0</v>
      </c>
      <c r="M22" s="127">
        <f t="shared" si="3"/>
        <v>0</v>
      </c>
      <c r="N22" s="106">
        <f>+F22-J22</f>
        <v>13000</v>
      </c>
    </row>
    <row r="23" spans="1:14" s="1" customFormat="1" ht="32.1" customHeight="1" x14ac:dyDescent="0.2">
      <c r="A23" s="139">
        <v>13</v>
      </c>
      <c r="B23" s="115" t="s">
        <v>273</v>
      </c>
      <c r="C23" s="107" t="s">
        <v>630</v>
      </c>
      <c r="D23" s="140" t="s">
        <v>307</v>
      </c>
      <c r="E23" s="108" t="s">
        <v>270</v>
      </c>
      <c r="F23" s="127">
        <v>40000</v>
      </c>
      <c r="G23" s="127">
        <v>0</v>
      </c>
      <c r="H23" s="127">
        <f t="shared" si="2"/>
        <v>40000</v>
      </c>
      <c r="I23" s="127">
        <v>0</v>
      </c>
      <c r="J23" s="240">
        <f>IF((F23-I23-K23)&lt;=Datos!$G$7,"0",IF((F23-I23-K23)&lt;=Datos!$G$8,((F23-I23-K23)-Datos!$F$8)*Datos!$I$6,IF((F23-I23-K23)&lt;=Datos!$G$9,Datos!$I$8+((F23-I23-K23)-Datos!$F$9)*Datos!$J$6,IF((F23-I23-K23)&gt;=Datos!$F$10,(Datos!$I$8+Datos!$J$8)+((F23-I23-K23)-Datos!$F$10)*Datos!$K$6))))</f>
        <v>797.24849999999969</v>
      </c>
      <c r="K23" s="127">
        <v>0</v>
      </c>
      <c r="L23" s="127">
        <v>0</v>
      </c>
      <c r="M23" s="127">
        <f t="shared" si="3"/>
        <v>797.24849999999969</v>
      </c>
      <c r="N23" s="106">
        <f t="shared" si="1"/>
        <v>39202.751499999998</v>
      </c>
    </row>
    <row r="24" spans="1:14" s="1" customFormat="1" ht="32.1" customHeight="1" x14ac:dyDescent="0.2">
      <c r="A24" s="139">
        <v>14</v>
      </c>
      <c r="B24" s="115" t="s">
        <v>273</v>
      </c>
      <c r="C24" s="107" t="s">
        <v>630</v>
      </c>
      <c r="D24" s="140" t="s">
        <v>307</v>
      </c>
      <c r="E24" s="108" t="s">
        <v>270</v>
      </c>
      <c r="F24" s="127">
        <v>13000</v>
      </c>
      <c r="G24" s="127">
        <v>0</v>
      </c>
      <c r="H24" s="127">
        <f t="shared" si="2"/>
        <v>13000</v>
      </c>
      <c r="I24" s="127">
        <v>0</v>
      </c>
      <c r="J24" s="240" t="str">
        <f>IF((F24-I24-K24)&lt;=Datos!$G$7,"0",IF((F24-I24-K24)&lt;=Datos!$G$8,((F24-I24-K24)-Datos!$F$8)*Datos!$I$6,IF((F24-I24-K24)&lt;=Datos!$G$9,Datos!$I$8+((F24-I24-K24)-Datos!$F$9)*Datos!$J$6,IF((F24-I24-K24)&gt;=Datos!$F$10,(Datos!$I$8+Datos!$J$8)+((F24-I24-K24)-Datos!$F$10)*Datos!$K$6))))</f>
        <v>0</v>
      </c>
      <c r="K24" s="127">
        <v>0</v>
      </c>
      <c r="L24" s="127">
        <v>0</v>
      </c>
      <c r="M24" s="127">
        <f t="shared" si="3"/>
        <v>0</v>
      </c>
      <c r="N24" s="106">
        <f t="shared" si="1"/>
        <v>13000</v>
      </c>
    </row>
    <row r="25" spans="1:14" s="1" customFormat="1" ht="32.1" customHeight="1" x14ac:dyDescent="0.2">
      <c r="A25" s="139">
        <v>15</v>
      </c>
      <c r="B25" s="115" t="s">
        <v>273</v>
      </c>
      <c r="C25" s="107" t="s">
        <v>630</v>
      </c>
      <c r="D25" s="140" t="s">
        <v>307</v>
      </c>
      <c r="E25" s="108" t="s">
        <v>270</v>
      </c>
      <c r="F25" s="127">
        <v>13000</v>
      </c>
      <c r="G25" s="127">
        <v>0</v>
      </c>
      <c r="H25" s="127">
        <f t="shared" si="2"/>
        <v>13000</v>
      </c>
      <c r="I25" s="127">
        <v>0</v>
      </c>
      <c r="J25" s="240" t="str">
        <f>IF((F25-I25-K25)&lt;=Datos!$G$7,"0",IF((F25-I25-K25)&lt;=Datos!$G$8,((F25-I25-K25)-Datos!$F$8)*Datos!$I$6,IF((F25-I25-K25)&lt;=Datos!$G$9,Datos!$I$8+((F25-I25-K25)-Datos!$F$9)*Datos!$J$6,IF((F25-I25-K25)&gt;=Datos!$F$10,(Datos!$I$8+Datos!$J$8)+((F25-I25-K25)-Datos!$F$10)*Datos!$K$6))))</f>
        <v>0</v>
      </c>
      <c r="K25" s="127">
        <v>0</v>
      </c>
      <c r="L25" s="127">
        <v>0</v>
      </c>
      <c r="M25" s="127">
        <f t="shared" si="3"/>
        <v>0</v>
      </c>
      <c r="N25" s="106">
        <f t="shared" si="1"/>
        <v>13000</v>
      </c>
    </row>
    <row r="26" spans="1:14" s="1" customFormat="1" ht="32.1" customHeight="1" x14ac:dyDescent="0.2">
      <c r="A26" s="139">
        <v>16</v>
      </c>
      <c r="B26" s="107" t="s">
        <v>273</v>
      </c>
      <c r="C26" s="107" t="s">
        <v>630</v>
      </c>
      <c r="D26" s="140" t="s">
        <v>307</v>
      </c>
      <c r="E26" s="108" t="s">
        <v>270</v>
      </c>
      <c r="F26" s="127">
        <v>20000</v>
      </c>
      <c r="G26" s="127">
        <v>0</v>
      </c>
      <c r="H26" s="127">
        <f t="shared" si="2"/>
        <v>20000</v>
      </c>
      <c r="I26" s="127">
        <v>0</v>
      </c>
      <c r="J26" s="240" t="str">
        <f>IF((F26-I26-K26)&lt;=Datos!$G$7,"0",IF((F26-I26-K26)&lt;=Datos!$G$8,((F26-I26-K26)-Datos!$F$8)*Datos!$I$6,IF((F26-I26-K26)&lt;=Datos!$G$9,Datos!$I$8+((F26-I26-K26)-Datos!$F$9)*Datos!$J$6,IF((F26-I26-K26)&gt;=Datos!$F$10,(Datos!$I$8+Datos!$J$8)+((F26-I26-K26)-Datos!$F$10)*Datos!$K$6))))</f>
        <v>0</v>
      </c>
      <c r="K26" s="127">
        <v>0</v>
      </c>
      <c r="L26" s="127">
        <v>0</v>
      </c>
      <c r="M26" s="127">
        <f t="shared" si="3"/>
        <v>0</v>
      </c>
      <c r="N26" s="106">
        <f t="shared" si="1"/>
        <v>20000</v>
      </c>
    </row>
    <row r="27" spans="1:14" s="1" customFormat="1" ht="32.1" customHeight="1" x14ac:dyDescent="0.2">
      <c r="A27" s="139">
        <v>17</v>
      </c>
      <c r="B27" s="115" t="s">
        <v>273</v>
      </c>
      <c r="C27" s="115" t="s">
        <v>630</v>
      </c>
      <c r="D27" s="101" t="s">
        <v>307</v>
      </c>
      <c r="E27" s="108" t="s">
        <v>19</v>
      </c>
      <c r="F27" s="127">
        <v>13000</v>
      </c>
      <c r="G27" s="104">
        <v>0</v>
      </c>
      <c r="H27" s="127">
        <f t="shared" si="2"/>
        <v>13000</v>
      </c>
      <c r="I27" s="127">
        <v>0</v>
      </c>
      <c r="J27" s="240" t="str">
        <f>IF((F27-I27-K27)&lt;=Datos!$G$7,"0",IF((F27-I27-K27)&lt;=Datos!$G$8,((F27-I27-K27)-Datos!$F$8)*Datos!$I$6,IF((F27-I27-K27)&lt;=Datos!$G$9,Datos!$I$8+((F27-I27-K27)-Datos!$F$9)*Datos!$J$6,IF((F27-I27-K27)&gt;=Datos!$F$10,(Datos!$I$8+Datos!$J$8)+((F27-I27-K27)-Datos!$F$10)*Datos!$K$6))))</f>
        <v>0</v>
      </c>
      <c r="K27" s="104">
        <v>0</v>
      </c>
      <c r="L27" s="104">
        <v>0</v>
      </c>
      <c r="M27" s="127">
        <f t="shared" si="3"/>
        <v>0</v>
      </c>
      <c r="N27" s="106">
        <f t="shared" si="1"/>
        <v>13000</v>
      </c>
    </row>
    <row r="28" spans="1:14" s="1" customFormat="1" ht="32.1" customHeight="1" x14ac:dyDescent="0.2">
      <c r="A28" s="139">
        <v>18</v>
      </c>
      <c r="B28" s="115" t="s">
        <v>273</v>
      </c>
      <c r="C28" s="107" t="s">
        <v>630</v>
      </c>
      <c r="D28" s="140" t="s">
        <v>307</v>
      </c>
      <c r="E28" s="108" t="s">
        <v>270</v>
      </c>
      <c r="F28" s="127">
        <v>13000</v>
      </c>
      <c r="G28" s="127">
        <v>0</v>
      </c>
      <c r="H28" s="127">
        <f t="shared" si="2"/>
        <v>13000</v>
      </c>
      <c r="I28" s="127">
        <v>0</v>
      </c>
      <c r="J28" s="240" t="str">
        <f>IF((F28-I28-K28)&lt;=Datos!$G$7,"0",IF((F28-I28-K28)&lt;=Datos!$G$8,((F28-I28-K28)-Datos!$F$8)*Datos!$I$6,IF((F28-I28-K28)&lt;=Datos!$G$9,Datos!$I$8+((F28-I28-K28)-Datos!$F$9)*Datos!$J$6,IF((F28-I28-K28)&gt;=Datos!$F$10,(Datos!$I$8+Datos!$J$8)+((F28-I28-K28)-Datos!$F$10)*Datos!$K$6))))</f>
        <v>0</v>
      </c>
      <c r="K28" s="127">
        <v>0</v>
      </c>
      <c r="L28" s="127">
        <v>0</v>
      </c>
      <c r="M28" s="127">
        <f t="shared" si="3"/>
        <v>0</v>
      </c>
      <c r="N28" s="106">
        <f t="shared" si="1"/>
        <v>13000</v>
      </c>
    </row>
    <row r="29" spans="1:14" s="1" customFormat="1" ht="32.1" customHeight="1" x14ac:dyDescent="0.2">
      <c r="A29" s="139">
        <v>19</v>
      </c>
      <c r="B29" s="115" t="s">
        <v>273</v>
      </c>
      <c r="C29" s="107" t="s">
        <v>724</v>
      </c>
      <c r="D29" s="140" t="s">
        <v>307</v>
      </c>
      <c r="E29" s="108" t="s">
        <v>270</v>
      </c>
      <c r="F29" s="127">
        <v>25000</v>
      </c>
      <c r="G29" s="127">
        <v>0</v>
      </c>
      <c r="H29" s="127">
        <f t="shared" si="2"/>
        <v>25000</v>
      </c>
      <c r="I29" s="127">
        <v>0</v>
      </c>
      <c r="J29" s="240" t="str">
        <f>IF((F29-I29-K29)&lt;=Datos!$G$7,"0",IF((F29-I29-K29)&lt;=Datos!$G$8,((F29-I29-K29)-Datos!$F$8)*Datos!$I$6,IF((F29-I29-K29)&lt;=Datos!$G$9,Datos!$I$8+((F29-I29-K29)-Datos!$F$9)*Datos!$J$6,IF((F29-I29-K29)&gt;=Datos!$F$10,(Datos!$I$8+Datos!$J$8)+((F29-I29-K29)-Datos!$F$10)*Datos!$K$6))))</f>
        <v>0</v>
      </c>
      <c r="K29" s="127">
        <v>0</v>
      </c>
      <c r="L29" s="127">
        <v>0</v>
      </c>
      <c r="M29" s="127">
        <f t="shared" si="3"/>
        <v>0</v>
      </c>
      <c r="N29" s="106">
        <f t="shared" ref="N29:N30" si="4">+H29-M29</f>
        <v>25000</v>
      </c>
    </row>
    <row r="30" spans="1:14" s="1" customFormat="1" ht="32.1" customHeight="1" x14ac:dyDescent="0.2">
      <c r="A30" s="139">
        <v>20</v>
      </c>
      <c r="B30" s="115" t="s">
        <v>273</v>
      </c>
      <c r="C30" s="107" t="s">
        <v>630</v>
      </c>
      <c r="D30" s="140" t="s">
        <v>307</v>
      </c>
      <c r="E30" s="108" t="s">
        <v>270</v>
      </c>
      <c r="F30" s="127">
        <v>13000</v>
      </c>
      <c r="G30" s="127">
        <v>0</v>
      </c>
      <c r="H30" s="127">
        <f t="shared" si="2"/>
        <v>13000</v>
      </c>
      <c r="I30" s="127">
        <v>0</v>
      </c>
      <c r="J30" s="240" t="str">
        <f>IF((F30-I30-K30)&lt;=Datos!$G$7,"0",IF((F30-I30-K30)&lt;=Datos!$G$8,((F30-I30-K30)-Datos!$F$8)*Datos!$I$6,IF((F30-I30-K30)&lt;=Datos!$G$9,Datos!$I$8+((F30-I30-K30)-Datos!$F$9)*Datos!$J$6,IF((F30-I30-K30)&gt;=Datos!$F$10,(Datos!$I$8+Datos!$J$8)+((F30-I30-K30)-Datos!$F$10)*Datos!$K$6))))</f>
        <v>0</v>
      </c>
      <c r="K30" s="127">
        <v>0</v>
      </c>
      <c r="L30" s="127">
        <v>0</v>
      </c>
      <c r="M30" s="127">
        <f t="shared" si="3"/>
        <v>0</v>
      </c>
      <c r="N30" s="106">
        <f t="shared" si="4"/>
        <v>13000</v>
      </c>
    </row>
    <row r="31" spans="1:14" s="1" customFormat="1" ht="32.1" customHeight="1" x14ac:dyDescent="0.2">
      <c r="A31" s="139">
        <v>21</v>
      </c>
      <c r="B31" s="115" t="s">
        <v>273</v>
      </c>
      <c r="C31" s="107" t="s">
        <v>630</v>
      </c>
      <c r="D31" s="140" t="s">
        <v>307</v>
      </c>
      <c r="E31" s="108" t="s">
        <v>270</v>
      </c>
      <c r="F31" s="127">
        <v>13000</v>
      </c>
      <c r="G31" s="127">
        <v>0</v>
      </c>
      <c r="H31" s="127">
        <f t="shared" ref="H31" si="5">+F31+G31</f>
        <v>13000</v>
      </c>
      <c r="I31" s="127">
        <v>0</v>
      </c>
      <c r="J31" s="240" t="str">
        <f>IF((F31-I31-K31)&lt;=Datos!$G$7,"0",IF((F31-I31-K31)&lt;=Datos!$G$8,((F31-I31-K31)-Datos!$F$8)*Datos!$I$6,IF((F31-I31-K31)&lt;=Datos!$G$9,Datos!$I$8+((F31-I31-K31)-Datos!$F$9)*Datos!$J$6,IF((F31-I31-K31)&gt;=Datos!$F$10,(Datos!$I$8+Datos!$J$8)+((F31-I31-K31)-Datos!$F$10)*Datos!$K$6))))</f>
        <v>0</v>
      </c>
      <c r="K31" s="127">
        <v>0</v>
      </c>
      <c r="L31" s="127">
        <v>0</v>
      </c>
      <c r="M31" s="127">
        <f t="shared" ref="M31" si="6">SUM(I31:L31)</f>
        <v>0</v>
      </c>
      <c r="N31" s="106">
        <f t="shared" ref="N31" si="7">+H31-M31</f>
        <v>13000</v>
      </c>
    </row>
    <row r="32" spans="1:14" s="7" customFormat="1" ht="36.75" customHeight="1" x14ac:dyDescent="0.2">
      <c r="A32" s="302" t="s">
        <v>435</v>
      </c>
      <c r="B32" s="303"/>
      <c r="C32" s="109">
        <v>21</v>
      </c>
      <c r="D32" s="143"/>
      <c r="E32" s="144"/>
      <c r="F32" s="145">
        <f t="shared" ref="F32:N32" si="8">SUM(F11:F31)</f>
        <v>329000</v>
      </c>
      <c r="G32" s="145">
        <f t="shared" si="8"/>
        <v>0</v>
      </c>
      <c r="H32" s="145">
        <f t="shared" si="8"/>
        <v>329000</v>
      </c>
      <c r="I32" s="145">
        <f t="shared" si="8"/>
        <v>0</v>
      </c>
      <c r="J32" s="145">
        <f t="shared" si="8"/>
        <v>797.24849999999969</v>
      </c>
      <c r="K32" s="145">
        <f t="shared" si="8"/>
        <v>0</v>
      </c>
      <c r="L32" s="145">
        <f t="shared" si="8"/>
        <v>0</v>
      </c>
      <c r="M32" s="145">
        <f t="shared" si="8"/>
        <v>797.24849999999969</v>
      </c>
      <c r="N32" s="145">
        <f t="shared" si="8"/>
        <v>328202.75150000001</v>
      </c>
    </row>
    <row r="33" spans="1:14" s="7" customFormat="1" ht="36.75" customHeight="1" x14ac:dyDescent="0.2">
      <c r="A33" s="292" t="s">
        <v>458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4"/>
    </row>
    <row r="34" spans="1:14" s="1" customFormat="1" ht="32.1" customHeight="1" x14ac:dyDescent="0.2">
      <c r="A34" s="139">
        <v>22</v>
      </c>
      <c r="B34" s="107" t="s">
        <v>275</v>
      </c>
      <c r="C34" s="107" t="s">
        <v>630</v>
      </c>
      <c r="D34" s="140" t="s">
        <v>307</v>
      </c>
      <c r="E34" s="108" t="s">
        <v>270</v>
      </c>
      <c r="F34" s="127">
        <v>13000</v>
      </c>
      <c r="G34" s="127">
        <v>0</v>
      </c>
      <c r="H34" s="127">
        <f t="shared" ref="H34:H47" si="9">SUM(F34:G34)</f>
        <v>13000</v>
      </c>
      <c r="I34" s="127">
        <v>0</v>
      </c>
      <c r="J34" s="239" t="str">
        <f>IF((F34-I34-K34)&lt;=Datos!$G$7,"0",IF((F34-I34-K34)&lt;=Datos!$G$8,((F34-I34-K34)-Datos!$F$8)*Datos!$I$6,IF((F34-I34-K34)&lt;=Datos!$G$9,Datos!$I$8+((F34-I34-K34)-Datos!$F$9)*Datos!$J$6,IF((F34-I34-K34)&gt;=Datos!$F$10,(Datos!$I$8+Datos!$J$8)+((F34-I34-K34)-Datos!$F$10)*Datos!$K$6))))</f>
        <v>0</v>
      </c>
      <c r="K34" s="127">
        <v>0</v>
      </c>
      <c r="L34" s="127">
        <v>0</v>
      </c>
      <c r="M34" s="127">
        <f t="shared" ref="M34" si="10">SUM(I34:L34)</f>
        <v>0</v>
      </c>
      <c r="N34" s="106">
        <f t="shared" ref="N34" si="11">+H34-M34</f>
        <v>13000</v>
      </c>
    </row>
    <row r="35" spans="1:14" s="1" customFormat="1" ht="32.1" customHeight="1" x14ac:dyDescent="0.2">
      <c r="A35" s="139">
        <v>23</v>
      </c>
      <c r="B35" s="107" t="s">
        <v>275</v>
      </c>
      <c r="C35" s="107" t="s">
        <v>630</v>
      </c>
      <c r="D35" s="140" t="s">
        <v>307</v>
      </c>
      <c r="E35" s="108" t="s">
        <v>270</v>
      </c>
      <c r="F35" s="127">
        <v>18000</v>
      </c>
      <c r="G35" s="127">
        <v>0</v>
      </c>
      <c r="H35" s="127">
        <f t="shared" si="9"/>
        <v>18000</v>
      </c>
      <c r="I35" s="127">
        <v>0</v>
      </c>
      <c r="J35" s="239" t="str">
        <f>IF((F35-I35-K35)&lt;=Datos!$G$7,"0",IF((F35-I35-K35)&lt;=Datos!$G$8,((F35-I35-K35)-Datos!$F$8)*Datos!$I$6,IF((F35-I35-K35)&lt;=Datos!$G$9,Datos!$I$8+((F35-I35-K35)-Datos!$F$9)*Datos!$J$6,IF((F35-I35-K35)&gt;=Datos!$F$10,(Datos!$I$8+Datos!$J$8)+((F35-I35-K35)-Datos!$F$10)*Datos!$K$6))))</f>
        <v>0</v>
      </c>
      <c r="K35" s="127">
        <v>0</v>
      </c>
      <c r="L35" s="127">
        <v>0</v>
      </c>
      <c r="M35" s="127">
        <f t="shared" ref="M35:M39" si="12">SUM(I35:L35)</f>
        <v>0</v>
      </c>
      <c r="N35" s="106">
        <f t="shared" ref="N35:N39" si="13">+H35-M35</f>
        <v>18000</v>
      </c>
    </row>
    <row r="36" spans="1:14" s="1" customFormat="1" ht="32.1" customHeight="1" x14ac:dyDescent="0.2">
      <c r="A36" s="139">
        <v>24</v>
      </c>
      <c r="B36" s="115" t="s">
        <v>275</v>
      </c>
      <c r="C36" s="115" t="s">
        <v>630</v>
      </c>
      <c r="D36" s="101" t="s">
        <v>307</v>
      </c>
      <c r="E36" s="101" t="s">
        <v>270</v>
      </c>
      <c r="F36" s="127">
        <v>16000</v>
      </c>
      <c r="G36" s="127">
        <v>0</v>
      </c>
      <c r="H36" s="127">
        <f t="shared" si="9"/>
        <v>16000</v>
      </c>
      <c r="I36" s="127">
        <v>0</v>
      </c>
      <c r="J36" s="239" t="str">
        <f>IF((F36-I36-K36)&lt;=Datos!$G$7,"0",IF((F36-I36-K36)&lt;=Datos!$G$8,((F36-I36-K36)-Datos!$F$8)*Datos!$I$6,IF((F36-I36-K36)&lt;=Datos!$G$9,Datos!$I$8+((F36-I36-K36)-Datos!$F$9)*Datos!$J$6,IF((F36-I36-K36)&gt;=Datos!$F$10,(Datos!$I$8+Datos!$J$8)+((F36-I36-K36)-Datos!$F$10)*Datos!$K$6))))</f>
        <v>0</v>
      </c>
      <c r="K36" s="127">
        <v>0</v>
      </c>
      <c r="L36" s="127">
        <v>0</v>
      </c>
      <c r="M36" s="127">
        <f t="shared" ref="M36" si="14">SUM(I36:L36)</f>
        <v>0</v>
      </c>
      <c r="N36" s="106">
        <f t="shared" ref="N36" si="15">+H36-M36</f>
        <v>16000</v>
      </c>
    </row>
    <row r="37" spans="1:14" s="1" customFormat="1" ht="32.1" customHeight="1" x14ac:dyDescent="0.2">
      <c r="A37" s="139">
        <v>25</v>
      </c>
      <c r="B37" s="115" t="s">
        <v>275</v>
      </c>
      <c r="C37" s="115" t="s">
        <v>630</v>
      </c>
      <c r="D37" s="101" t="s">
        <v>307</v>
      </c>
      <c r="E37" s="101" t="s">
        <v>270</v>
      </c>
      <c r="F37" s="127">
        <v>13000</v>
      </c>
      <c r="G37" s="127">
        <v>0</v>
      </c>
      <c r="H37" s="127">
        <f t="shared" si="9"/>
        <v>13000</v>
      </c>
      <c r="I37" s="127">
        <v>0</v>
      </c>
      <c r="J37" s="239" t="str">
        <f>IF((F37-I37-K37)&lt;=Datos!$G$7,"0",IF((F37-I37-K37)&lt;=Datos!$G$8,((F37-I37-K37)-Datos!$F$8)*Datos!$I$6,IF((F37-I37-K37)&lt;=Datos!$G$9,Datos!$I$8+((F37-I37-K37)-Datos!$F$9)*Datos!$J$6,IF((F37-I37-K37)&gt;=Datos!$F$10,(Datos!$I$8+Datos!$J$8)+((F37-I37-K37)-Datos!$F$10)*Datos!$K$6))))</f>
        <v>0</v>
      </c>
      <c r="K37" s="127">
        <v>0</v>
      </c>
      <c r="L37" s="127">
        <v>0</v>
      </c>
      <c r="M37" s="127">
        <f t="shared" ref="M37:M38" si="16">SUM(I37:L37)</f>
        <v>0</v>
      </c>
      <c r="N37" s="106">
        <f t="shared" ref="N37:N38" si="17">+H37-M37</f>
        <v>13000</v>
      </c>
    </row>
    <row r="38" spans="1:14" s="1" customFormat="1" ht="32.1" customHeight="1" x14ac:dyDescent="0.2">
      <c r="A38" s="139">
        <v>26</v>
      </c>
      <c r="B38" s="115" t="s">
        <v>275</v>
      </c>
      <c r="C38" s="107" t="s">
        <v>630</v>
      </c>
      <c r="D38" s="140" t="s">
        <v>307</v>
      </c>
      <c r="E38" s="108" t="s">
        <v>270</v>
      </c>
      <c r="F38" s="127">
        <v>13000</v>
      </c>
      <c r="G38" s="127">
        <v>0</v>
      </c>
      <c r="H38" s="127">
        <f t="shared" si="9"/>
        <v>13000</v>
      </c>
      <c r="I38" s="127">
        <v>0</v>
      </c>
      <c r="J38" s="239" t="str">
        <f>IF((F38-I38-K38)&lt;=Datos!$G$7,"0",IF((F38-I38-K38)&lt;=Datos!$G$8,((F38-I38-K38)-Datos!$F$8)*Datos!$I$6,IF((F38-I38-K38)&lt;=Datos!$G$9,Datos!$I$8+((F38-I38-K38)-Datos!$F$9)*Datos!$J$6,IF((F38-I38-K38)&gt;=Datos!$F$10,(Datos!$I$8+Datos!$J$8)+((F38-I38-K38)-Datos!$F$10)*Datos!$K$6))))</f>
        <v>0</v>
      </c>
      <c r="K38" s="127">
        <v>0</v>
      </c>
      <c r="L38" s="127">
        <v>0</v>
      </c>
      <c r="M38" s="127">
        <f t="shared" si="16"/>
        <v>0</v>
      </c>
      <c r="N38" s="106">
        <f t="shared" si="17"/>
        <v>13000</v>
      </c>
    </row>
    <row r="39" spans="1:14" s="1" customFormat="1" ht="32.1" customHeight="1" x14ac:dyDescent="0.2">
      <c r="A39" s="139">
        <v>27</v>
      </c>
      <c r="B39" s="115" t="s">
        <v>275</v>
      </c>
      <c r="C39" s="115" t="s">
        <v>630</v>
      </c>
      <c r="D39" s="140" t="s">
        <v>307</v>
      </c>
      <c r="E39" s="101" t="s">
        <v>270</v>
      </c>
      <c r="F39" s="104">
        <v>13000</v>
      </c>
      <c r="G39" s="127">
        <v>0</v>
      </c>
      <c r="H39" s="127">
        <f t="shared" si="9"/>
        <v>13000</v>
      </c>
      <c r="I39" s="104">
        <v>0</v>
      </c>
      <c r="J39" s="105" t="str">
        <f>IF((F39-I39-K39)&lt;=Datos!$G$7,"0",IF((F39-I39-K39)&lt;=Datos!$G$8,((F39-I39-K39)-Datos!$F$8)*Datos!$I$6,IF((F39-I39-K39)&lt;=Datos!$G$9,Datos!$I$8+((F39-I39-K39)-Datos!$F$9)*Datos!$J$6,IF((F39-I39-K39)&gt;=Datos!$F$10,(Datos!$I$8+Datos!$J$8)+((F39-I39-K39)-Datos!$F$10)*Datos!$K$6))))</f>
        <v>0</v>
      </c>
      <c r="K39" s="104">
        <v>0</v>
      </c>
      <c r="L39" s="104">
        <v>0</v>
      </c>
      <c r="M39" s="104">
        <f t="shared" si="12"/>
        <v>0</v>
      </c>
      <c r="N39" s="106">
        <f t="shared" si="13"/>
        <v>13000</v>
      </c>
    </row>
    <row r="40" spans="1:14" s="1" customFormat="1" ht="32.1" customHeight="1" x14ac:dyDescent="0.2">
      <c r="A40" s="139">
        <v>28</v>
      </c>
      <c r="B40" s="115" t="s">
        <v>275</v>
      </c>
      <c r="C40" s="115" t="s">
        <v>994</v>
      </c>
      <c r="D40" s="101" t="s">
        <v>307</v>
      </c>
      <c r="E40" s="140" t="s">
        <v>270</v>
      </c>
      <c r="F40" s="141">
        <v>40000</v>
      </c>
      <c r="G40" s="127">
        <v>0</v>
      </c>
      <c r="H40" s="127">
        <f t="shared" si="9"/>
        <v>40000</v>
      </c>
      <c r="I40" s="104">
        <v>0</v>
      </c>
      <c r="J40" s="105">
        <f>IF((F40-I40-K40)&lt;=Datos!$G$7,"0",IF((F40-I40-K40)&lt;=Datos!$G$8,((F40-I40-K40)-Datos!$F$8)*Datos!$I$6,IF((F40-I40-K40)&lt;=Datos!$G$9,Datos!$I$8+((F40-I40-K40)-Datos!$F$9)*Datos!$J$6,IF((F40-I40-K40)&gt;=Datos!$F$10,(Datos!$I$8+Datos!$J$8)+((F40-I40-K40)-Datos!$F$10)*Datos!$K$6))))</f>
        <v>797.24849999999969</v>
      </c>
      <c r="K40" s="104">
        <v>0</v>
      </c>
      <c r="L40" s="104">
        <v>0</v>
      </c>
      <c r="M40" s="104">
        <f>SUM(I40:L40)</f>
        <v>797.24849999999969</v>
      </c>
      <c r="N40" s="106">
        <f>+H40-M40</f>
        <v>39202.751499999998</v>
      </c>
    </row>
    <row r="41" spans="1:14" s="1" customFormat="1" ht="32.1" customHeight="1" x14ac:dyDescent="0.2">
      <c r="A41" s="139">
        <v>29</v>
      </c>
      <c r="B41" s="115" t="s">
        <v>275</v>
      </c>
      <c r="C41" s="115" t="s">
        <v>630</v>
      </c>
      <c r="D41" s="101" t="s">
        <v>307</v>
      </c>
      <c r="E41" s="101" t="s">
        <v>270</v>
      </c>
      <c r="F41" s="104">
        <v>13000</v>
      </c>
      <c r="G41" s="127">
        <v>0</v>
      </c>
      <c r="H41" s="127">
        <f t="shared" si="9"/>
        <v>13000</v>
      </c>
      <c r="I41" s="104">
        <v>0</v>
      </c>
      <c r="J41" s="105" t="str">
        <f>IF((F41-I41-K41)&lt;=Datos!$G$7,"0",IF((F41-I41-K41)&lt;=Datos!$G$8,((F41-I41-K41)-Datos!$F$8)*Datos!$I$6,IF((F41-I41-K41)&lt;=Datos!$G$9,Datos!$I$8+((F41-I41-K41)-Datos!$F$9)*Datos!$J$6,IF((F41-I41-K41)&gt;=Datos!$F$10,(Datos!$I$8+Datos!$J$8)+((F41-I41-K41)-Datos!$F$10)*Datos!$K$6))))</f>
        <v>0</v>
      </c>
      <c r="K41" s="104">
        <v>0</v>
      </c>
      <c r="L41" s="104">
        <v>0</v>
      </c>
      <c r="M41" s="104">
        <f>SUM(I41:L41)</f>
        <v>0</v>
      </c>
      <c r="N41" s="106">
        <f>+H41-M41</f>
        <v>13000</v>
      </c>
    </row>
    <row r="42" spans="1:14" s="1" customFormat="1" ht="32.1" customHeight="1" x14ac:dyDescent="0.2">
      <c r="A42" s="139">
        <v>30</v>
      </c>
      <c r="B42" s="115" t="s">
        <v>275</v>
      </c>
      <c r="C42" s="115" t="s">
        <v>630</v>
      </c>
      <c r="D42" s="101" t="s">
        <v>307</v>
      </c>
      <c r="E42" s="108" t="s">
        <v>19</v>
      </c>
      <c r="F42" s="127">
        <v>13000</v>
      </c>
      <c r="G42" s="127">
        <v>0</v>
      </c>
      <c r="H42" s="127">
        <f t="shared" si="9"/>
        <v>13000</v>
      </c>
      <c r="I42" s="127">
        <v>0</v>
      </c>
      <c r="J42" s="239" t="str">
        <f>IF((F42-I42-K42)&lt;=Datos!$G$7,"0",IF((F42-I42-K42)&lt;=Datos!$G$8,((F42-I42-K42)-Datos!$F$8)*Datos!$I$6,IF((F42-I42-K42)&lt;=Datos!$G$9,Datos!$I$8+((F42-I42-K42)-Datos!$F$9)*Datos!$J$6,IF((F42-I42-K42)&gt;=Datos!$F$10,(Datos!$I$8+Datos!$J$8)+((F42-I42-K42)-Datos!$F$10)*Datos!$K$6))))</f>
        <v>0</v>
      </c>
      <c r="K42" s="127">
        <v>0</v>
      </c>
      <c r="L42" s="127">
        <v>0</v>
      </c>
      <c r="M42" s="127">
        <f t="shared" ref="M42" si="18">SUM(I42:L42)</f>
        <v>0</v>
      </c>
      <c r="N42" s="106">
        <f t="shared" ref="N42" si="19">+H42-M42</f>
        <v>13000</v>
      </c>
    </row>
    <row r="43" spans="1:14" s="1" customFormat="1" ht="32.1" customHeight="1" x14ac:dyDescent="0.2">
      <c r="A43" s="139">
        <v>31</v>
      </c>
      <c r="B43" s="115" t="s">
        <v>275</v>
      </c>
      <c r="C43" s="115" t="s">
        <v>630</v>
      </c>
      <c r="D43" s="101" t="s">
        <v>307</v>
      </c>
      <c r="E43" s="108" t="s">
        <v>270</v>
      </c>
      <c r="F43" s="127">
        <v>13000</v>
      </c>
      <c r="G43" s="127">
        <v>0</v>
      </c>
      <c r="H43" s="127">
        <f t="shared" si="9"/>
        <v>13000</v>
      </c>
      <c r="I43" s="127">
        <v>0</v>
      </c>
      <c r="J43" s="239" t="str">
        <f>IF((F43-I43-K43)&lt;=Datos!$G$7,"0",IF((F43-I43-K43)&lt;=Datos!$G$8,((F43-I43-K43)-Datos!$F$8)*Datos!$I$6,IF((F43-I43-K43)&lt;=Datos!$G$9,Datos!$I$8+((F43-I43-K43)-Datos!$F$9)*Datos!$J$6,IF((F43-I43-K43)&gt;=Datos!$F$10,(Datos!$I$8+Datos!$J$8)+((F43-I43-K43)-Datos!$F$10)*Datos!$K$6))))</f>
        <v>0</v>
      </c>
      <c r="K43" s="127">
        <v>0</v>
      </c>
      <c r="L43" s="127">
        <v>0</v>
      </c>
      <c r="M43" s="127">
        <f t="shared" ref="M43:M46" si="20">SUM(I43:L43)</f>
        <v>0</v>
      </c>
      <c r="N43" s="106">
        <f t="shared" ref="N43:N46" si="21">+H43-M43</f>
        <v>13000</v>
      </c>
    </row>
    <row r="44" spans="1:14" s="1" customFormat="1" ht="32.1" customHeight="1" x14ac:dyDescent="0.2">
      <c r="A44" s="139">
        <v>32</v>
      </c>
      <c r="B44" s="115" t="s">
        <v>275</v>
      </c>
      <c r="C44" s="115" t="s">
        <v>630</v>
      </c>
      <c r="D44" s="101" t="s">
        <v>307</v>
      </c>
      <c r="E44" s="108" t="s">
        <v>270</v>
      </c>
      <c r="F44" s="127">
        <v>13000</v>
      </c>
      <c r="G44" s="127">
        <v>0</v>
      </c>
      <c r="H44" s="127">
        <f t="shared" si="9"/>
        <v>13000</v>
      </c>
      <c r="I44" s="127">
        <v>0</v>
      </c>
      <c r="J44" s="239" t="str">
        <f>IF((F44-I44-K44)&lt;=Datos!$G$7,"0",IF((F44-I44-K44)&lt;=Datos!$G$8,((F44-I44-K44)-Datos!$F$8)*Datos!$I$6,IF((F44-I44-K44)&lt;=Datos!$G$9,Datos!$I$8+((F44-I44-K44)-Datos!$F$9)*Datos!$J$6,IF((F44-I44-K44)&gt;=Datos!$F$10,(Datos!$I$8+Datos!$J$8)+((F44-I44-K44)-Datos!$F$10)*Datos!$K$6))))</f>
        <v>0</v>
      </c>
      <c r="K44" s="127">
        <v>0</v>
      </c>
      <c r="L44" s="127">
        <v>0</v>
      </c>
      <c r="M44" s="127">
        <f t="shared" si="20"/>
        <v>0</v>
      </c>
      <c r="N44" s="106">
        <f t="shared" si="21"/>
        <v>13000</v>
      </c>
    </row>
    <row r="45" spans="1:14" s="1" customFormat="1" ht="32.1" customHeight="1" x14ac:dyDescent="0.2">
      <c r="A45" s="139">
        <v>33</v>
      </c>
      <c r="B45" s="92" t="s">
        <v>275</v>
      </c>
      <c r="C45" s="203" t="s">
        <v>630</v>
      </c>
      <c r="D45" s="93" t="s">
        <v>307</v>
      </c>
      <c r="E45" s="93" t="s">
        <v>270</v>
      </c>
      <c r="F45" s="96">
        <v>13000</v>
      </c>
      <c r="G45" s="96">
        <v>0</v>
      </c>
      <c r="H45" s="96">
        <f t="shared" ref="H45" si="22">+F45+G45</f>
        <v>13000</v>
      </c>
      <c r="I45" s="96">
        <v>0</v>
      </c>
      <c r="J45" s="97" t="str">
        <f>IF((F45-I45-K45)&lt;=Datos!$G$7,"0",IF((F45-I45-K45)&lt;=Datos!$G$8,((F45-I45-K45)-Datos!$F$8)*Datos!$I$6,IF((F45-I45-K45)&lt;=Datos!$G$9,Datos!$I$8+((F45-I45-K45)-Datos!$F$9)*Datos!$J$6,IF((F45-I45-K45)&gt;=Datos!$F$10,(Datos!$I$8+Datos!$J$8)+((F45-I45-K45)-Datos!$F$10)*Datos!$K$6))))</f>
        <v>0</v>
      </c>
      <c r="K45" s="96">
        <v>0</v>
      </c>
      <c r="L45" s="96">
        <v>0</v>
      </c>
      <c r="M45" s="96">
        <f t="shared" si="20"/>
        <v>0</v>
      </c>
      <c r="N45" s="96">
        <f t="shared" ref="N45" si="23">+F45-M45</f>
        <v>13000</v>
      </c>
    </row>
    <row r="46" spans="1:14" s="1" customFormat="1" ht="32.1" customHeight="1" x14ac:dyDescent="0.2">
      <c r="A46" s="139">
        <v>34</v>
      </c>
      <c r="B46" s="115" t="s">
        <v>275</v>
      </c>
      <c r="C46" s="115" t="s">
        <v>630</v>
      </c>
      <c r="D46" s="101" t="s">
        <v>307</v>
      </c>
      <c r="E46" s="108" t="s">
        <v>270</v>
      </c>
      <c r="F46" s="104">
        <v>13000</v>
      </c>
      <c r="G46" s="127">
        <v>0</v>
      </c>
      <c r="H46" s="127">
        <f t="shared" si="9"/>
        <v>13000</v>
      </c>
      <c r="I46" s="127">
        <v>0</v>
      </c>
      <c r="J46" s="239" t="str">
        <f>IF((F46-I46-K46)&lt;=Datos!$G$7,"0",IF((F46-I46-K46)&lt;=Datos!$G$8,((F46-I46-K46)-Datos!$F$8)*Datos!$I$6,IF((F46-I46-K46)&lt;=Datos!$G$9,Datos!$I$8+((F46-I46-K46)-Datos!$F$9)*Datos!$J$6,IF((F46-I46-K46)&gt;=Datos!$F$10,(Datos!$I$8+Datos!$J$8)+((F46-I46-K46)-Datos!$F$10)*Datos!$K$6))))</f>
        <v>0</v>
      </c>
      <c r="K46" s="127">
        <v>0</v>
      </c>
      <c r="L46" s="127">
        <v>0</v>
      </c>
      <c r="M46" s="127">
        <f t="shared" si="20"/>
        <v>0</v>
      </c>
      <c r="N46" s="106">
        <f t="shared" si="21"/>
        <v>13000</v>
      </c>
    </row>
    <row r="47" spans="1:14" s="1" customFormat="1" ht="32.1" customHeight="1" x14ac:dyDescent="0.2">
      <c r="A47" s="139">
        <v>35</v>
      </c>
      <c r="B47" s="92" t="s">
        <v>275</v>
      </c>
      <c r="C47" s="115" t="s">
        <v>630</v>
      </c>
      <c r="D47" s="101" t="s">
        <v>307</v>
      </c>
      <c r="E47" s="108" t="s">
        <v>270</v>
      </c>
      <c r="F47" s="127">
        <v>13000</v>
      </c>
      <c r="G47" s="127">
        <v>0</v>
      </c>
      <c r="H47" s="127">
        <f t="shared" si="9"/>
        <v>13000</v>
      </c>
      <c r="I47" s="127">
        <v>0</v>
      </c>
      <c r="J47" s="239" t="str">
        <f>IF((F47-I47-K47)&lt;=Datos!$G$7,"0",IF((F47-I47-K47)&lt;=Datos!$G$8,((F47-I47-K47)-Datos!$F$8)*Datos!$I$6,IF((F47-I47-K47)&lt;=Datos!$G$9,Datos!$I$8+((F47-I47-K47)-Datos!$F$9)*Datos!$J$6,IF((F47-I47-K47)&gt;=Datos!$F$10,(Datos!$I$8+Datos!$J$8)+((F47-I47-K47)-Datos!$F$10)*Datos!$K$6))))</f>
        <v>0</v>
      </c>
      <c r="K47" s="127">
        <v>0</v>
      </c>
      <c r="L47" s="127">
        <v>0</v>
      </c>
      <c r="M47" s="127">
        <f>SUM(I47:L47)</f>
        <v>0</v>
      </c>
      <c r="N47" s="128">
        <f>+H47-M47</f>
        <v>13000</v>
      </c>
    </row>
    <row r="48" spans="1:14" s="7" customFormat="1" ht="36.75" customHeight="1" x14ac:dyDescent="0.2">
      <c r="A48" s="302" t="s">
        <v>435</v>
      </c>
      <c r="B48" s="303"/>
      <c r="C48" s="109">
        <v>14</v>
      </c>
      <c r="D48" s="143"/>
      <c r="E48" s="144"/>
      <c r="F48" s="145">
        <f t="shared" ref="F48:N48" si="24">SUM(F34:F47)</f>
        <v>217000</v>
      </c>
      <c r="G48" s="145">
        <f t="shared" si="24"/>
        <v>0</v>
      </c>
      <c r="H48" s="145">
        <f t="shared" si="24"/>
        <v>217000</v>
      </c>
      <c r="I48" s="145">
        <f t="shared" si="24"/>
        <v>0</v>
      </c>
      <c r="J48" s="145">
        <f t="shared" si="24"/>
        <v>797.24849999999969</v>
      </c>
      <c r="K48" s="145">
        <f t="shared" si="24"/>
        <v>0</v>
      </c>
      <c r="L48" s="145">
        <f t="shared" si="24"/>
        <v>0</v>
      </c>
      <c r="M48" s="145">
        <f t="shared" si="24"/>
        <v>797.24849999999969</v>
      </c>
      <c r="N48" s="145">
        <f t="shared" si="24"/>
        <v>216202.75150000001</v>
      </c>
    </row>
    <row r="49" spans="1:14" s="7" customFormat="1" ht="36.75" customHeight="1" x14ac:dyDescent="0.2">
      <c r="A49" s="292" t="s">
        <v>443</v>
      </c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93"/>
      <c r="M49" s="293"/>
      <c r="N49" s="294"/>
    </row>
    <row r="50" spans="1:14" s="16" customFormat="1" ht="32.1" customHeight="1" x14ac:dyDescent="0.2">
      <c r="A50" s="139">
        <v>36</v>
      </c>
      <c r="B50" s="115" t="s">
        <v>274</v>
      </c>
      <c r="C50" s="107" t="s">
        <v>314</v>
      </c>
      <c r="D50" s="140" t="s">
        <v>307</v>
      </c>
      <c r="E50" s="108" t="s">
        <v>270</v>
      </c>
      <c r="F50" s="127">
        <v>25000</v>
      </c>
      <c r="G50" s="127">
        <v>0</v>
      </c>
      <c r="H50" s="127">
        <f t="shared" ref="H50" si="25">SUM(F50:G50)</f>
        <v>25000</v>
      </c>
      <c r="I50" s="127">
        <v>0</v>
      </c>
      <c r="J50" s="239" t="str">
        <f>IF((F50-I50-K50)&lt;=Datos!$G$7,"0",IF((F50-I50-K50)&lt;=Datos!$G$8,((F50-I50-K50)-Datos!$F$8)*Datos!$I$6,IF((F50-I50-K50)&lt;=Datos!$G$9,Datos!$I$8+((F50-I50-K50)-Datos!$F$9)*Datos!$J$6,IF((F50-I50-K50)&gt;=Datos!$F$10,(Datos!$I$8+Datos!$J$8)+((F50-I50-K50)-Datos!$F$10)*Datos!$K$6))))</f>
        <v>0</v>
      </c>
      <c r="K50" s="127">
        <v>0</v>
      </c>
      <c r="L50" s="127">
        <v>0</v>
      </c>
      <c r="M50" s="127">
        <f t="shared" ref="M50" si="26">SUM(I50:L50)</f>
        <v>0</v>
      </c>
      <c r="N50" s="106">
        <f t="shared" ref="N50" si="27">+H50-M50</f>
        <v>25000</v>
      </c>
    </row>
    <row r="51" spans="1:14" s="16" customFormat="1" ht="32.1" customHeight="1" x14ac:dyDescent="0.2">
      <c r="A51" s="139">
        <v>37</v>
      </c>
      <c r="B51" s="115" t="s">
        <v>274</v>
      </c>
      <c r="C51" s="107" t="s">
        <v>314</v>
      </c>
      <c r="D51" s="140" t="s">
        <v>307</v>
      </c>
      <c r="E51" s="108" t="s">
        <v>270</v>
      </c>
      <c r="F51" s="127">
        <v>13000</v>
      </c>
      <c r="G51" s="127">
        <v>0</v>
      </c>
      <c r="H51" s="127">
        <f t="shared" ref="H51:H61" si="28">SUM(F51:G51)</f>
        <v>13000</v>
      </c>
      <c r="I51" s="127">
        <v>0</v>
      </c>
      <c r="J51" s="239" t="str">
        <f>IF((F51-I51-K51)&lt;=Datos!$G$7,"0",IF((F51-I51-K51)&lt;=Datos!$G$8,((F51-I51-K51)-Datos!$F$8)*Datos!$I$6,IF((F51-I51-K51)&lt;=Datos!$G$9,Datos!$I$8+((F51-I51-K51)-Datos!$F$9)*Datos!$J$6,IF((F51-I51-K51)&gt;=Datos!$F$10,(Datos!$I$8+Datos!$J$8)+((F51-I51-K51)-Datos!$F$10)*Datos!$K$6))))</f>
        <v>0</v>
      </c>
      <c r="K51" s="127">
        <v>0</v>
      </c>
      <c r="L51" s="127">
        <v>0</v>
      </c>
      <c r="M51" s="127">
        <f t="shared" ref="M51:M61" si="29">SUM(I51:L51)</f>
        <v>0</v>
      </c>
      <c r="N51" s="106">
        <f t="shared" ref="N51:N61" si="30">+H51-M51</f>
        <v>13000</v>
      </c>
    </row>
    <row r="52" spans="1:14" s="16" customFormat="1" ht="32.1" customHeight="1" x14ac:dyDescent="0.2">
      <c r="A52" s="139">
        <v>38</v>
      </c>
      <c r="B52" s="115" t="s">
        <v>274</v>
      </c>
      <c r="C52" s="107" t="s">
        <v>630</v>
      </c>
      <c r="D52" s="140" t="s">
        <v>307</v>
      </c>
      <c r="E52" s="108" t="s">
        <v>270</v>
      </c>
      <c r="F52" s="127">
        <v>13000</v>
      </c>
      <c r="G52" s="127">
        <v>0</v>
      </c>
      <c r="H52" s="127">
        <f t="shared" si="28"/>
        <v>13000</v>
      </c>
      <c r="I52" s="127">
        <v>0</v>
      </c>
      <c r="J52" s="239" t="str">
        <f>IF((F52-I52-K52)&lt;=Datos!$G$7,"0",IF((F52-I52-K52)&lt;=Datos!$G$8,((F52-I52-K52)-Datos!$F$8)*Datos!$I$6,IF((F52-I52-K52)&lt;=Datos!$G$9,Datos!$I$8+((F52-I52-K52)-Datos!$F$9)*Datos!$J$6,IF((F52-I52-K52)&gt;=Datos!$F$10,(Datos!$I$8+Datos!$J$8)+((F52-I52-K52)-Datos!$F$10)*Datos!$K$6))))</f>
        <v>0</v>
      </c>
      <c r="K52" s="127">
        <v>0</v>
      </c>
      <c r="L52" s="127">
        <v>0</v>
      </c>
      <c r="M52" s="127">
        <f t="shared" si="29"/>
        <v>0</v>
      </c>
      <c r="N52" s="106">
        <f t="shared" si="30"/>
        <v>13000</v>
      </c>
    </row>
    <row r="53" spans="1:14" s="16" customFormat="1" ht="32.1" customHeight="1" x14ac:dyDescent="0.2">
      <c r="A53" s="139">
        <v>39</v>
      </c>
      <c r="B53" s="115" t="s">
        <v>274</v>
      </c>
      <c r="C53" s="107" t="s">
        <v>630</v>
      </c>
      <c r="D53" s="140" t="s">
        <v>307</v>
      </c>
      <c r="E53" s="108" t="s">
        <v>270</v>
      </c>
      <c r="F53" s="127">
        <v>13000</v>
      </c>
      <c r="G53" s="127">
        <v>0</v>
      </c>
      <c r="H53" s="127">
        <f t="shared" si="28"/>
        <v>13000</v>
      </c>
      <c r="I53" s="127">
        <v>0</v>
      </c>
      <c r="J53" s="239" t="str">
        <f>IF((F53-I53-K53)&lt;=Datos!$G$7,"0",IF((F53-I53-K53)&lt;=Datos!$G$8,((F53-I53-K53)-Datos!$F$8)*Datos!$I$6,IF((F53-I53-K53)&lt;=Datos!$G$9,Datos!$I$8+((F53-I53-K53)-Datos!$F$9)*Datos!$J$6,IF((F53-I53-K53)&gt;=Datos!$F$10,(Datos!$I$8+Datos!$J$8)+((F53-I53-K53)-Datos!$F$10)*Datos!$K$6))))</f>
        <v>0</v>
      </c>
      <c r="K53" s="127">
        <v>0</v>
      </c>
      <c r="L53" s="127">
        <v>0</v>
      </c>
      <c r="M53" s="127">
        <f t="shared" si="29"/>
        <v>0</v>
      </c>
      <c r="N53" s="106">
        <f t="shared" si="30"/>
        <v>13000</v>
      </c>
    </row>
    <row r="54" spans="1:14" s="16" customFormat="1" ht="32.1" customHeight="1" x14ac:dyDescent="0.2">
      <c r="A54" s="139">
        <v>40</v>
      </c>
      <c r="B54" s="115" t="s">
        <v>274</v>
      </c>
      <c r="C54" s="107" t="s">
        <v>630</v>
      </c>
      <c r="D54" s="140" t="s">
        <v>307</v>
      </c>
      <c r="E54" s="108" t="s">
        <v>270</v>
      </c>
      <c r="F54" s="127">
        <v>13000</v>
      </c>
      <c r="G54" s="127">
        <v>0</v>
      </c>
      <c r="H54" s="127">
        <f t="shared" si="28"/>
        <v>13000</v>
      </c>
      <c r="I54" s="127">
        <v>0</v>
      </c>
      <c r="J54" s="239" t="str">
        <f>IF((F54-I54-K54)&lt;=Datos!$G$7,"0",IF((F54-I54-K54)&lt;=Datos!$G$8,((F54-I54-K54)-Datos!$F$8)*Datos!$I$6,IF((F54-I54-K54)&lt;=Datos!$G$9,Datos!$I$8+((F54-I54-K54)-Datos!$F$9)*Datos!$J$6,IF((F54-I54-K54)&gt;=Datos!$F$10,(Datos!$I$8+Datos!$J$8)+((F54-I54-K54)-Datos!$F$10)*Datos!$K$6))))</f>
        <v>0</v>
      </c>
      <c r="K54" s="127">
        <v>0</v>
      </c>
      <c r="L54" s="127">
        <v>0</v>
      </c>
      <c r="M54" s="127">
        <f t="shared" si="29"/>
        <v>0</v>
      </c>
      <c r="N54" s="106">
        <f t="shared" si="30"/>
        <v>13000</v>
      </c>
    </row>
    <row r="55" spans="1:14" s="16" customFormat="1" ht="32.1" customHeight="1" x14ac:dyDescent="0.2">
      <c r="A55" s="139">
        <v>41</v>
      </c>
      <c r="B55" s="115" t="s">
        <v>274</v>
      </c>
      <c r="C55" s="107" t="s">
        <v>630</v>
      </c>
      <c r="D55" s="140" t="s">
        <v>307</v>
      </c>
      <c r="E55" s="108" t="s">
        <v>19</v>
      </c>
      <c r="F55" s="127">
        <v>13000</v>
      </c>
      <c r="G55" s="127">
        <v>0</v>
      </c>
      <c r="H55" s="127">
        <f t="shared" si="28"/>
        <v>13000</v>
      </c>
      <c r="I55" s="127">
        <v>0</v>
      </c>
      <c r="J55" s="239" t="str">
        <f>IF((F55-I55-K55)&lt;=Datos!$G$7,"0",IF((F55-I55-K55)&lt;=Datos!$G$8,((F55-I55-K55)-Datos!$F$8)*Datos!$I$6,IF((F55-I55-K55)&lt;=Datos!$G$9,Datos!$I$8+((F55-I55-K55)-Datos!$F$9)*Datos!$J$6,IF((F55-I55-K55)&gt;=Datos!$F$10,(Datos!$I$8+Datos!$J$8)+((F55-I55-K55)-Datos!$F$10)*Datos!$K$6))))</f>
        <v>0</v>
      </c>
      <c r="K55" s="127">
        <v>0</v>
      </c>
      <c r="L55" s="127">
        <v>0</v>
      </c>
      <c r="M55" s="127">
        <f t="shared" si="29"/>
        <v>0</v>
      </c>
      <c r="N55" s="106">
        <f t="shared" si="30"/>
        <v>13000</v>
      </c>
    </row>
    <row r="56" spans="1:14" s="1" customFormat="1" ht="32.1" customHeight="1" x14ac:dyDescent="0.2">
      <c r="A56" s="139">
        <v>42</v>
      </c>
      <c r="B56" s="115" t="s">
        <v>274</v>
      </c>
      <c r="C56" s="107" t="s">
        <v>314</v>
      </c>
      <c r="D56" s="140" t="s">
        <v>307</v>
      </c>
      <c r="E56" s="108" t="s">
        <v>270</v>
      </c>
      <c r="F56" s="127">
        <v>13000</v>
      </c>
      <c r="G56" s="127">
        <v>0</v>
      </c>
      <c r="H56" s="127">
        <f t="shared" si="28"/>
        <v>13000</v>
      </c>
      <c r="I56" s="127">
        <v>0</v>
      </c>
      <c r="J56" s="239" t="str">
        <f>IF((F56-I56-K56)&lt;=Datos!$G$7,"0",IF((F56-I56-K56)&lt;=Datos!$G$8,((F56-I56-K56)-Datos!$F$8)*Datos!$I$6,IF((F56-I56-K56)&lt;=Datos!$G$9,Datos!$I$8+((F56-I56-K56)-Datos!$F$9)*Datos!$J$6,IF((F56-I56-K56)&gt;=Datos!$F$10,(Datos!$I$8+Datos!$J$8)+((F56-I56-K56)-Datos!$F$10)*Datos!$K$6))))</f>
        <v>0</v>
      </c>
      <c r="K56" s="127">
        <v>0</v>
      </c>
      <c r="L56" s="127">
        <v>0</v>
      </c>
      <c r="M56" s="127">
        <f t="shared" si="29"/>
        <v>0</v>
      </c>
      <c r="N56" s="106">
        <f t="shared" si="30"/>
        <v>13000</v>
      </c>
    </row>
    <row r="57" spans="1:14" s="1" customFormat="1" ht="32.1" customHeight="1" x14ac:dyDescent="0.2">
      <c r="A57" s="139">
        <v>43</v>
      </c>
      <c r="B57" s="115" t="s">
        <v>274</v>
      </c>
      <c r="C57" s="115" t="s">
        <v>630</v>
      </c>
      <c r="D57" s="140" t="s">
        <v>307</v>
      </c>
      <c r="E57" s="108" t="s">
        <v>270</v>
      </c>
      <c r="F57" s="127">
        <v>13000</v>
      </c>
      <c r="G57" s="127">
        <v>0</v>
      </c>
      <c r="H57" s="127">
        <f t="shared" si="28"/>
        <v>13000</v>
      </c>
      <c r="I57" s="127">
        <v>0</v>
      </c>
      <c r="J57" s="239" t="str">
        <f>IF((F57-I57-K57)&lt;=Datos!$G$7,"0",IF((F57-I57-K57)&lt;=Datos!$G$8,((F57-I57-K57)-Datos!$F$8)*Datos!$I$6,IF((F57-I57-K57)&lt;=Datos!$G$9,Datos!$I$8+((F57-I57-K57)-Datos!$F$9)*Datos!$J$6,IF((F57-I57-K57)&gt;=Datos!$F$10,(Datos!$I$8+Datos!$J$8)+((F57-I57-K57)-Datos!$F$10)*Datos!$K$6))))</f>
        <v>0</v>
      </c>
      <c r="K57" s="127">
        <v>0</v>
      </c>
      <c r="L57" s="127">
        <v>0</v>
      </c>
      <c r="M57" s="127">
        <f t="shared" si="29"/>
        <v>0</v>
      </c>
      <c r="N57" s="106">
        <f t="shared" si="30"/>
        <v>13000</v>
      </c>
    </row>
    <row r="58" spans="1:14" s="16" customFormat="1" ht="32.1" customHeight="1" x14ac:dyDescent="0.2">
      <c r="A58" s="139">
        <v>44</v>
      </c>
      <c r="B58" s="115" t="s">
        <v>274</v>
      </c>
      <c r="C58" s="107" t="s">
        <v>724</v>
      </c>
      <c r="D58" s="140" t="s">
        <v>307</v>
      </c>
      <c r="E58" s="108" t="s">
        <v>270</v>
      </c>
      <c r="F58" s="127">
        <v>30000</v>
      </c>
      <c r="G58" s="127">
        <v>0</v>
      </c>
      <c r="H58" s="127">
        <f t="shared" si="28"/>
        <v>30000</v>
      </c>
      <c r="I58" s="127">
        <v>0</v>
      </c>
      <c r="J58" s="239" t="str">
        <f>IF((F58-I58-K58)&lt;=Datos!$G$7,"0",IF((F58-I58-K58)&lt;=Datos!$G$8,((F58-I58-K58)-Datos!$F$8)*Datos!$I$6,IF((F58-I58-K58)&lt;=Datos!$G$9,Datos!$I$8+((F58-I58-K58)-Datos!$F$9)*Datos!$J$6,IF((F58-I58-K58)&gt;=Datos!$F$10,(Datos!$I$8+Datos!$J$8)+((F58-I58-K58)-Datos!$F$10)*Datos!$K$6))))</f>
        <v>0</v>
      </c>
      <c r="K58" s="127">
        <v>0</v>
      </c>
      <c r="L58" s="127">
        <v>0</v>
      </c>
      <c r="M58" s="127">
        <f t="shared" si="29"/>
        <v>0</v>
      </c>
      <c r="N58" s="106">
        <f t="shared" si="30"/>
        <v>30000</v>
      </c>
    </row>
    <row r="59" spans="1:14" s="1" customFormat="1" ht="32.1" customHeight="1" x14ac:dyDescent="0.2">
      <c r="A59" s="139">
        <v>45</v>
      </c>
      <c r="B59" s="115" t="s">
        <v>274</v>
      </c>
      <c r="C59" s="107" t="s">
        <v>314</v>
      </c>
      <c r="D59" s="140" t="s">
        <v>307</v>
      </c>
      <c r="E59" s="108" t="s">
        <v>270</v>
      </c>
      <c r="F59" s="127">
        <v>13000</v>
      </c>
      <c r="G59" s="127">
        <v>0</v>
      </c>
      <c r="H59" s="127">
        <f t="shared" si="28"/>
        <v>13000</v>
      </c>
      <c r="I59" s="127">
        <v>0</v>
      </c>
      <c r="J59" s="239" t="str">
        <f>IF((F59-I59-K59)&lt;=Datos!$G$7,"0",IF((F59-I59-K59)&lt;=Datos!$G$8,((F59-I59-K59)-Datos!$F$8)*Datos!$I$6,IF((F59-I59-K59)&lt;=Datos!$G$9,Datos!$I$8+((F59-I59-K59)-Datos!$F$9)*Datos!$J$6,IF((F59-I59-K59)&gt;=Datos!$F$10,(Datos!$I$8+Datos!$J$8)+((F59-I59-K59)-Datos!$F$10)*Datos!$K$6))))</f>
        <v>0</v>
      </c>
      <c r="K59" s="127">
        <v>0</v>
      </c>
      <c r="L59" s="127">
        <v>0</v>
      </c>
      <c r="M59" s="127">
        <f t="shared" si="29"/>
        <v>0</v>
      </c>
      <c r="N59" s="106">
        <f t="shared" si="30"/>
        <v>13000</v>
      </c>
    </row>
    <row r="60" spans="1:14" s="16" customFormat="1" ht="32.1" customHeight="1" x14ac:dyDescent="0.2">
      <c r="A60" s="139">
        <v>46</v>
      </c>
      <c r="B60" s="115" t="s">
        <v>274</v>
      </c>
      <c r="C60" s="107" t="s">
        <v>994</v>
      </c>
      <c r="D60" s="140" t="s">
        <v>307</v>
      </c>
      <c r="E60" s="108" t="s">
        <v>270</v>
      </c>
      <c r="F60" s="127">
        <v>40000</v>
      </c>
      <c r="G60" s="127">
        <v>0</v>
      </c>
      <c r="H60" s="127">
        <f t="shared" si="28"/>
        <v>40000</v>
      </c>
      <c r="I60" s="127">
        <v>0</v>
      </c>
      <c r="J60" s="239">
        <f>IF((F60-I60-K60)&lt;=Datos!$G$7,"0",IF((F60-I60-K60)&lt;=Datos!$G$8,((F60-I60-K60)-Datos!$F$8)*Datos!$I$6,IF((F60-I60-K60)&lt;=Datos!$G$9,Datos!$I$8+((F60-I60-K60)-Datos!$F$9)*Datos!$J$6,IF((F60-I60-K60)&gt;=Datos!$F$10,(Datos!$I$8+Datos!$J$8)+((F60-I60-K60)-Datos!$F$10)*Datos!$K$6))))</f>
        <v>797.24849999999969</v>
      </c>
      <c r="K60" s="127">
        <v>0</v>
      </c>
      <c r="L60" s="127">
        <v>0</v>
      </c>
      <c r="M60" s="127">
        <f t="shared" si="29"/>
        <v>797.24849999999969</v>
      </c>
      <c r="N60" s="106">
        <f t="shared" si="30"/>
        <v>39202.751499999998</v>
      </c>
    </row>
    <row r="61" spans="1:14" s="16" customFormat="1" ht="32.1" customHeight="1" x14ac:dyDescent="0.2">
      <c r="A61" s="139">
        <v>47</v>
      </c>
      <c r="B61" s="115" t="s">
        <v>274</v>
      </c>
      <c r="C61" s="107" t="s">
        <v>630</v>
      </c>
      <c r="D61" s="140" t="s">
        <v>307</v>
      </c>
      <c r="E61" s="108" t="s">
        <v>270</v>
      </c>
      <c r="F61" s="127">
        <v>13000</v>
      </c>
      <c r="G61" s="127">
        <v>0</v>
      </c>
      <c r="H61" s="127">
        <f t="shared" si="28"/>
        <v>13000</v>
      </c>
      <c r="I61" s="127">
        <v>0</v>
      </c>
      <c r="J61" s="239" t="str">
        <f>IF((F61-I61-K61)&lt;=Datos!$G$7,"0",IF((F61-I61-K61)&lt;=Datos!$G$8,((F61-I61-K61)-Datos!$F$8)*Datos!$I$6,IF((F61-I61-K61)&lt;=Datos!$G$9,Datos!$I$8+((F61-I61-K61)-Datos!$F$9)*Datos!$J$6,IF((F61-I61-K61)&gt;=Datos!$F$10,(Datos!$I$8+Datos!$J$8)+((F61-I61-K61)-Datos!$F$10)*Datos!$K$6))))</f>
        <v>0</v>
      </c>
      <c r="K61" s="127">
        <v>0</v>
      </c>
      <c r="L61" s="127">
        <v>0</v>
      </c>
      <c r="M61" s="127">
        <f t="shared" si="29"/>
        <v>0</v>
      </c>
      <c r="N61" s="106">
        <f t="shared" si="30"/>
        <v>13000</v>
      </c>
    </row>
    <row r="62" spans="1:14" s="16" customFormat="1" ht="32.1" customHeight="1" x14ac:dyDescent="0.2">
      <c r="A62" s="139">
        <v>48</v>
      </c>
      <c r="B62" s="115" t="s">
        <v>274</v>
      </c>
      <c r="C62" s="107" t="s">
        <v>314</v>
      </c>
      <c r="D62" s="140" t="s">
        <v>307</v>
      </c>
      <c r="E62" s="108" t="s">
        <v>270</v>
      </c>
      <c r="F62" s="127">
        <v>13000</v>
      </c>
      <c r="G62" s="127">
        <v>0</v>
      </c>
      <c r="H62" s="127">
        <f t="shared" ref="H62" si="31">SUM(F62:G62)</f>
        <v>13000</v>
      </c>
      <c r="I62" s="127">
        <v>0</v>
      </c>
      <c r="J62" s="239" t="str">
        <f>IF((F62-I62-K62)&lt;=Datos!$G$7,"0",IF((F62-I62-K62)&lt;=Datos!$G$8,((F62-I62-K62)-Datos!$F$8)*Datos!$I$6,IF((F62-I62-K62)&lt;=Datos!$G$9,Datos!$I$8+((F62-I62-K62)-Datos!$F$9)*Datos!$J$6,IF((F62-I62-K62)&gt;=Datos!$F$10,(Datos!$I$8+Datos!$J$8)+((F62-I62-K62)-Datos!$F$10)*Datos!$K$6))))</f>
        <v>0</v>
      </c>
      <c r="K62" s="127">
        <v>0</v>
      </c>
      <c r="L62" s="127">
        <v>0</v>
      </c>
      <c r="M62" s="127">
        <f t="shared" ref="M62" si="32">SUM(I62:L62)</f>
        <v>0</v>
      </c>
      <c r="N62" s="106">
        <f t="shared" ref="N62" si="33">+H62-M62</f>
        <v>13000</v>
      </c>
    </row>
    <row r="63" spans="1:14" s="7" customFormat="1" ht="36.75" customHeight="1" x14ac:dyDescent="0.2">
      <c r="A63" s="302" t="s">
        <v>435</v>
      </c>
      <c r="B63" s="303"/>
      <c r="C63" s="109">
        <v>13</v>
      </c>
      <c r="D63" s="143"/>
      <c r="E63" s="144"/>
      <c r="F63" s="145">
        <f t="shared" ref="F63" si="34">SUM(F50:F62)</f>
        <v>225000</v>
      </c>
      <c r="G63" s="145">
        <f t="shared" ref="G63" si="35">SUM(G50:G62)</f>
        <v>0</v>
      </c>
      <c r="H63" s="145">
        <f t="shared" ref="H63" si="36">SUM(H50:H62)</f>
        <v>225000</v>
      </c>
      <c r="I63" s="145">
        <f t="shared" ref="I63" si="37">SUM(I50:I62)</f>
        <v>0</v>
      </c>
      <c r="J63" s="145">
        <f t="shared" ref="J63" si="38">SUM(J50:J62)</f>
        <v>797.24849999999969</v>
      </c>
      <c r="K63" s="145">
        <f t="shared" ref="K63" si="39">SUM(K50:K62)</f>
        <v>0</v>
      </c>
      <c r="L63" s="145">
        <f t="shared" ref="L63" si="40">SUM(L50:L62)</f>
        <v>0</v>
      </c>
      <c r="M63" s="145">
        <f t="shared" ref="M63" si="41">SUM(M50:M62)</f>
        <v>797.24849999999969</v>
      </c>
      <c r="N63" s="145">
        <f t="shared" ref="N63" si="42">SUM(N50:N62)</f>
        <v>224202.75150000001</v>
      </c>
    </row>
    <row r="64" spans="1:14" ht="29.25" customHeight="1" x14ac:dyDescent="0.2">
      <c r="A64" s="292" t="s">
        <v>445</v>
      </c>
      <c r="B64" s="293"/>
      <c r="C64" s="293"/>
      <c r="D64" s="293"/>
      <c r="E64" s="293"/>
      <c r="F64" s="293"/>
      <c r="G64" s="293"/>
      <c r="H64" s="293"/>
      <c r="I64" s="293"/>
      <c r="J64" s="293"/>
      <c r="K64" s="293"/>
      <c r="L64" s="293"/>
      <c r="M64" s="293"/>
      <c r="N64" s="294"/>
    </row>
    <row r="65" spans="1:14" s="1" customFormat="1" ht="32.1" customHeight="1" x14ac:dyDescent="0.2">
      <c r="A65" s="202">
        <v>49</v>
      </c>
      <c r="B65" s="92" t="s">
        <v>320</v>
      </c>
      <c r="C65" s="203" t="s">
        <v>630</v>
      </c>
      <c r="D65" s="204" t="s">
        <v>307</v>
      </c>
      <c r="E65" s="204" t="s">
        <v>270</v>
      </c>
      <c r="F65" s="96">
        <v>13000</v>
      </c>
      <c r="G65" s="96">
        <v>0</v>
      </c>
      <c r="H65" s="96">
        <f t="shared" ref="H65:H67" si="43">+F65+G65</f>
        <v>13000</v>
      </c>
      <c r="I65" s="96">
        <v>0</v>
      </c>
      <c r="J65" s="97" t="str">
        <f>IF((F65-I65-K65)&lt;=Datos!$G$7,"0",IF((F65-I65-K65)&lt;=Datos!$G$8,((F65-I65-K65)-Datos!$F$8)*Datos!$I$6,IF((F65-I65-K65)&lt;=Datos!$G$9,Datos!$I$8+((F65-I65-K65)-Datos!$F$9)*Datos!$J$6,IF((F65-I65-K65)&gt;=Datos!$F$10,(Datos!$I$8+Datos!$J$8)+((F65-I65-K65)-Datos!$F$10)*Datos!$K$6))))</f>
        <v>0</v>
      </c>
      <c r="K65" s="96">
        <v>0</v>
      </c>
      <c r="L65" s="96">
        <v>0</v>
      </c>
      <c r="M65" s="96">
        <f t="shared" ref="M65:M67" si="44">SUM(I65:L65)</f>
        <v>0</v>
      </c>
      <c r="N65" s="96">
        <f t="shared" ref="N65:N67" si="45">+F65-M65</f>
        <v>13000</v>
      </c>
    </row>
    <row r="66" spans="1:14" s="1" customFormat="1" ht="32.1" customHeight="1" x14ac:dyDescent="0.2">
      <c r="A66" s="202">
        <v>50</v>
      </c>
      <c r="B66" s="92" t="s">
        <v>320</v>
      </c>
      <c r="C66" s="203" t="s">
        <v>630</v>
      </c>
      <c r="D66" s="204" t="s">
        <v>307</v>
      </c>
      <c r="E66" s="204" t="s">
        <v>270</v>
      </c>
      <c r="F66" s="96">
        <v>13000</v>
      </c>
      <c r="G66" s="96">
        <v>0</v>
      </c>
      <c r="H66" s="96">
        <f t="shared" si="43"/>
        <v>13000</v>
      </c>
      <c r="I66" s="96">
        <v>0</v>
      </c>
      <c r="J66" s="97" t="str">
        <f>IF((F66-I66-K66)&lt;=Datos!$G$7,"0",IF((F66-I66-K66)&lt;=Datos!$G$8,((F66-I66-K66)-Datos!$F$8)*Datos!$I$6,IF((F66-I66-K66)&lt;=Datos!$G$9,Datos!$I$8+((F66-I66-K66)-Datos!$F$9)*Datos!$J$6,IF((F66-I66-K66)&gt;=Datos!$F$10,(Datos!$I$8+Datos!$J$8)+((F66-I66-K66)-Datos!$F$10)*Datos!$K$6))))</f>
        <v>0</v>
      </c>
      <c r="K66" s="96">
        <v>0</v>
      </c>
      <c r="L66" s="96">
        <v>0</v>
      </c>
      <c r="M66" s="96">
        <f t="shared" si="44"/>
        <v>0</v>
      </c>
      <c r="N66" s="96">
        <f t="shared" si="45"/>
        <v>13000</v>
      </c>
    </row>
    <row r="67" spans="1:14" s="1" customFormat="1" ht="32.1" customHeight="1" x14ac:dyDescent="0.2">
      <c r="A67" s="202">
        <v>51</v>
      </c>
      <c r="B67" s="92" t="s">
        <v>320</v>
      </c>
      <c r="C67" s="203" t="s">
        <v>630</v>
      </c>
      <c r="D67" s="204" t="s">
        <v>307</v>
      </c>
      <c r="E67" s="204" t="s">
        <v>270</v>
      </c>
      <c r="F67" s="96">
        <v>13000</v>
      </c>
      <c r="G67" s="96">
        <v>0</v>
      </c>
      <c r="H67" s="96">
        <f t="shared" si="43"/>
        <v>13000</v>
      </c>
      <c r="I67" s="96">
        <v>0</v>
      </c>
      <c r="J67" s="97" t="str">
        <f>IF((F67-I67-K67)&lt;=Datos!$G$7,"0",IF((F67-I67-K67)&lt;=Datos!$G$8,((F67-I67-K67)-Datos!$F$8)*Datos!$I$6,IF((F67-I67-K67)&lt;=Datos!$G$9,Datos!$I$8+((F67-I67-K67)-Datos!$F$9)*Datos!$J$6,IF((F67-I67-K67)&gt;=Datos!$F$10,(Datos!$I$8+Datos!$J$8)+((F67-I67-K67)-Datos!$F$10)*Datos!$K$6))))</f>
        <v>0</v>
      </c>
      <c r="K67" s="96">
        <v>0</v>
      </c>
      <c r="L67" s="96">
        <v>0</v>
      </c>
      <c r="M67" s="96">
        <f t="shared" si="44"/>
        <v>0</v>
      </c>
      <c r="N67" s="96">
        <f t="shared" si="45"/>
        <v>13000</v>
      </c>
    </row>
    <row r="68" spans="1:14" s="1" customFormat="1" ht="32.1" customHeight="1" x14ac:dyDescent="0.2">
      <c r="A68" s="202">
        <v>52</v>
      </c>
      <c r="B68" s="92" t="s">
        <v>320</v>
      </c>
      <c r="C68" s="203" t="s">
        <v>314</v>
      </c>
      <c r="D68" s="93" t="s">
        <v>307</v>
      </c>
      <c r="E68" s="204" t="s">
        <v>19</v>
      </c>
      <c r="F68" s="96">
        <v>20000</v>
      </c>
      <c r="G68" s="96">
        <v>0</v>
      </c>
      <c r="H68" s="96">
        <f t="shared" ref="H68" si="46">+F68+G68</f>
        <v>20000</v>
      </c>
      <c r="I68" s="96">
        <v>0</v>
      </c>
      <c r="J68" s="97" t="str">
        <f>IF((F68-I68-K68)&lt;=Datos!$G$7,"0",IF((F68-I68-K68)&lt;=Datos!$G$8,((F68-I68-K68)-Datos!$F$8)*Datos!$I$6,IF((F68-I68-K68)&lt;=Datos!$G$9,Datos!$I$8+((F68-I68-K68)-Datos!$F$9)*Datos!$J$6,IF((F68-I68-K68)&gt;=Datos!$F$10,(Datos!$I$8+Datos!$J$8)+((F68-I68-K68)-Datos!$F$10)*Datos!$K$6))))</f>
        <v>0</v>
      </c>
      <c r="K68" s="96">
        <v>0</v>
      </c>
      <c r="L68" s="96">
        <v>0</v>
      </c>
      <c r="M68" s="96">
        <v>0</v>
      </c>
      <c r="N68" s="96">
        <f t="shared" ref="N68" si="47">+H68-M68</f>
        <v>20000</v>
      </c>
    </row>
    <row r="69" spans="1:14" s="1" customFormat="1" ht="32.1" customHeight="1" x14ac:dyDescent="0.2">
      <c r="A69" s="202">
        <v>53</v>
      </c>
      <c r="B69" s="92" t="s">
        <v>320</v>
      </c>
      <c r="C69" s="203" t="s">
        <v>630</v>
      </c>
      <c r="D69" s="93" t="s">
        <v>307</v>
      </c>
      <c r="E69" s="204" t="s">
        <v>270</v>
      </c>
      <c r="F69" s="96">
        <v>13000</v>
      </c>
      <c r="G69" s="96">
        <v>0</v>
      </c>
      <c r="H69" s="96">
        <f t="shared" ref="H69:H70" si="48">+F69+G69</f>
        <v>13000</v>
      </c>
      <c r="I69" s="96">
        <v>0</v>
      </c>
      <c r="J69" s="97" t="str">
        <f>IF((F69-I69-K69)&lt;=Datos!$G$7,"0",IF((F69-I69-K69)&lt;=Datos!$G$8,((F69-I69-K69)-Datos!$F$8)*Datos!$I$6,IF((F69-I69-K69)&lt;=Datos!$G$9,Datos!$I$8+((F69-I69-K69)-Datos!$F$9)*Datos!$J$6,IF((F69-I69-K69)&gt;=Datos!$F$10,(Datos!$I$8+Datos!$J$8)+((F69-I69-K69)-Datos!$F$10)*Datos!$K$6))))</f>
        <v>0</v>
      </c>
      <c r="K69" s="96">
        <v>0</v>
      </c>
      <c r="L69" s="96">
        <v>0</v>
      </c>
      <c r="M69" s="96">
        <f t="shared" ref="M69:M70" si="49">SUM(I69:L69)</f>
        <v>0</v>
      </c>
      <c r="N69" s="96">
        <f t="shared" ref="N69:N70" si="50">+F69-M69</f>
        <v>13000</v>
      </c>
    </row>
    <row r="70" spans="1:14" s="1" customFormat="1" ht="32.1" customHeight="1" x14ac:dyDescent="0.2">
      <c r="A70" s="202">
        <v>54</v>
      </c>
      <c r="B70" s="92" t="s">
        <v>320</v>
      </c>
      <c r="C70" s="203" t="s">
        <v>630</v>
      </c>
      <c r="D70" s="93" t="s">
        <v>307</v>
      </c>
      <c r="E70" s="204" t="s">
        <v>270</v>
      </c>
      <c r="F70" s="96">
        <v>18000</v>
      </c>
      <c r="G70" s="96">
        <v>0</v>
      </c>
      <c r="H70" s="96">
        <f t="shared" si="48"/>
        <v>18000</v>
      </c>
      <c r="I70" s="96">
        <v>0</v>
      </c>
      <c r="J70" s="97" t="str">
        <f>IF((F70-I70-K70)&lt;=Datos!$G$7,"0",IF((F70-I70-K70)&lt;=Datos!$G$8,((F70-I70-K70)-Datos!$F$8)*Datos!$I$6,IF((F70-I70-K70)&lt;=Datos!$G$9,Datos!$I$8+((F70-I70-K70)-Datos!$F$9)*Datos!$J$6,IF((F70-I70-K70)&gt;=Datos!$F$10,(Datos!$I$8+Datos!$J$8)+((F70-I70-K70)-Datos!$F$10)*Datos!$K$6))))</f>
        <v>0</v>
      </c>
      <c r="K70" s="96">
        <v>0</v>
      </c>
      <c r="L70" s="96">
        <v>0</v>
      </c>
      <c r="M70" s="96">
        <f t="shared" si="49"/>
        <v>0</v>
      </c>
      <c r="N70" s="96">
        <f t="shared" si="50"/>
        <v>18000</v>
      </c>
    </row>
    <row r="71" spans="1:14" s="1" customFormat="1" ht="32.1" customHeight="1" x14ac:dyDescent="0.2">
      <c r="A71" s="202">
        <v>55</v>
      </c>
      <c r="B71" s="92" t="s">
        <v>320</v>
      </c>
      <c r="C71" s="203" t="s">
        <v>994</v>
      </c>
      <c r="D71" s="93" t="s">
        <v>307</v>
      </c>
      <c r="E71" s="204" t="s">
        <v>270</v>
      </c>
      <c r="F71" s="96">
        <v>40000</v>
      </c>
      <c r="G71" s="96">
        <v>0</v>
      </c>
      <c r="H71" s="96">
        <f t="shared" ref="H71" si="51">+F71+G71</f>
        <v>40000</v>
      </c>
      <c r="I71" s="96">
        <v>0</v>
      </c>
      <c r="J71" s="97">
        <f>IF((F71-I71-K71)&lt;=Datos!$G$7,"0",IF((F71-I71-K71)&lt;=Datos!$G$8,((F71-I71-K71)-Datos!$F$8)*Datos!$I$6,IF((F71-I71-K71)&lt;=Datos!$G$9,Datos!$I$8+((F71-I71-K71)-Datos!$F$9)*Datos!$J$6,IF((F71-I71-K71)&gt;=Datos!$F$10,(Datos!$I$8+Datos!$J$8)+((F71-I71-K71)-Datos!$F$10)*Datos!$K$6))))</f>
        <v>797.24849999999969</v>
      </c>
      <c r="K71" s="96">
        <v>0</v>
      </c>
      <c r="L71" s="96">
        <v>0</v>
      </c>
      <c r="M71" s="96">
        <f t="shared" ref="M71" si="52">SUM(I71:L71)</f>
        <v>797.24849999999969</v>
      </c>
      <c r="N71" s="96">
        <f t="shared" ref="N71" si="53">+F71-M71</f>
        <v>39202.751499999998</v>
      </c>
    </row>
    <row r="72" spans="1:14" s="1" customFormat="1" ht="32.1" customHeight="1" x14ac:dyDescent="0.2">
      <c r="A72" s="202">
        <v>56</v>
      </c>
      <c r="B72" s="92" t="s">
        <v>320</v>
      </c>
      <c r="C72" s="203" t="s">
        <v>630</v>
      </c>
      <c r="D72" s="93" t="s">
        <v>307</v>
      </c>
      <c r="E72" s="93" t="s">
        <v>270</v>
      </c>
      <c r="F72" s="96">
        <v>13000</v>
      </c>
      <c r="G72" s="96">
        <v>0</v>
      </c>
      <c r="H72" s="96">
        <f t="shared" ref="H72:H84" si="54">+F72+G72</f>
        <v>13000</v>
      </c>
      <c r="I72" s="96">
        <v>0</v>
      </c>
      <c r="J72" s="97" t="str">
        <f>IF((F72-I72-K72)&lt;=Datos!$G$7,"0",IF((F72-I72-K72)&lt;=Datos!$G$8,((F72-I72-K72)-Datos!$F$8)*Datos!$I$6,IF((F72-I72-K72)&lt;=Datos!$G$9,Datos!$I$8+((F72-I72-K72)-Datos!$F$9)*Datos!$J$6,IF((F72-I72-K72)&gt;=Datos!$F$10,(Datos!$I$8+Datos!$J$8)+((F72-I72-K72)-Datos!$F$10)*Datos!$K$6))))</f>
        <v>0</v>
      </c>
      <c r="K72" s="96">
        <v>0</v>
      </c>
      <c r="L72" s="96">
        <v>0</v>
      </c>
      <c r="M72" s="96">
        <f t="shared" ref="M72:M73" si="55">SUM(I72:L72)</f>
        <v>0</v>
      </c>
      <c r="N72" s="96">
        <f t="shared" ref="N72" si="56">+F72-M72</f>
        <v>13000</v>
      </c>
    </row>
    <row r="73" spans="1:14" s="1" customFormat="1" ht="32.1" customHeight="1" x14ac:dyDescent="0.2">
      <c r="A73" s="202">
        <v>57</v>
      </c>
      <c r="B73" s="107" t="s">
        <v>273</v>
      </c>
      <c r="C73" s="115" t="s">
        <v>237</v>
      </c>
      <c r="D73" s="140" t="s">
        <v>307</v>
      </c>
      <c r="E73" s="101" t="s">
        <v>270</v>
      </c>
      <c r="F73" s="127">
        <v>25000</v>
      </c>
      <c r="G73" s="127">
        <v>0</v>
      </c>
      <c r="H73" s="127">
        <f t="shared" si="54"/>
        <v>25000</v>
      </c>
      <c r="I73" s="127">
        <v>0</v>
      </c>
      <c r="J73" s="240" t="str">
        <f>IF((F73-I73-K73)&lt;=Datos!$G$7,"0",IF((F73-I73-K73)&lt;=Datos!$G$8,((F73-I73-K73)-Datos!$F$8)*Datos!$I$6,IF((F73-I73-K73)&lt;=Datos!$G$9,Datos!$I$8+((F73-I73-K73)-Datos!$F$9)*Datos!$J$6,IF((F73-I73-K73)&gt;=Datos!$F$10,(Datos!$I$8+Datos!$J$8)+((F73-I73-K73)-Datos!$F$10)*Datos!$K$6))))</f>
        <v>0</v>
      </c>
      <c r="K73" s="127">
        <v>0</v>
      </c>
      <c r="L73" s="127">
        <v>0</v>
      </c>
      <c r="M73" s="127">
        <f t="shared" si="55"/>
        <v>0</v>
      </c>
      <c r="N73" s="106">
        <f t="shared" ref="N73" si="57">+H73-M73</f>
        <v>25000</v>
      </c>
    </row>
    <row r="74" spans="1:14" s="1" customFormat="1" ht="32.1" customHeight="1" x14ac:dyDescent="0.2">
      <c r="A74" s="202">
        <v>58</v>
      </c>
      <c r="B74" s="92" t="s">
        <v>320</v>
      </c>
      <c r="C74" s="203" t="s">
        <v>630</v>
      </c>
      <c r="D74" s="93" t="s">
        <v>307</v>
      </c>
      <c r="E74" s="93" t="s">
        <v>270</v>
      </c>
      <c r="F74" s="96">
        <v>13000</v>
      </c>
      <c r="G74" s="96">
        <v>0</v>
      </c>
      <c r="H74" s="96">
        <f t="shared" ref="H74:H83" si="58">+F74+G74</f>
        <v>13000</v>
      </c>
      <c r="I74" s="96">
        <v>0</v>
      </c>
      <c r="J74" s="97" t="str">
        <f>IF((F74-I74-K74)&lt;=Datos!$G$7,"0",IF((F74-I74-K74)&lt;=Datos!$G$8,((F74-I74-K74)-Datos!$F$8)*Datos!$I$6,IF((F74-I74-K74)&lt;=Datos!$G$9,Datos!$I$8+((F74-I74-K74)-Datos!$F$9)*Datos!$J$6,IF((F74-I74-K74)&gt;=Datos!$F$10,(Datos!$I$8+Datos!$J$8)+((F74-I74-K74)-Datos!$F$10)*Datos!$K$6))))</f>
        <v>0</v>
      </c>
      <c r="K74" s="96">
        <v>0</v>
      </c>
      <c r="L74" s="96">
        <v>0</v>
      </c>
      <c r="M74" s="96">
        <f t="shared" ref="M74" si="59">SUM(I74:L74)</f>
        <v>0</v>
      </c>
      <c r="N74" s="96">
        <f t="shared" ref="N74" si="60">+F74-M74</f>
        <v>13000</v>
      </c>
    </row>
    <row r="75" spans="1:14" s="1" customFormat="1" ht="32.1" customHeight="1" x14ac:dyDescent="0.2">
      <c r="A75" s="202">
        <v>59</v>
      </c>
      <c r="B75" s="92" t="s">
        <v>320</v>
      </c>
      <c r="C75" s="203" t="s">
        <v>630</v>
      </c>
      <c r="D75" s="93" t="s">
        <v>307</v>
      </c>
      <c r="E75" s="204" t="s">
        <v>270</v>
      </c>
      <c r="F75" s="96">
        <v>13000</v>
      </c>
      <c r="G75" s="96">
        <v>0</v>
      </c>
      <c r="H75" s="96">
        <f t="shared" ref="H75:H81" si="61">+F75+G75</f>
        <v>13000</v>
      </c>
      <c r="I75" s="96">
        <v>0</v>
      </c>
      <c r="J75" s="97" t="str">
        <f>IF((F75-I75-K75)&lt;=Datos!$G$7,"0",IF((F75-I75-K75)&lt;=Datos!$G$8,((F75-I75-K75)-Datos!$F$8)*Datos!$I$6,IF((F75-I75-K75)&lt;=Datos!$G$9,Datos!$I$8+((F75-I75-K75)-Datos!$F$9)*Datos!$J$6,IF((F75-I75-K75)&gt;=Datos!$F$10,(Datos!$I$8+Datos!$J$8)+((F75-I75-K75)-Datos!$F$10)*Datos!$K$6))))</f>
        <v>0</v>
      </c>
      <c r="K75" s="96">
        <v>0</v>
      </c>
      <c r="L75" s="96">
        <v>0</v>
      </c>
      <c r="M75" s="96">
        <f t="shared" ref="M75:M81" si="62">SUM(I75:L75)</f>
        <v>0</v>
      </c>
      <c r="N75" s="96">
        <f t="shared" ref="N75:N81" si="63">+F75-M75</f>
        <v>13000</v>
      </c>
    </row>
    <row r="76" spans="1:14" s="1" customFormat="1" ht="32.1" customHeight="1" x14ac:dyDescent="0.2">
      <c r="A76" s="202">
        <v>60</v>
      </c>
      <c r="B76" s="92" t="s">
        <v>320</v>
      </c>
      <c r="C76" s="203" t="s">
        <v>630</v>
      </c>
      <c r="D76" s="93" t="s">
        <v>307</v>
      </c>
      <c r="E76" s="204" t="s">
        <v>19</v>
      </c>
      <c r="F76" s="96">
        <v>13000</v>
      </c>
      <c r="G76" s="96">
        <v>0</v>
      </c>
      <c r="H76" s="96">
        <f t="shared" si="61"/>
        <v>13000</v>
      </c>
      <c r="I76" s="96">
        <v>0</v>
      </c>
      <c r="J76" s="97" t="str">
        <f>IF((F76-I76-K76)&lt;=Datos!$G$7,"0",IF((F76-I76-K76)&lt;=Datos!$G$8,((F76-I76-K76)-Datos!$F$8)*Datos!$I$6,IF((F76-I76-K76)&lt;=Datos!$G$9,Datos!$I$8+((F76-I76-K76)-Datos!$F$9)*Datos!$J$6,IF((F76-I76-K76)&gt;=Datos!$F$10,(Datos!$I$8+Datos!$J$8)+((F76-I76-K76)-Datos!$F$10)*Datos!$K$6))))</f>
        <v>0</v>
      </c>
      <c r="K76" s="96">
        <v>0</v>
      </c>
      <c r="L76" s="96">
        <v>0</v>
      </c>
      <c r="M76" s="96">
        <f t="shared" si="62"/>
        <v>0</v>
      </c>
      <c r="N76" s="96">
        <f t="shared" si="63"/>
        <v>13000</v>
      </c>
    </row>
    <row r="77" spans="1:14" s="1" customFormat="1" ht="32.1" customHeight="1" x14ac:dyDescent="0.2">
      <c r="A77" s="202">
        <v>61</v>
      </c>
      <c r="B77" s="92" t="s">
        <v>320</v>
      </c>
      <c r="C77" s="203" t="s">
        <v>630</v>
      </c>
      <c r="D77" s="93" t="s">
        <v>307</v>
      </c>
      <c r="E77" s="204" t="s">
        <v>270</v>
      </c>
      <c r="F77" s="96">
        <v>13000</v>
      </c>
      <c r="G77" s="96">
        <v>0</v>
      </c>
      <c r="H77" s="96">
        <f t="shared" si="61"/>
        <v>13000</v>
      </c>
      <c r="I77" s="96">
        <v>0</v>
      </c>
      <c r="J77" s="97" t="str">
        <f>IF((F77-I77-K77)&lt;=Datos!$G$7,"0",IF((F77-I77-K77)&lt;=Datos!$G$8,((F77-I77-K77)-Datos!$F$8)*Datos!$I$6,IF((F77-I77-K77)&lt;=Datos!$G$9,Datos!$I$8+((F77-I77-K77)-Datos!$F$9)*Datos!$J$6,IF((F77-I77-K77)&gt;=Datos!$F$10,(Datos!$I$8+Datos!$J$8)+((F77-I77-K77)-Datos!$F$10)*Datos!$K$6))))</f>
        <v>0</v>
      </c>
      <c r="K77" s="96">
        <v>0</v>
      </c>
      <c r="L77" s="96">
        <v>0</v>
      </c>
      <c r="M77" s="96">
        <f t="shared" si="62"/>
        <v>0</v>
      </c>
      <c r="N77" s="96">
        <f t="shared" si="63"/>
        <v>13000</v>
      </c>
    </row>
    <row r="78" spans="1:14" s="1" customFormat="1" ht="32.1" customHeight="1" x14ac:dyDescent="0.2">
      <c r="A78" s="202">
        <v>62</v>
      </c>
      <c r="B78" s="92" t="s">
        <v>320</v>
      </c>
      <c r="C78" s="203" t="s">
        <v>630</v>
      </c>
      <c r="D78" s="93" t="s">
        <v>307</v>
      </c>
      <c r="E78" s="204" t="s">
        <v>270</v>
      </c>
      <c r="F78" s="96">
        <v>13000</v>
      </c>
      <c r="G78" s="96">
        <v>0</v>
      </c>
      <c r="H78" s="96">
        <f t="shared" si="61"/>
        <v>13000</v>
      </c>
      <c r="I78" s="96">
        <v>0</v>
      </c>
      <c r="J78" s="97" t="str">
        <f>IF((F78-I78-K78)&lt;=Datos!$G$7,"0",IF((F78-I78-K78)&lt;=Datos!$G$8,((F78-I78-K78)-Datos!$F$8)*Datos!$I$6,IF((F78-I78-K78)&lt;=Datos!$G$9,Datos!$I$8+((F78-I78-K78)-Datos!$F$9)*Datos!$J$6,IF((F78-I78-K78)&gt;=Datos!$F$10,(Datos!$I$8+Datos!$J$8)+((F78-I78-K78)-Datos!$F$10)*Datos!$K$6))))</f>
        <v>0</v>
      </c>
      <c r="K78" s="96">
        <v>0</v>
      </c>
      <c r="L78" s="96">
        <v>4000</v>
      </c>
      <c r="M78" s="96">
        <f t="shared" si="62"/>
        <v>4000</v>
      </c>
      <c r="N78" s="96">
        <f t="shared" si="63"/>
        <v>9000</v>
      </c>
    </row>
    <row r="79" spans="1:14" s="1" customFormat="1" ht="32.1" customHeight="1" x14ac:dyDescent="0.2">
      <c r="A79" s="202">
        <v>63</v>
      </c>
      <c r="B79" s="92" t="s">
        <v>320</v>
      </c>
      <c r="C79" s="203" t="s">
        <v>630</v>
      </c>
      <c r="D79" s="93" t="s">
        <v>307</v>
      </c>
      <c r="E79" s="204" t="s">
        <v>270</v>
      </c>
      <c r="F79" s="96">
        <v>13000</v>
      </c>
      <c r="G79" s="96">
        <v>0</v>
      </c>
      <c r="H79" s="96">
        <f t="shared" si="61"/>
        <v>13000</v>
      </c>
      <c r="I79" s="96">
        <v>0</v>
      </c>
      <c r="J79" s="97" t="str">
        <f>IF((F79-I79-K79)&lt;=Datos!$G$7,"0",IF((F79-I79-K79)&lt;=Datos!$G$8,((F79-I79-K79)-Datos!$F$8)*Datos!$I$6,IF((F79-I79-K79)&lt;=Datos!$G$9,Datos!$I$8+((F79-I79-K79)-Datos!$F$9)*Datos!$J$6,IF((F79-I79-K79)&gt;=Datos!$F$10,(Datos!$I$8+Datos!$J$8)+((F79-I79-K79)-Datos!$F$10)*Datos!$K$6))))</f>
        <v>0</v>
      </c>
      <c r="K79" s="96">
        <v>0</v>
      </c>
      <c r="L79" s="96">
        <v>0</v>
      </c>
      <c r="M79" s="96">
        <f t="shared" si="62"/>
        <v>0</v>
      </c>
      <c r="N79" s="96">
        <f t="shared" si="63"/>
        <v>13000</v>
      </c>
    </row>
    <row r="80" spans="1:14" s="1" customFormat="1" ht="32.1" customHeight="1" x14ac:dyDescent="0.2">
      <c r="A80" s="202">
        <v>64</v>
      </c>
      <c r="B80" s="92" t="s">
        <v>320</v>
      </c>
      <c r="C80" s="203" t="s">
        <v>630</v>
      </c>
      <c r="D80" s="93" t="s">
        <v>307</v>
      </c>
      <c r="E80" s="204" t="s">
        <v>270</v>
      </c>
      <c r="F80" s="96">
        <v>20000</v>
      </c>
      <c r="G80" s="96">
        <v>0</v>
      </c>
      <c r="H80" s="96">
        <f t="shared" si="61"/>
        <v>20000</v>
      </c>
      <c r="I80" s="96">
        <v>0</v>
      </c>
      <c r="J80" s="97" t="str">
        <f>IF((F80-I80-K80)&lt;=Datos!$G$7,"0",IF((F80-I80-K80)&lt;=Datos!$G$8,((F80-I80-K80)-Datos!$F$8)*Datos!$I$6,IF((F80-I80-K80)&lt;=Datos!$G$9,Datos!$I$8+((F80-I80-K80)-Datos!$F$9)*Datos!$J$6,IF((F80-I80-K80)&gt;=Datos!$F$10,(Datos!$I$8+Datos!$J$8)+((F80-I80-K80)-Datos!$F$10)*Datos!$K$6))))</f>
        <v>0</v>
      </c>
      <c r="K80" s="96">
        <v>0</v>
      </c>
      <c r="L80" s="96">
        <v>0</v>
      </c>
      <c r="M80" s="96">
        <f t="shared" si="62"/>
        <v>0</v>
      </c>
      <c r="N80" s="96">
        <f t="shared" si="63"/>
        <v>20000</v>
      </c>
    </row>
    <row r="81" spans="1:14" s="1" customFormat="1" ht="32.1" customHeight="1" x14ac:dyDescent="0.2">
      <c r="A81" s="202">
        <v>65</v>
      </c>
      <c r="B81" s="92" t="s">
        <v>320</v>
      </c>
      <c r="C81" s="203" t="s">
        <v>630</v>
      </c>
      <c r="D81" s="93" t="s">
        <v>307</v>
      </c>
      <c r="E81" s="204" t="s">
        <v>270</v>
      </c>
      <c r="F81" s="96">
        <v>13000</v>
      </c>
      <c r="G81" s="96">
        <v>0</v>
      </c>
      <c r="H81" s="96">
        <f t="shared" si="61"/>
        <v>13000</v>
      </c>
      <c r="I81" s="96">
        <v>0</v>
      </c>
      <c r="J81" s="97" t="str">
        <f>IF((F81-I81-K81)&lt;=Datos!$G$7,"0",IF((F81-I81-K81)&lt;=Datos!$G$8,((F81-I81-K81)-Datos!$F$8)*Datos!$I$6,IF((F81-I81-K81)&lt;=Datos!$G$9,Datos!$I$8+((F81-I81-K81)-Datos!$F$9)*Datos!$J$6,IF((F81-I81-K81)&gt;=Datos!$F$10,(Datos!$I$8+Datos!$J$8)+((F81-I81-K81)-Datos!$F$10)*Datos!$K$6))))</f>
        <v>0</v>
      </c>
      <c r="K81" s="96">
        <v>0</v>
      </c>
      <c r="L81" s="96">
        <v>0</v>
      </c>
      <c r="M81" s="96">
        <f t="shared" si="62"/>
        <v>0</v>
      </c>
      <c r="N81" s="96">
        <f t="shared" si="63"/>
        <v>13000</v>
      </c>
    </row>
    <row r="82" spans="1:14" s="1" customFormat="1" ht="32.1" customHeight="1" x14ac:dyDescent="0.2">
      <c r="A82" s="202">
        <v>66</v>
      </c>
      <c r="B82" s="92" t="s">
        <v>320</v>
      </c>
      <c r="C82" s="203" t="s">
        <v>630</v>
      </c>
      <c r="D82" s="93" t="s">
        <v>307</v>
      </c>
      <c r="E82" s="204" t="s">
        <v>270</v>
      </c>
      <c r="F82" s="96">
        <v>16000</v>
      </c>
      <c r="G82" s="96">
        <v>0</v>
      </c>
      <c r="H82" s="96">
        <f t="shared" ref="H82" si="64">+F82+G82</f>
        <v>16000</v>
      </c>
      <c r="I82" s="96">
        <v>0</v>
      </c>
      <c r="J82" s="97" t="str">
        <f>IF((F82-I82-K82)&lt;=Datos!$G$7,"0",IF((F82-I82-K82)&lt;=Datos!$G$8,((F82-I82-K82)-Datos!$F$8)*Datos!$I$6,IF((F82-I82-K82)&lt;=Datos!$G$9,Datos!$I$8+((F82-I82-K82)-Datos!$F$9)*Datos!$J$6,IF((F82-I82-K82)&gt;=Datos!$F$10,(Datos!$I$8+Datos!$J$8)+((F82-I82-K82)-Datos!$F$10)*Datos!$K$6))))</f>
        <v>0</v>
      </c>
      <c r="K82" s="96">
        <v>0</v>
      </c>
      <c r="L82" s="96">
        <v>0</v>
      </c>
      <c r="M82" s="96">
        <f t="shared" ref="M82" si="65">SUM(I82:L82)</f>
        <v>0</v>
      </c>
      <c r="N82" s="96">
        <f t="shared" ref="N82" si="66">+F82-M82</f>
        <v>16000</v>
      </c>
    </row>
    <row r="83" spans="1:14" s="1" customFormat="1" ht="32.1" customHeight="1" x14ac:dyDescent="0.2">
      <c r="A83" s="202">
        <v>67</v>
      </c>
      <c r="B83" s="92" t="s">
        <v>320</v>
      </c>
      <c r="C83" s="92" t="s">
        <v>630</v>
      </c>
      <c r="D83" s="93" t="s">
        <v>307</v>
      </c>
      <c r="E83" s="204" t="s">
        <v>270</v>
      </c>
      <c r="F83" s="96">
        <v>13000</v>
      </c>
      <c r="G83" s="96">
        <v>0</v>
      </c>
      <c r="H83" s="96">
        <f t="shared" si="58"/>
        <v>13000</v>
      </c>
      <c r="I83" s="96">
        <v>0</v>
      </c>
      <c r="J83" s="97" t="str">
        <f>IF((F83-I83-K83)&lt;=Datos!$G$7,"0",IF((F83-I83-K83)&lt;=Datos!$G$8,((F83-I83-K83)-Datos!$F$8)*Datos!$I$6,IF((F83-I83-K83)&lt;=Datos!$G$9,Datos!$I$8+((F83-I83-K83)-Datos!$F$9)*Datos!$J$6,IF((F83-I83-K83)&gt;=Datos!$F$10,(Datos!$I$8+Datos!$J$8)+((F83-I83-K83)-Datos!$F$10)*Datos!$K$6))))</f>
        <v>0</v>
      </c>
      <c r="K83" s="96">
        <v>0</v>
      </c>
      <c r="L83" s="96">
        <v>0</v>
      </c>
      <c r="M83" s="96">
        <v>0</v>
      </c>
      <c r="N83" s="96">
        <f t="shared" ref="N83" si="67">+H83-M83</f>
        <v>13000</v>
      </c>
    </row>
    <row r="84" spans="1:14" s="1" customFormat="1" ht="32.1" customHeight="1" x14ac:dyDescent="0.2">
      <c r="A84" s="202">
        <v>68</v>
      </c>
      <c r="B84" s="92" t="s">
        <v>629</v>
      </c>
      <c r="C84" s="92" t="s">
        <v>630</v>
      </c>
      <c r="D84" s="93" t="s">
        <v>307</v>
      </c>
      <c r="E84" s="204" t="s">
        <v>270</v>
      </c>
      <c r="F84" s="96">
        <v>18000</v>
      </c>
      <c r="G84" s="96">
        <v>0</v>
      </c>
      <c r="H84" s="96">
        <f t="shared" si="54"/>
        <v>18000</v>
      </c>
      <c r="I84" s="96">
        <v>0</v>
      </c>
      <c r="J84" s="97" t="str">
        <f>IF((F84-I84-K84)&lt;=Datos!$G$7,"0",IF((F84-I84-K84)&lt;=Datos!$G$8,((F84-I84-K84)-Datos!$F$8)*Datos!$I$6,IF((F84-I84-K84)&lt;=Datos!$G$9,Datos!$I$8+((F84-I84-K84)-Datos!$F$9)*Datos!$J$6,IF((F84-I84-K84)&gt;=Datos!$F$10,(Datos!$I$8+Datos!$J$8)+((F84-I84-K84)-Datos!$F$10)*Datos!$K$6))))</f>
        <v>0</v>
      </c>
      <c r="K84" s="96">
        <v>0</v>
      </c>
      <c r="L84" s="96">
        <v>0</v>
      </c>
      <c r="M84" s="96">
        <v>0</v>
      </c>
      <c r="N84" s="96">
        <f t="shared" ref="N84" si="68">+H84-M84</f>
        <v>18000</v>
      </c>
    </row>
    <row r="85" spans="1:14" s="1" customFormat="1" ht="32.1" customHeight="1" x14ac:dyDescent="0.2">
      <c r="A85" s="202">
        <v>69</v>
      </c>
      <c r="B85" s="92" t="s">
        <v>629</v>
      </c>
      <c r="C85" s="92" t="s">
        <v>630</v>
      </c>
      <c r="D85" s="93" t="s">
        <v>307</v>
      </c>
      <c r="E85" s="204" t="s">
        <v>270</v>
      </c>
      <c r="F85" s="96">
        <v>13000</v>
      </c>
      <c r="G85" s="96">
        <v>0</v>
      </c>
      <c r="H85" s="96">
        <f t="shared" ref="H85" si="69">+F85+G85</f>
        <v>13000</v>
      </c>
      <c r="I85" s="96">
        <v>0</v>
      </c>
      <c r="J85" s="97" t="str">
        <f>IF((F85-I85-K85)&lt;=Datos!$G$7,"0",IF((F85-I85-K85)&lt;=Datos!$G$8,((F85-I85-K85)-Datos!$F$8)*Datos!$I$6,IF((F85-I85-K85)&lt;=Datos!$G$9,Datos!$I$8+((F85-I85-K85)-Datos!$F$9)*Datos!$J$6,IF((F85-I85-K85)&gt;=Datos!$F$10,(Datos!$I$8+Datos!$J$8)+((F85-I85-K85)-Datos!$F$10)*Datos!$K$6))))</f>
        <v>0</v>
      </c>
      <c r="K85" s="96">
        <v>0</v>
      </c>
      <c r="L85" s="96">
        <v>0</v>
      </c>
      <c r="M85" s="96">
        <v>0</v>
      </c>
      <c r="N85" s="96">
        <f t="shared" ref="N85" si="70">+H85-M85</f>
        <v>13000</v>
      </c>
    </row>
    <row r="86" spans="1:14" s="1" customFormat="1" ht="32.1" customHeight="1" x14ac:dyDescent="0.2">
      <c r="A86" s="202">
        <v>70</v>
      </c>
      <c r="B86" s="92" t="s">
        <v>629</v>
      </c>
      <c r="C86" s="147" t="s">
        <v>886</v>
      </c>
      <c r="D86" s="93" t="s">
        <v>307</v>
      </c>
      <c r="E86" s="204" t="s">
        <v>270</v>
      </c>
      <c r="F86" s="205">
        <v>25000</v>
      </c>
      <c r="G86" s="96">
        <v>0</v>
      </c>
      <c r="H86" s="96">
        <f t="shared" ref="H86" si="71">SUM(F86:G86)</f>
        <v>25000</v>
      </c>
      <c r="I86" s="96">
        <v>0</v>
      </c>
      <c r="J86" s="97" t="str">
        <f>IF((F86-I86-K86)&lt;=Datos!$G$7,"0",IF((F86-I86-K86)&lt;=Datos!$G$8,((F86-I86-K86)-Datos!$F$8)*Datos!$I$6,IF((F86-I86-K86)&lt;=Datos!$G$9,Datos!$I$8+((F86-I86-K86)-Datos!$F$9)*Datos!$J$6,IF((F86-I86-K86)&gt;=Datos!$F$10,(Datos!$I$8+Datos!$J$8)+((F86-I86-K86)-Datos!$F$10)*Datos!$K$6))))</f>
        <v>0</v>
      </c>
      <c r="K86" s="96">
        <v>0</v>
      </c>
      <c r="L86" s="96">
        <v>0</v>
      </c>
      <c r="M86" s="96">
        <v>0</v>
      </c>
      <c r="N86" s="96">
        <f t="shared" ref="N86:N87" si="72">+H86-M86</f>
        <v>25000</v>
      </c>
    </row>
    <row r="87" spans="1:14" s="1" customFormat="1" ht="32.1" customHeight="1" x14ac:dyDescent="0.2">
      <c r="A87" s="202">
        <v>71</v>
      </c>
      <c r="B87" s="92" t="s">
        <v>629</v>
      </c>
      <c r="C87" s="92" t="s">
        <v>630</v>
      </c>
      <c r="D87" s="93" t="s">
        <v>307</v>
      </c>
      <c r="E87" s="204" t="s">
        <v>270</v>
      </c>
      <c r="F87" s="96">
        <v>13000</v>
      </c>
      <c r="G87" s="96">
        <v>0</v>
      </c>
      <c r="H87" s="96">
        <f t="shared" ref="H87" si="73">+F87+G87</f>
        <v>13000</v>
      </c>
      <c r="I87" s="96">
        <v>0</v>
      </c>
      <c r="J87" s="97" t="str">
        <f>IF((F87-I87-K87)&lt;=Datos!$G$7,"0",IF((F87-I87-K87)&lt;=Datos!$G$8,((F87-I87-K87)-Datos!$F$8)*Datos!$I$6,IF((F87-I87-K87)&lt;=Datos!$G$9,Datos!$I$8+((F87-I87-K87)-Datos!$F$9)*Datos!$J$6,IF((F87-I87-K87)&gt;=Datos!$F$10,(Datos!$I$8+Datos!$J$8)+((F87-I87-K87)-Datos!$F$10)*Datos!$K$6))))</f>
        <v>0</v>
      </c>
      <c r="K87" s="96">
        <v>0</v>
      </c>
      <c r="L87" s="96">
        <v>0</v>
      </c>
      <c r="M87" s="96">
        <v>0</v>
      </c>
      <c r="N87" s="96">
        <f t="shared" si="72"/>
        <v>13000</v>
      </c>
    </row>
    <row r="88" spans="1:14" s="1" customFormat="1" ht="32.1" customHeight="1" x14ac:dyDescent="0.2">
      <c r="A88" s="202">
        <v>72</v>
      </c>
      <c r="B88" s="115" t="s">
        <v>629</v>
      </c>
      <c r="C88" s="115" t="s">
        <v>630</v>
      </c>
      <c r="D88" s="93" t="s">
        <v>307</v>
      </c>
      <c r="E88" s="204" t="s">
        <v>270</v>
      </c>
      <c r="F88" s="104">
        <v>13000</v>
      </c>
      <c r="G88" s="104">
        <v>0</v>
      </c>
      <c r="H88" s="104">
        <f t="shared" ref="H88:H92" si="74">+F88+G88</f>
        <v>13000</v>
      </c>
      <c r="I88" s="104">
        <v>0</v>
      </c>
      <c r="J88" s="105" t="str">
        <f>IF((F88-I88-K88)&lt;=Datos!$G$7,"0",IF((F88-I88-K88)&lt;=Datos!$G$8,((F88-I88-K88)-Datos!$F$8)*Datos!$I$6,IF((F88-I88-K88)&lt;=Datos!$G$9,Datos!$I$8+((F88-I88-K88)-Datos!$F$9)*Datos!$J$6,IF((F88-I88-K88)&gt;=Datos!$F$10,(Datos!$I$8+Datos!$J$8)+((F88-I88-K88)-Datos!$F$10)*Datos!$K$6))))</f>
        <v>0</v>
      </c>
      <c r="K88" s="104">
        <v>0</v>
      </c>
      <c r="L88" s="104">
        <v>0</v>
      </c>
      <c r="M88" s="104">
        <f t="shared" ref="M88:M92" si="75">SUM(I88:L88)</f>
        <v>0</v>
      </c>
      <c r="N88" s="104">
        <f t="shared" ref="N88:N92" si="76">+F88-M88</f>
        <v>13000</v>
      </c>
    </row>
    <row r="89" spans="1:14" s="1" customFormat="1" ht="32.1" customHeight="1" x14ac:dyDescent="0.2">
      <c r="A89" s="202">
        <v>73</v>
      </c>
      <c r="B89" s="115" t="s">
        <v>629</v>
      </c>
      <c r="C89" s="115" t="s">
        <v>630</v>
      </c>
      <c r="D89" s="93" t="s">
        <v>307</v>
      </c>
      <c r="E89" s="204" t="s">
        <v>270</v>
      </c>
      <c r="F89" s="104">
        <v>13000</v>
      </c>
      <c r="G89" s="104">
        <v>0</v>
      </c>
      <c r="H89" s="104">
        <f t="shared" si="74"/>
        <v>13000</v>
      </c>
      <c r="I89" s="104">
        <v>0</v>
      </c>
      <c r="J89" s="105" t="str">
        <f>IF((F89-I89-K89)&lt;=Datos!$G$7,"0",IF((F89-I89-K89)&lt;=Datos!$G$8,((F89-I89-K89)-Datos!$F$8)*Datos!$I$6,IF((F89-I89-K89)&lt;=Datos!$G$9,Datos!$I$8+((F89-I89-K89)-Datos!$F$9)*Datos!$J$6,IF((F89-I89-K89)&gt;=Datos!$F$10,(Datos!$I$8+Datos!$J$8)+((F89-I89-K89)-Datos!$F$10)*Datos!$K$6))))</f>
        <v>0</v>
      </c>
      <c r="K89" s="104">
        <v>0</v>
      </c>
      <c r="L89" s="104">
        <v>0</v>
      </c>
      <c r="M89" s="104">
        <f t="shared" si="75"/>
        <v>0</v>
      </c>
      <c r="N89" s="104">
        <f t="shared" si="76"/>
        <v>13000</v>
      </c>
    </row>
    <row r="90" spans="1:14" s="1" customFormat="1" ht="32.1" customHeight="1" x14ac:dyDescent="0.2">
      <c r="A90" s="202">
        <v>74</v>
      </c>
      <c r="B90" s="115" t="s">
        <v>629</v>
      </c>
      <c r="C90" s="115" t="s">
        <v>630</v>
      </c>
      <c r="D90" s="93" t="s">
        <v>307</v>
      </c>
      <c r="E90" s="204" t="s">
        <v>270</v>
      </c>
      <c r="F90" s="104">
        <v>13000</v>
      </c>
      <c r="G90" s="104">
        <v>0</v>
      </c>
      <c r="H90" s="104">
        <f t="shared" si="74"/>
        <v>13000</v>
      </c>
      <c r="I90" s="104">
        <v>0</v>
      </c>
      <c r="J90" s="105" t="str">
        <f>IF((F90-I90-K90)&lt;=Datos!$G$7,"0",IF((F90-I90-K90)&lt;=Datos!$G$8,((F90-I90-K90)-Datos!$F$8)*Datos!$I$6,IF((F90-I90-K90)&lt;=Datos!$G$9,Datos!$I$8+((F90-I90-K90)-Datos!$F$9)*Datos!$J$6,IF((F90-I90-K90)&gt;=Datos!$F$10,(Datos!$I$8+Datos!$J$8)+((F90-I90-K90)-Datos!$F$10)*Datos!$K$6))))</f>
        <v>0</v>
      </c>
      <c r="K90" s="104">
        <v>0</v>
      </c>
      <c r="L90" s="104">
        <v>0</v>
      </c>
      <c r="M90" s="104">
        <f t="shared" si="75"/>
        <v>0</v>
      </c>
      <c r="N90" s="104">
        <f t="shared" si="76"/>
        <v>13000</v>
      </c>
    </row>
    <row r="91" spans="1:14" s="1" customFormat="1" ht="32.1" customHeight="1" x14ac:dyDescent="0.2">
      <c r="A91" s="202">
        <v>75</v>
      </c>
      <c r="B91" s="115" t="s">
        <v>629</v>
      </c>
      <c r="C91" s="115" t="s">
        <v>630</v>
      </c>
      <c r="D91" s="93" t="s">
        <v>307</v>
      </c>
      <c r="E91" s="204" t="s">
        <v>270</v>
      </c>
      <c r="F91" s="104">
        <v>13000</v>
      </c>
      <c r="G91" s="104">
        <v>0</v>
      </c>
      <c r="H91" s="104">
        <f t="shared" si="74"/>
        <v>13000</v>
      </c>
      <c r="I91" s="104">
        <v>0</v>
      </c>
      <c r="J91" s="105" t="str">
        <f>IF((F91-I91-K91)&lt;=Datos!$G$7,"0",IF((F91-I91-K91)&lt;=Datos!$G$8,((F91-I91-K91)-Datos!$F$8)*Datos!$I$6,IF((F91-I91-K91)&lt;=Datos!$G$9,Datos!$I$8+((F91-I91-K91)-Datos!$F$9)*Datos!$J$6,IF((F91-I91-K91)&gt;=Datos!$F$10,(Datos!$I$8+Datos!$J$8)+((F91-I91-K91)-Datos!$F$10)*Datos!$K$6))))</f>
        <v>0</v>
      </c>
      <c r="K91" s="104">
        <v>0</v>
      </c>
      <c r="L91" s="104">
        <v>0</v>
      </c>
      <c r="M91" s="104">
        <f t="shared" si="75"/>
        <v>0</v>
      </c>
      <c r="N91" s="104">
        <f t="shared" si="76"/>
        <v>13000</v>
      </c>
    </row>
    <row r="92" spans="1:14" s="1" customFormat="1" ht="32.1" customHeight="1" x14ac:dyDescent="0.2">
      <c r="A92" s="202">
        <v>76</v>
      </c>
      <c r="B92" s="115" t="s">
        <v>629</v>
      </c>
      <c r="C92" s="115" t="s">
        <v>630</v>
      </c>
      <c r="D92" s="93" t="s">
        <v>307</v>
      </c>
      <c r="E92" s="204" t="s">
        <v>270</v>
      </c>
      <c r="F92" s="104">
        <v>13000</v>
      </c>
      <c r="G92" s="104">
        <v>0</v>
      </c>
      <c r="H92" s="104">
        <f t="shared" si="74"/>
        <v>13000</v>
      </c>
      <c r="I92" s="104">
        <v>0</v>
      </c>
      <c r="J92" s="105" t="str">
        <f>IF((F92-I92-K92)&lt;=Datos!$G$7,"0",IF((F92-I92-K92)&lt;=Datos!$G$8,((F92-I92-K92)-Datos!$F$8)*Datos!$I$6,IF((F92-I92-K92)&lt;=Datos!$G$9,Datos!$I$8+((F92-I92-K92)-Datos!$F$9)*Datos!$J$6,IF((F92-I92-K92)&gt;=Datos!$F$10,(Datos!$I$8+Datos!$J$8)+((F92-I92-K92)-Datos!$F$10)*Datos!$K$6))))</f>
        <v>0</v>
      </c>
      <c r="K92" s="104">
        <v>0</v>
      </c>
      <c r="L92" s="104">
        <v>0</v>
      </c>
      <c r="M92" s="104">
        <f t="shared" si="75"/>
        <v>0</v>
      </c>
      <c r="N92" s="104">
        <f t="shared" si="76"/>
        <v>13000</v>
      </c>
    </row>
    <row r="93" spans="1:14" s="1" customFormat="1" ht="32.1" customHeight="1" x14ac:dyDescent="0.2">
      <c r="A93" s="202">
        <v>77</v>
      </c>
      <c r="B93" s="115" t="s">
        <v>629</v>
      </c>
      <c r="C93" s="115" t="s">
        <v>630</v>
      </c>
      <c r="D93" s="93" t="s">
        <v>307</v>
      </c>
      <c r="E93" s="204" t="s">
        <v>270</v>
      </c>
      <c r="F93" s="104">
        <v>13000</v>
      </c>
      <c r="G93" s="104">
        <v>0</v>
      </c>
      <c r="H93" s="104">
        <f t="shared" ref="H93:H94" si="77">+F93+G93</f>
        <v>13000</v>
      </c>
      <c r="I93" s="104">
        <v>0</v>
      </c>
      <c r="J93" s="105" t="str">
        <f>IF((F93-I93-K93)&lt;=Datos!$G$7,"0",IF((F93-I93-K93)&lt;=Datos!$G$8,((F93-I93-K93)-Datos!$F$8)*Datos!$I$6,IF((F93-I93-K93)&lt;=Datos!$G$9,Datos!$I$8+((F93-I93-K93)-Datos!$F$9)*Datos!$J$6,IF((F93-I93-K93)&gt;=Datos!$F$10,(Datos!$I$8+Datos!$J$8)+((F93-I93-K93)-Datos!$F$10)*Datos!$K$6))))</f>
        <v>0</v>
      </c>
      <c r="K93" s="104">
        <v>0</v>
      </c>
      <c r="L93" s="104">
        <v>0</v>
      </c>
      <c r="M93" s="104">
        <f t="shared" ref="M93:M94" si="78">SUM(I93:L93)</f>
        <v>0</v>
      </c>
      <c r="N93" s="104">
        <f t="shared" ref="N93:N94" si="79">+F93-M93</f>
        <v>13000</v>
      </c>
    </row>
    <row r="94" spans="1:14" s="1" customFormat="1" ht="32.1" customHeight="1" x14ac:dyDescent="0.2">
      <c r="A94" s="202">
        <v>78</v>
      </c>
      <c r="B94" s="115" t="s">
        <v>629</v>
      </c>
      <c r="C94" s="115" t="s">
        <v>630</v>
      </c>
      <c r="D94" s="93" t="s">
        <v>307</v>
      </c>
      <c r="E94" s="204" t="s">
        <v>270</v>
      </c>
      <c r="F94" s="104">
        <v>13000</v>
      </c>
      <c r="G94" s="104">
        <v>0</v>
      </c>
      <c r="H94" s="104">
        <f t="shared" si="77"/>
        <v>13000</v>
      </c>
      <c r="I94" s="104">
        <v>0</v>
      </c>
      <c r="J94" s="105" t="str">
        <f>IF((F94-I94-K94)&lt;=Datos!$G$7,"0",IF((F94-I94-K94)&lt;=Datos!$G$8,((F94-I94-K94)-Datos!$F$8)*Datos!$I$6,IF((F94-I94-K94)&lt;=Datos!$G$9,Datos!$I$8+((F94-I94-K94)-Datos!$F$9)*Datos!$J$6,IF((F94-I94-K94)&gt;=Datos!$F$10,(Datos!$I$8+Datos!$J$8)+((F94-I94-K94)-Datos!$F$10)*Datos!$K$6))))</f>
        <v>0</v>
      </c>
      <c r="K94" s="104">
        <v>0</v>
      </c>
      <c r="L94" s="104">
        <v>0</v>
      </c>
      <c r="M94" s="104">
        <f t="shared" si="78"/>
        <v>0</v>
      </c>
      <c r="N94" s="104">
        <f t="shared" si="79"/>
        <v>13000</v>
      </c>
    </row>
    <row r="95" spans="1:14" s="1" customFormat="1" ht="32.1" customHeight="1" x14ac:dyDescent="0.2">
      <c r="A95" s="202">
        <v>79</v>
      </c>
      <c r="B95" s="115" t="s">
        <v>629</v>
      </c>
      <c r="C95" s="115" t="s">
        <v>630</v>
      </c>
      <c r="D95" s="93" t="s">
        <v>307</v>
      </c>
      <c r="E95" s="204" t="s">
        <v>270</v>
      </c>
      <c r="F95" s="104">
        <v>13000</v>
      </c>
      <c r="G95" s="104">
        <v>0</v>
      </c>
      <c r="H95" s="104">
        <f t="shared" ref="H95:H119" si="80">+F95+G95</f>
        <v>13000</v>
      </c>
      <c r="I95" s="104">
        <v>0</v>
      </c>
      <c r="J95" s="105" t="str">
        <f>IF((F95-I95-K95)&lt;=Datos!$G$7,"0",IF((F95-I95-K95)&lt;=Datos!$G$8,((F95-I95-K95)-Datos!$F$8)*Datos!$I$6,IF((F95-I95-K95)&lt;=Datos!$G$9,Datos!$I$8+((F95-I95-K95)-Datos!$F$9)*Datos!$J$6,IF((F95-I95-K95)&gt;=Datos!$F$10,(Datos!$I$8+Datos!$J$8)+((F95-I95-K95)-Datos!$F$10)*Datos!$K$6))))</f>
        <v>0</v>
      </c>
      <c r="K95" s="104">
        <v>0</v>
      </c>
      <c r="L95" s="104">
        <v>0</v>
      </c>
      <c r="M95" s="104">
        <f t="shared" ref="M95:M119" si="81">SUM(I95:L95)</f>
        <v>0</v>
      </c>
      <c r="N95" s="104">
        <f t="shared" ref="N95:N119" si="82">+F95-M95</f>
        <v>13000</v>
      </c>
    </row>
    <row r="96" spans="1:14" s="1" customFormat="1" ht="32.1" customHeight="1" x14ac:dyDescent="0.2">
      <c r="A96" s="202">
        <v>80</v>
      </c>
      <c r="B96" s="115" t="s">
        <v>629</v>
      </c>
      <c r="C96" s="115" t="s">
        <v>630</v>
      </c>
      <c r="D96" s="93" t="s">
        <v>307</v>
      </c>
      <c r="E96" s="204" t="s">
        <v>270</v>
      </c>
      <c r="F96" s="104">
        <v>13000</v>
      </c>
      <c r="G96" s="104">
        <v>0</v>
      </c>
      <c r="H96" s="104">
        <f t="shared" si="80"/>
        <v>13000</v>
      </c>
      <c r="I96" s="104">
        <v>0</v>
      </c>
      <c r="J96" s="105" t="str">
        <f>IF((F96-I96-K96)&lt;=Datos!$G$7,"0",IF((F96-I96-K96)&lt;=Datos!$G$8,((F96-I96-K96)-Datos!$F$8)*Datos!$I$6,IF((F96-I96-K96)&lt;=Datos!$G$9,Datos!$I$8+((F96-I96-K96)-Datos!$F$9)*Datos!$J$6,IF((F96-I96-K96)&gt;=Datos!$F$10,(Datos!$I$8+Datos!$J$8)+((F96-I96-K96)-Datos!$F$10)*Datos!$K$6))))</f>
        <v>0</v>
      </c>
      <c r="K96" s="104">
        <v>0</v>
      </c>
      <c r="L96" s="104">
        <v>0</v>
      </c>
      <c r="M96" s="104">
        <f t="shared" si="81"/>
        <v>0</v>
      </c>
      <c r="N96" s="104">
        <f t="shared" si="82"/>
        <v>13000</v>
      </c>
    </row>
    <row r="97" spans="1:14" s="1" customFormat="1" ht="32.1" customHeight="1" x14ac:dyDescent="0.2">
      <c r="A97" s="202">
        <v>81</v>
      </c>
      <c r="B97" s="115" t="s">
        <v>629</v>
      </c>
      <c r="C97" s="115" t="s">
        <v>630</v>
      </c>
      <c r="D97" s="93" t="s">
        <v>307</v>
      </c>
      <c r="E97" s="204" t="s">
        <v>270</v>
      </c>
      <c r="F97" s="104">
        <v>13000</v>
      </c>
      <c r="G97" s="104">
        <v>0</v>
      </c>
      <c r="H97" s="104">
        <f t="shared" si="80"/>
        <v>13000</v>
      </c>
      <c r="I97" s="104">
        <v>0</v>
      </c>
      <c r="J97" s="105" t="str">
        <f>IF((F97-I97-K97)&lt;=Datos!$G$7,"0",IF((F97-I97-K97)&lt;=Datos!$G$8,((F97-I97-K97)-Datos!$F$8)*Datos!$I$6,IF((F97-I97-K97)&lt;=Datos!$G$9,Datos!$I$8+((F97-I97-K97)-Datos!$F$9)*Datos!$J$6,IF((F97-I97-K97)&gt;=Datos!$F$10,(Datos!$I$8+Datos!$J$8)+((F97-I97-K97)-Datos!$F$10)*Datos!$K$6))))</f>
        <v>0</v>
      </c>
      <c r="K97" s="104">
        <v>0</v>
      </c>
      <c r="L97" s="104">
        <v>0</v>
      </c>
      <c r="M97" s="104">
        <f t="shared" si="81"/>
        <v>0</v>
      </c>
      <c r="N97" s="104">
        <f t="shared" si="82"/>
        <v>13000</v>
      </c>
    </row>
    <row r="98" spans="1:14" s="1" customFormat="1" ht="32.1" customHeight="1" x14ac:dyDescent="0.2">
      <c r="A98" s="202">
        <v>82</v>
      </c>
      <c r="B98" s="115" t="s">
        <v>629</v>
      </c>
      <c r="C98" s="115" t="s">
        <v>630</v>
      </c>
      <c r="D98" s="93" t="s">
        <v>307</v>
      </c>
      <c r="E98" s="204" t="s">
        <v>270</v>
      </c>
      <c r="F98" s="104">
        <v>16000</v>
      </c>
      <c r="G98" s="104">
        <v>0</v>
      </c>
      <c r="H98" s="104">
        <f t="shared" si="80"/>
        <v>16000</v>
      </c>
      <c r="I98" s="104">
        <v>0</v>
      </c>
      <c r="J98" s="105" t="str">
        <f>IF((F98-I98-K98)&lt;=Datos!$G$7,"0",IF((F98-I98-K98)&lt;=Datos!$G$8,((F98-I98-K98)-Datos!$F$8)*Datos!$I$6,IF((F98-I98-K98)&lt;=Datos!$G$9,Datos!$I$8+((F98-I98-K98)-Datos!$F$9)*Datos!$J$6,IF((F98-I98-K98)&gt;=Datos!$F$10,(Datos!$I$8+Datos!$J$8)+((F98-I98-K98)-Datos!$F$10)*Datos!$K$6))))</f>
        <v>0</v>
      </c>
      <c r="K98" s="104">
        <v>0</v>
      </c>
      <c r="L98" s="104">
        <v>0</v>
      </c>
      <c r="M98" s="104">
        <f t="shared" si="81"/>
        <v>0</v>
      </c>
      <c r="N98" s="104">
        <f t="shared" si="82"/>
        <v>16000</v>
      </c>
    </row>
    <row r="99" spans="1:14" s="1" customFormat="1" ht="32.1" customHeight="1" x14ac:dyDescent="0.2">
      <c r="A99" s="202">
        <v>83</v>
      </c>
      <c r="B99" s="115" t="s">
        <v>995</v>
      </c>
      <c r="C99" s="115" t="s">
        <v>630</v>
      </c>
      <c r="D99" s="93" t="s">
        <v>307</v>
      </c>
      <c r="E99" s="204" t="s">
        <v>270</v>
      </c>
      <c r="F99" s="104">
        <v>13000</v>
      </c>
      <c r="G99" s="104">
        <v>0</v>
      </c>
      <c r="H99" s="104">
        <f t="shared" si="80"/>
        <v>13000</v>
      </c>
      <c r="I99" s="104">
        <v>0</v>
      </c>
      <c r="J99" s="105" t="str">
        <f>IF((F99-I99-K99)&lt;=Datos!$G$7,"0",IF((F99-I99-K99)&lt;=Datos!$G$8,((F99-I99-K99)-Datos!$F$8)*Datos!$I$6,IF((F99-I99-K99)&lt;=Datos!$G$9,Datos!$I$8+((F99-I99-K99)-Datos!$F$9)*Datos!$J$6,IF((F99-I99-K99)&gt;=Datos!$F$10,(Datos!$I$8+Datos!$J$8)+((F99-I99-K99)-Datos!$F$10)*Datos!$K$6))))</f>
        <v>0</v>
      </c>
      <c r="K99" s="104">
        <v>0</v>
      </c>
      <c r="L99" s="104">
        <v>0</v>
      </c>
      <c r="M99" s="104">
        <f t="shared" si="81"/>
        <v>0</v>
      </c>
      <c r="N99" s="104">
        <f t="shared" si="82"/>
        <v>13000</v>
      </c>
    </row>
    <row r="100" spans="1:14" s="1" customFormat="1" ht="32.1" customHeight="1" x14ac:dyDescent="0.2">
      <c r="A100" s="202">
        <v>84</v>
      </c>
      <c r="B100" s="115" t="s">
        <v>995</v>
      </c>
      <c r="C100" s="115" t="s">
        <v>630</v>
      </c>
      <c r="D100" s="93" t="s">
        <v>307</v>
      </c>
      <c r="E100" s="204" t="s">
        <v>270</v>
      </c>
      <c r="F100" s="104">
        <v>13000</v>
      </c>
      <c r="G100" s="104">
        <v>0</v>
      </c>
      <c r="H100" s="104">
        <f t="shared" si="80"/>
        <v>13000</v>
      </c>
      <c r="I100" s="104">
        <v>0</v>
      </c>
      <c r="J100" s="105" t="str">
        <f>IF((F100-I100-K100)&lt;=Datos!$G$7,"0",IF((F100-I100-K100)&lt;=Datos!$G$8,((F100-I100-K100)-Datos!$F$8)*Datos!$I$6,IF((F100-I100-K100)&lt;=Datos!$G$9,Datos!$I$8+((F100-I100-K100)-Datos!$F$9)*Datos!$J$6,IF((F100-I100-K100)&gt;=Datos!$F$10,(Datos!$I$8+Datos!$J$8)+((F100-I100-K100)-Datos!$F$10)*Datos!$K$6))))</f>
        <v>0</v>
      </c>
      <c r="K100" s="104">
        <v>0</v>
      </c>
      <c r="L100" s="104">
        <v>0</v>
      </c>
      <c r="M100" s="104">
        <f t="shared" si="81"/>
        <v>0</v>
      </c>
      <c r="N100" s="104">
        <f t="shared" si="82"/>
        <v>13000</v>
      </c>
    </row>
    <row r="101" spans="1:14" s="1" customFormat="1" ht="32.1" customHeight="1" x14ac:dyDescent="0.2">
      <c r="A101" s="202">
        <v>85</v>
      </c>
      <c r="B101" s="115" t="s">
        <v>995</v>
      </c>
      <c r="C101" s="115" t="s">
        <v>630</v>
      </c>
      <c r="D101" s="93" t="s">
        <v>307</v>
      </c>
      <c r="E101" s="204" t="s">
        <v>270</v>
      </c>
      <c r="F101" s="104">
        <v>13000</v>
      </c>
      <c r="G101" s="104">
        <v>0</v>
      </c>
      <c r="H101" s="104">
        <f t="shared" si="80"/>
        <v>13000</v>
      </c>
      <c r="I101" s="104">
        <v>0</v>
      </c>
      <c r="J101" s="105" t="str">
        <f>IF((F101-I101-K101)&lt;=Datos!$G$7,"0",IF((F101-I101-K101)&lt;=Datos!$G$8,((F101-I101-K101)-Datos!$F$8)*Datos!$I$6,IF((F101-I101-K101)&lt;=Datos!$G$9,Datos!$I$8+((F101-I101-K101)-Datos!$F$9)*Datos!$J$6,IF((F101-I101-K101)&gt;=Datos!$F$10,(Datos!$I$8+Datos!$J$8)+((F101-I101-K101)-Datos!$F$10)*Datos!$K$6))))</f>
        <v>0</v>
      </c>
      <c r="K101" s="104">
        <v>0</v>
      </c>
      <c r="L101" s="104">
        <v>0</v>
      </c>
      <c r="M101" s="104">
        <f t="shared" si="81"/>
        <v>0</v>
      </c>
      <c r="N101" s="104">
        <f t="shared" si="82"/>
        <v>13000</v>
      </c>
    </row>
    <row r="102" spans="1:14" s="1" customFormat="1" ht="32.1" customHeight="1" x14ac:dyDescent="0.2">
      <c r="A102" s="202">
        <v>86</v>
      </c>
      <c r="B102" s="115" t="s">
        <v>995</v>
      </c>
      <c r="C102" s="115" t="s">
        <v>724</v>
      </c>
      <c r="D102" s="93" t="s">
        <v>307</v>
      </c>
      <c r="E102" s="204" t="s">
        <v>270</v>
      </c>
      <c r="F102" s="104">
        <v>25000</v>
      </c>
      <c r="G102" s="104">
        <v>0</v>
      </c>
      <c r="H102" s="104">
        <f t="shared" si="80"/>
        <v>25000</v>
      </c>
      <c r="I102" s="104">
        <v>0</v>
      </c>
      <c r="J102" s="105" t="str">
        <f>IF((F102-I102-K102)&lt;=Datos!$G$7,"0",IF((F102-I102-K102)&lt;=Datos!$G$8,((F102-I102-K102)-Datos!$F$8)*Datos!$I$6,IF((F102-I102-K102)&lt;=Datos!$G$9,Datos!$I$8+((F102-I102-K102)-Datos!$F$9)*Datos!$J$6,IF((F102-I102-K102)&gt;=Datos!$F$10,(Datos!$I$8+Datos!$J$8)+((F102-I102-K102)-Datos!$F$10)*Datos!$K$6))))</f>
        <v>0</v>
      </c>
      <c r="K102" s="104">
        <v>0</v>
      </c>
      <c r="L102" s="104">
        <v>0</v>
      </c>
      <c r="M102" s="104">
        <f t="shared" si="81"/>
        <v>0</v>
      </c>
      <c r="N102" s="104">
        <f t="shared" si="82"/>
        <v>25000</v>
      </c>
    </row>
    <row r="103" spans="1:14" s="1" customFormat="1" ht="32.1" customHeight="1" x14ac:dyDescent="0.2">
      <c r="A103" s="202">
        <v>87</v>
      </c>
      <c r="B103" s="115" t="s">
        <v>995</v>
      </c>
      <c r="C103" s="115" t="s">
        <v>630</v>
      </c>
      <c r="D103" s="93" t="s">
        <v>307</v>
      </c>
      <c r="E103" s="204" t="s">
        <v>270</v>
      </c>
      <c r="F103" s="104">
        <v>16000</v>
      </c>
      <c r="G103" s="104">
        <v>0</v>
      </c>
      <c r="H103" s="104">
        <f t="shared" si="80"/>
        <v>16000</v>
      </c>
      <c r="I103" s="104">
        <v>0</v>
      </c>
      <c r="J103" s="105" t="str">
        <f>IF((F103-I103-K103)&lt;=Datos!$G$7,"0",IF((F103-I103-K103)&lt;=Datos!$G$8,((F103-I103-K103)-Datos!$F$8)*Datos!$I$6,IF((F103-I103-K103)&lt;=Datos!$G$9,Datos!$I$8+((F103-I103-K103)-Datos!$F$9)*Datos!$J$6,IF((F103-I103-K103)&gt;=Datos!$F$10,(Datos!$I$8+Datos!$J$8)+((F103-I103-K103)-Datos!$F$10)*Datos!$K$6))))</f>
        <v>0</v>
      </c>
      <c r="K103" s="104">
        <v>0</v>
      </c>
      <c r="L103" s="104">
        <v>0</v>
      </c>
      <c r="M103" s="104">
        <f t="shared" si="81"/>
        <v>0</v>
      </c>
      <c r="N103" s="104">
        <f t="shared" si="82"/>
        <v>16000</v>
      </c>
    </row>
    <row r="104" spans="1:14" s="1" customFormat="1" ht="32.1" customHeight="1" x14ac:dyDescent="0.2">
      <c r="A104" s="202">
        <v>88</v>
      </c>
      <c r="B104" s="115" t="s">
        <v>995</v>
      </c>
      <c r="C104" s="115" t="s">
        <v>630</v>
      </c>
      <c r="D104" s="93" t="s">
        <v>307</v>
      </c>
      <c r="E104" s="204" t="s">
        <v>270</v>
      </c>
      <c r="F104" s="104">
        <v>13000</v>
      </c>
      <c r="G104" s="104">
        <v>0</v>
      </c>
      <c r="H104" s="104">
        <f t="shared" si="80"/>
        <v>13000</v>
      </c>
      <c r="I104" s="104">
        <v>0</v>
      </c>
      <c r="J104" s="105" t="str">
        <f>IF((F104-I104-K104)&lt;=Datos!$G$7,"0",IF((F104-I104-K104)&lt;=Datos!$G$8,((F104-I104-K104)-Datos!$F$8)*Datos!$I$6,IF((F104-I104-K104)&lt;=Datos!$G$9,Datos!$I$8+((F104-I104-K104)-Datos!$F$9)*Datos!$J$6,IF((F104-I104-K104)&gt;=Datos!$F$10,(Datos!$I$8+Datos!$J$8)+((F104-I104-K104)-Datos!$F$10)*Datos!$K$6))))</f>
        <v>0</v>
      </c>
      <c r="K104" s="104">
        <v>0</v>
      </c>
      <c r="L104" s="104">
        <v>0</v>
      </c>
      <c r="M104" s="104">
        <f t="shared" si="81"/>
        <v>0</v>
      </c>
      <c r="N104" s="104">
        <f t="shared" si="82"/>
        <v>13000</v>
      </c>
    </row>
    <row r="105" spans="1:14" s="1" customFormat="1" ht="32.1" customHeight="1" x14ac:dyDescent="0.2">
      <c r="A105" s="202">
        <v>89</v>
      </c>
      <c r="B105" s="115" t="s">
        <v>995</v>
      </c>
      <c r="C105" s="115" t="s">
        <v>630</v>
      </c>
      <c r="D105" s="93" t="s">
        <v>307</v>
      </c>
      <c r="E105" s="204" t="s">
        <v>270</v>
      </c>
      <c r="F105" s="104">
        <v>13000</v>
      </c>
      <c r="G105" s="104">
        <v>0</v>
      </c>
      <c r="H105" s="104">
        <f t="shared" si="80"/>
        <v>13000</v>
      </c>
      <c r="I105" s="104">
        <v>0</v>
      </c>
      <c r="J105" s="105" t="str">
        <f>IF((F105-I105-K105)&lt;=Datos!$G$7,"0",IF((F105-I105-K105)&lt;=Datos!$G$8,((F105-I105-K105)-Datos!$F$8)*Datos!$I$6,IF((F105-I105-K105)&lt;=Datos!$G$9,Datos!$I$8+((F105-I105-K105)-Datos!$F$9)*Datos!$J$6,IF((F105-I105-K105)&gt;=Datos!$F$10,(Datos!$I$8+Datos!$J$8)+((F105-I105-K105)-Datos!$F$10)*Datos!$K$6))))</f>
        <v>0</v>
      </c>
      <c r="K105" s="104">
        <v>0</v>
      </c>
      <c r="L105" s="104">
        <v>0</v>
      </c>
      <c r="M105" s="104">
        <f t="shared" si="81"/>
        <v>0</v>
      </c>
      <c r="N105" s="104">
        <f t="shared" si="82"/>
        <v>13000</v>
      </c>
    </row>
    <row r="106" spans="1:14" s="1" customFormat="1" ht="32.1" customHeight="1" x14ac:dyDescent="0.2">
      <c r="A106" s="202">
        <v>90</v>
      </c>
      <c r="B106" s="115" t="s">
        <v>995</v>
      </c>
      <c r="C106" s="115" t="s">
        <v>630</v>
      </c>
      <c r="D106" s="93" t="s">
        <v>307</v>
      </c>
      <c r="E106" s="204" t="s">
        <v>270</v>
      </c>
      <c r="F106" s="104">
        <v>13000</v>
      </c>
      <c r="G106" s="104">
        <v>0</v>
      </c>
      <c r="H106" s="104">
        <f t="shared" si="80"/>
        <v>13000</v>
      </c>
      <c r="I106" s="104">
        <v>0</v>
      </c>
      <c r="J106" s="105" t="str">
        <f>IF((F106-I106-K106)&lt;=Datos!$G$7,"0",IF((F106-I106-K106)&lt;=Datos!$G$8,((F106-I106-K106)-Datos!$F$8)*Datos!$I$6,IF((F106-I106-K106)&lt;=Datos!$G$9,Datos!$I$8+((F106-I106-K106)-Datos!$F$9)*Datos!$J$6,IF((F106-I106-K106)&gt;=Datos!$F$10,(Datos!$I$8+Datos!$J$8)+((F106-I106-K106)-Datos!$F$10)*Datos!$K$6))))</f>
        <v>0</v>
      </c>
      <c r="K106" s="104">
        <v>0</v>
      </c>
      <c r="L106" s="104">
        <v>0</v>
      </c>
      <c r="M106" s="104">
        <f t="shared" si="81"/>
        <v>0</v>
      </c>
      <c r="N106" s="104">
        <f t="shared" si="82"/>
        <v>13000</v>
      </c>
    </row>
    <row r="107" spans="1:14" s="1" customFormat="1" ht="32.1" customHeight="1" x14ac:dyDescent="0.2">
      <c r="A107" s="202">
        <v>91</v>
      </c>
      <c r="B107" s="115" t="s">
        <v>995</v>
      </c>
      <c r="C107" s="115" t="s">
        <v>630</v>
      </c>
      <c r="D107" s="93" t="s">
        <v>307</v>
      </c>
      <c r="E107" s="204" t="s">
        <v>270</v>
      </c>
      <c r="F107" s="104">
        <v>13000</v>
      </c>
      <c r="G107" s="104">
        <v>0</v>
      </c>
      <c r="H107" s="104">
        <f t="shared" si="80"/>
        <v>13000</v>
      </c>
      <c r="I107" s="104">
        <v>0</v>
      </c>
      <c r="J107" s="105" t="str">
        <f>IF((F107-I107-K107)&lt;=Datos!$G$7,"0",IF((F107-I107-K107)&lt;=Datos!$G$8,((F107-I107-K107)-Datos!$F$8)*Datos!$I$6,IF((F107-I107-K107)&lt;=Datos!$G$9,Datos!$I$8+((F107-I107-K107)-Datos!$F$9)*Datos!$J$6,IF((F107-I107-K107)&gt;=Datos!$F$10,(Datos!$I$8+Datos!$J$8)+((F107-I107-K107)-Datos!$F$10)*Datos!$K$6))))</f>
        <v>0</v>
      </c>
      <c r="K107" s="104">
        <v>0</v>
      </c>
      <c r="L107" s="104">
        <v>0</v>
      </c>
      <c r="M107" s="104">
        <f t="shared" si="81"/>
        <v>0</v>
      </c>
      <c r="N107" s="104">
        <f t="shared" si="82"/>
        <v>13000</v>
      </c>
    </row>
    <row r="108" spans="1:14" s="1" customFormat="1" ht="32.1" customHeight="1" x14ac:dyDescent="0.2">
      <c r="A108" s="202">
        <v>92</v>
      </c>
      <c r="B108" s="115" t="s">
        <v>995</v>
      </c>
      <c r="C108" s="115" t="s">
        <v>630</v>
      </c>
      <c r="D108" s="93" t="s">
        <v>307</v>
      </c>
      <c r="E108" s="204" t="s">
        <v>270</v>
      </c>
      <c r="F108" s="104">
        <v>13000</v>
      </c>
      <c r="G108" s="104">
        <v>0</v>
      </c>
      <c r="H108" s="104">
        <f t="shared" si="80"/>
        <v>13000</v>
      </c>
      <c r="I108" s="104">
        <v>0</v>
      </c>
      <c r="J108" s="105" t="str">
        <f>IF((F108-I108-K108)&lt;=Datos!$G$7,"0",IF((F108-I108-K108)&lt;=Datos!$G$8,((F108-I108-K108)-Datos!$F$8)*Datos!$I$6,IF((F108-I108-K108)&lt;=Datos!$G$9,Datos!$I$8+((F108-I108-K108)-Datos!$F$9)*Datos!$J$6,IF((F108-I108-K108)&gt;=Datos!$F$10,(Datos!$I$8+Datos!$J$8)+((F108-I108-K108)-Datos!$F$10)*Datos!$K$6))))</f>
        <v>0</v>
      </c>
      <c r="K108" s="104">
        <v>0</v>
      </c>
      <c r="L108" s="104">
        <v>0</v>
      </c>
      <c r="M108" s="104">
        <f t="shared" si="81"/>
        <v>0</v>
      </c>
      <c r="N108" s="104">
        <f t="shared" si="82"/>
        <v>13000</v>
      </c>
    </row>
    <row r="109" spans="1:14" s="1" customFormat="1" ht="32.1" customHeight="1" x14ac:dyDescent="0.2">
      <c r="A109" s="202">
        <v>93</v>
      </c>
      <c r="B109" s="115" t="s">
        <v>995</v>
      </c>
      <c r="C109" s="115" t="s">
        <v>630</v>
      </c>
      <c r="D109" s="93" t="s">
        <v>307</v>
      </c>
      <c r="E109" s="204" t="s">
        <v>270</v>
      </c>
      <c r="F109" s="104">
        <v>13000</v>
      </c>
      <c r="G109" s="104">
        <v>0</v>
      </c>
      <c r="H109" s="104">
        <f t="shared" si="80"/>
        <v>13000</v>
      </c>
      <c r="I109" s="104">
        <v>0</v>
      </c>
      <c r="J109" s="105" t="str">
        <f>IF((F109-I109-K109)&lt;=Datos!$G$7,"0",IF((F109-I109-K109)&lt;=Datos!$G$8,((F109-I109-K109)-Datos!$F$8)*Datos!$I$6,IF((F109-I109-K109)&lt;=Datos!$G$9,Datos!$I$8+((F109-I109-K109)-Datos!$F$9)*Datos!$J$6,IF((F109-I109-K109)&gt;=Datos!$F$10,(Datos!$I$8+Datos!$J$8)+((F109-I109-K109)-Datos!$F$10)*Datos!$K$6))))</f>
        <v>0</v>
      </c>
      <c r="K109" s="104">
        <v>0</v>
      </c>
      <c r="L109" s="104">
        <v>0</v>
      </c>
      <c r="M109" s="104">
        <f t="shared" si="81"/>
        <v>0</v>
      </c>
      <c r="N109" s="104">
        <f t="shared" si="82"/>
        <v>13000</v>
      </c>
    </row>
    <row r="110" spans="1:14" s="1" customFormat="1" ht="32.1" customHeight="1" x14ac:dyDescent="0.2">
      <c r="A110" s="202">
        <v>94</v>
      </c>
      <c r="B110" s="115" t="s">
        <v>995</v>
      </c>
      <c r="C110" s="115" t="s">
        <v>630</v>
      </c>
      <c r="D110" s="93" t="s">
        <v>307</v>
      </c>
      <c r="E110" s="204" t="s">
        <v>270</v>
      </c>
      <c r="F110" s="104">
        <v>13000</v>
      </c>
      <c r="G110" s="104">
        <v>0</v>
      </c>
      <c r="H110" s="104">
        <f t="shared" si="80"/>
        <v>13000</v>
      </c>
      <c r="I110" s="104">
        <v>0</v>
      </c>
      <c r="J110" s="105" t="str">
        <f>IF((F110-I110-K110)&lt;=Datos!$G$7,"0",IF((F110-I110-K110)&lt;=Datos!$G$8,((F110-I110-K110)-Datos!$F$8)*Datos!$I$6,IF((F110-I110-K110)&lt;=Datos!$G$9,Datos!$I$8+((F110-I110-K110)-Datos!$F$9)*Datos!$J$6,IF((F110-I110-K110)&gt;=Datos!$F$10,(Datos!$I$8+Datos!$J$8)+((F110-I110-K110)-Datos!$F$10)*Datos!$K$6))))</f>
        <v>0</v>
      </c>
      <c r="K110" s="104">
        <v>0</v>
      </c>
      <c r="L110" s="104">
        <v>0</v>
      </c>
      <c r="M110" s="104">
        <f t="shared" si="81"/>
        <v>0</v>
      </c>
      <c r="N110" s="104">
        <f t="shared" si="82"/>
        <v>13000</v>
      </c>
    </row>
    <row r="111" spans="1:14" s="1" customFormat="1" ht="32.1" customHeight="1" x14ac:dyDescent="0.2">
      <c r="A111" s="202">
        <v>95</v>
      </c>
      <c r="B111" s="115" t="s">
        <v>755</v>
      </c>
      <c r="C111" s="115" t="s">
        <v>630</v>
      </c>
      <c r="D111" s="93" t="s">
        <v>307</v>
      </c>
      <c r="E111" s="204" t="s">
        <v>270</v>
      </c>
      <c r="F111" s="104">
        <v>13000</v>
      </c>
      <c r="G111" s="104">
        <v>0</v>
      </c>
      <c r="H111" s="104">
        <f t="shared" si="80"/>
        <v>13000</v>
      </c>
      <c r="I111" s="104">
        <v>0</v>
      </c>
      <c r="J111" s="105" t="str">
        <f>IF((F111-I111-K111)&lt;=Datos!$G$7,"0",IF((F111-I111-K111)&lt;=Datos!$G$8,((F111-I111-K111)-Datos!$F$8)*Datos!$I$6,IF((F111-I111-K111)&lt;=Datos!$G$9,Datos!$I$8+((F111-I111-K111)-Datos!$F$9)*Datos!$J$6,IF((F111-I111-K111)&gt;=Datos!$F$10,(Datos!$I$8+Datos!$J$8)+((F111-I111-K111)-Datos!$F$10)*Datos!$K$6))))</f>
        <v>0</v>
      </c>
      <c r="K111" s="104">
        <v>0</v>
      </c>
      <c r="L111" s="104">
        <v>0</v>
      </c>
      <c r="M111" s="104">
        <f t="shared" si="81"/>
        <v>0</v>
      </c>
      <c r="N111" s="104">
        <f t="shared" si="82"/>
        <v>13000</v>
      </c>
    </row>
    <row r="112" spans="1:14" s="1" customFormat="1" ht="32.1" customHeight="1" x14ac:dyDescent="0.2">
      <c r="A112" s="202">
        <v>96</v>
      </c>
      <c r="B112" s="115" t="s">
        <v>755</v>
      </c>
      <c r="C112" s="115" t="s">
        <v>630</v>
      </c>
      <c r="D112" s="93" t="s">
        <v>307</v>
      </c>
      <c r="E112" s="204" t="s">
        <v>270</v>
      </c>
      <c r="F112" s="104">
        <v>13000</v>
      </c>
      <c r="G112" s="104">
        <v>0</v>
      </c>
      <c r="H112" s="104">
        <f t="shared" si="80"/>
        <v>13000</v>
      </c>
      <c r="I112" s="104">
        <v>0</v>
      </c>
      <c r="J112" s="105" t="str">
        <f>IF((F112-I112-K112)&lt;=Datos!$G$7,"0",IF((F112-I112-K112)&lt;=Datos!$G$8,((F112-I112-K112)-Datos!$F$8)*Datos!$I$6,IF((F112-I112-K112)&lt;=Datos!$G$9,Datos!$I$8+((F112-I112-K112)-Datos!$F$9)*Datos!$J$6,IF((F112-I112-K112)&gt;=Datos!$F$10,(Datos!$I$8+Datos!$J$8)+((F112-I112-K112)-Datos!$F$10)*Datos!$K$6))))</f>
        <v>0</v>
      </c>
      <c r="K112" s="104">
        <v>0</v>
      </c>
      <c r="L112" s="104">
        <v>0</v>
      </c>
      <c r="M112" s="104">
        <f t="shared" si="81"/>
        <v>0</v>
      </c>
      <c r="N112" s="104">
        <f t="shared" si="82"/>
        <v>13000</v>
      </c>
    </row>
    <row r="113" spans="1:15" s="1" customFormat="1" ht="32.1" customHeight="1" x14ac:dyDescent="0.2">
      <c r="A113" s="202">
        <v>97</v>
      </c>
      <c r="B113" s="115" t="s">
        <v>755</v>
      </c>
      <c r="C113" s="115" t="s">
        <v>630</v>
      </c>
      <c r="D113" s="93" t="s">
        <v>307</v>
      </c>
      <c r="E113" s="204" t="s">
        <v>270</v>
      </c>
      <c r="F113" s="104">
        <v>13000</v>
      </c>
      <c r="G113" s="104">
        <v>0</v>
      </c>
      <c r="H113" s="104">
        <f t="shared" si="80"/>
        <v>13000</v>
      </c>
      <c r="I113" s="104">
        <v>0</v>
      </c>
      <c r="J113" s="105" t="str">
        <f>IF((F113-I113-K113)&lt;=Datos!$G$7,"0",IF((F113-I113-K113)&lt;=Datos!$G$8,((F113-I113-K113)-Datos!$F$8)*Datos!$I$6,IF((F113-I113-K113)&lt;=Datos!$G$9,Datos!$I$8+((F113-I113-K113)-Datos!$F$9)*Datos!$J$6,IF((F113-I113-K113)&gt;=Datos!$F$10,(Datos!$I$8+Datos!$J$8)+((F113-I113-K113)-Datos!$F$10)*Datos!$K$6))))</f>
        <v>0</v>
      </c>
      <c r="K113" s="104">
        <v>0</v>
      </c>
      <c r="L113" s="104">
        <v>0</v>
      </c>
      <c r="M113" s="104">
        <f t="shared" si="81"/>
        <v>0</v>
      </c>
      <c r="N113" s="104">
        <f t="shared" si="82"/>
        <v>13000</v>
      </c>
    </row>
    <row r="114" spans="1:15" s="1" customFormat="1" ht="32.1" customHeight="1" x14ac:dyDescent="0.2">
      <c r="A114" s="202">
        <v>98</v>
      </c>
      <c r="B114" s="115" t="s">
        <v>755</v>
      </c>
      <c r="C114" s="115" t="s">
        <v>630</v>
      </c>
      <c r="D114" s="93" t="s">
        <v>307</v>
      </c>
      <c r="E114" s="204" t="s">
        <v>270</v>
      </c>
      <c r="F114" s="104">
        <v>13000</v>
      </c>
      <c r="G114" s="104">
        <v>0</v>
      </c>
      <c r="H114" s="104">
        <f t="shared" si="80"/>
        <v>13000</v>
      </c>
      <c r="I114" s="104">
        <v>0</v>
      </c>
      <c r="J114" s="105" t="str">
        <f>IF((F114-I114-K114)&lt;=Datos!$G$7,"0",IF((F114-I114-K114)&lt;=Datos!$G$8,((F114-I114-K114)-Datos!$F$8)*Datos!$I$6,IF((F114-I114-K114)&lt;=Datos!$G$9,Datos!$I$8+((F114-I114-K114)-Datos!$F$9)*Datos!$J$6,IF((F114-I114-K114)&gt;=Datos!$F$10,(Datos!$I$8+Datos!$J$8)+((F114-I114-K114)-Datos!$F$10)*Datos!$K$6))))</f>
        <v>0</v>
      </c>
      <c r="K114" s="104">
        <v>0</v>
      </c>
      <c r="L114" s="104">
        <v>0</v>
      </c>
      <c r="M114" s="104">
        <f t="shared" si="81"/>
        <v>0</v>
      </c>
      <c r="N114" s="104">
        <f t="shared" si="82"/>
        <v>13000</v>
      </c>
    </row>
    <row r="115" spans="1:15" s="1" customFormat="1" ht="32.1" customHeight="1" x14ac:dyDescent="0.2">
      <c r="A115" s="202">
        <v>99</v>
      </c>
      <c r="B115" s="115" t="s">
        <v>755</v>
      </c>
      <c r="C115" s="115" t="s">
        <v>630</v>
      </c>
      <c r="D115" s="93" t="s">
        <v>307</v>
      </c>
      <c r="E115" s="204" t="s">
        <v>270</v>
      </c>
      <c r="F115" s="104">
        <v>13000</v>
      </c>
      <c r="G115" s="104">
        <v>0</v>
      </c>
      <c r="H115" s="104">
        <f t="shared" si="80"/>
        <v>13000</v>
      </c>
      <c r="I115" s="104">
        <v>0</v>
      </c>
      <c r="J115" s="105" t="str">
        <f>IF((F115-I115-K115)&lt;=Datos!$G$7,"0",IF((F115-I115-K115)&lt;=Datos!$G$8,((F115-I115-K115)-Datos!$F$8)*Datos!$I$6,IF((F115-I115-K115)&lt;=Datos!$G$9,Datos!$I$8+((F115-I115-K115)-Datos!$F$9)*Datos!$J$6,IF((F115-I115-K115)&gt;=Datos!$F$10,(Datos!$I$8+Datos!$J$8)+((F115-I115-K115)-Datos!$F$10)*Datos!$K$6))))</f>
        <v>0</v>
      </c>
      <c r="K115" s="104">
        <v>0</v>
      </c>
      <c r="L115" s="104">
        <v>0</v>
      </c>
      <c r="M115" s="104">
        <f t="shared" si="81"/>
        <v>0</v>
      </c>
      <c r="N115" s="104">
        <f t="shared" si="82"/>
        <v>13000</v>
      </c>
    </row>
    <row r="116" spans="1:15" s="1" customFormat="1" ht="32.1" customHeight="1" x14ac:dyDescent="0.2">
      <c r="A116" s="202">
        <v>100</v>
      </c>
      <c r="B116" s="115" t="s">
        <v>755</v>
      </c>
      <c r="C116" s="115" t="s">
        <v>630</v>
      </c>
      <c r="D116" s="93" t="s">
        <v>307</v>
      </c>
      <c r="E116" s="204" t="s">
        <v>270</v>
      </c>
      <c r="F116" s="104">
        <v>13000</v>
      </c>
      <c r="G116" s="104">
        <v>0</v>
      </c>
      <c r="H116" s="104">
        <f t="shared" si="80"/>
        <v>13000</v>
      </c>
      <c r="I116" s="104">
        <v>0</v>
      </c>
      <c r="J116" s="105" t="str">
        <f>IF((F116-I116-K116)&lt;=Datos!$G$7,"0",IF((F116-I116-K116)&lt;=Datos!$G$8,((F116-I116-K116)-Datos!$F$8)*Datos!$I$6,IF((F116-I116-K116)&lt;=Datos!$G$9,Datos!$I$8+((F116-I116-K116)-Datos!$F$9)*Datos!$J$6,IF((F116-I116-K116)&gt;=Datos!$F$10,(Datos!$I$8+Datos!$J$8)+((F116-I116-K116)-Datos!$F$10)*Datos!$K$6))))</f>
        <v>0</v>
      </c>
      <c r="K116" s="104">
        <v>0</v>
      </c>
      <c r="L116" s="104">
        <v>0</v>
      </c>
      <c r="M116" s="104">
        <f t="shared" si="81"/>
        <v>0</v>
      </c>
      <c r="N116" s="104">
        <f t="shared" si="82"/>
        <v>13000</v>
      </c>
    </row>
    <row r="117" spans="1:15" s="1" customFormat="1" ht="32.1" customHeight="1" x14ac:dyDescent="0.2">
      <c r="A117" s="202">
        <v>101</v>
      </c>
      <c r="B117" s="115" t="s">
        <v>755</v>
      </c>
      <c r="C117" s="115" t="s">
        <v>630</v>
      </c>
      <c r="D117" s="93" t="s">
        <v>307</v>
      </c>
      <c r="E117" s="204" t="s">
        <v>270</v>
      </c>
      <c r="F117" s="104">
        <v>16000</v>
      </c>
      <c r="G117" s="104">
        <v>0</v>
      </c>
      <c r="H117" s="104">
        <f t="shared" si="80"/>
        <v>16000</v>
      </c>
      <c r="I117" s="104">
        <v>0</v>
      </c>
      <c r="J117" s="105" t="str">
        <f>IF((F117-I117-K117)&lt;=Datos!$G$7,"0",IF((F117-I117-K117)&lt;=Datos!$G$8,((F117-I117-K117)-Datos!$F$8)*Datos!$I$6,IF((F117-I117-K117)&lt;=Datos!$G$9,Datos!$I$8+((F117-I117-K117)-Datos!$F$9)*Datos!$J$6,IF((F117-I117-K117)&gt;=Datos!$F$10,(Datos!$I$8+Datos!$J$8)+((F117-I117-K117)-Datos!$F$10)*Datos!$K$6))))</f>
        <v>0</v>
      </c>
      <c r="K117" s="104">
        <v>0</v>
      </c>
      <c r="L117" s="104">
        <v>0</v>
      </c>
      <c r="M117" s="104">
        <f t="shared" si="81"/>
        <v>0</v>
      </c>
      <c r="N117" s="104">
        <f t="shared" si="82"/>
        <v>16000</v>
      </c>
    </row>
    <row r="118" spans="1:15" s="1" customFormat="1" ht="32.1" customHeight="1" x14ac:dyDescent="0.2">
      <c r="A118" s="202">
        <v>102</v>
      </c>
      <c r="B118" s="115" t="s">
        <v>755</v>
      </c>
      <c r="C118" s="115" t="s">
        <v>886</v>
      </c>
      <c r="D118" s="93" t="s">
        <v>307</v>
      </c>
      <c r="E118" s="204" t="s">
        <v>270</v>
      </c>
      <c r="F118" s="104">
        <v>25000</v>
      </c>
      <c r="G118" s="104">
        <v>0</v>
      </c>
      <c r="H118" s="104">
        <f t="shared" si="80"/>
        <v>25000</v>
      </c>
      <c r="I118" s="104">
        <v>0</v>
      </c>
      <c r="J118" s="105" t="str">
        <f>IF((F118-I118-K118)&lt;=Datos!$G$7,"0",IF((F118-I118-K118)&lt;=Datos!$G$8,((F118-I118-K118)-Datos!$F$8)*Datos!$I$6,IF((F118-I118-K118)&lt;=Datos!$G$9,Datos!$I$8+((F118-I118-K118)-Datos!$F$9)*Datos!$J$6,IF((F118-I118-K118)&gt;=Datos!$F$10,(Datos!$I$8+Datos!$J$8)+((F118-I118-K118)-Datos!$F$10)*Datos!$K$6))))</f>
        <v>0</v>
      </c>
      <c r="K118" s="104">
        <v>0</v>
      </c>
      <c r="L118" s="104">
        <v>0</v>
      </c>
      <c r="M118" s="104">
        <f t="shared" si="81"/>
        <v>0</v>
      </c>
      <c r="N118" s="104">
        <f t="shared" si="82"/>
        <v>25000</v>
      </c>
    </row>
    <row r="119" spans="1:15" s="1" customFormat="1" ht="32.1" customHeight="1" x14ac:dyDescent="0.2">
      <c r="A119" s="202">
        <v>103</v>
      </c>
      <c r="B119" s="115" t="s">
        <v>755</v>
      </c>
      <c r="C119" s="115" t="s">
        <v>630</v>
      </c>
      <c r="D119" s="93" t="s">
        <v>307</v>
      </c>
      <c r="E119" s="204" t="s">
        <v>270</v>
      </c>
      <c r="F119" s="104">
        <v>13000</v>
      </c>
      <c r="G119" s="104">
        <v>0</v>
      </c>
      <c r="H119" s="104">
        <f t="shared" si="80"/>
        <v>13000</v>
      </c>
      <c r="I119" s="104">
        <v>0</v>
      </c>
      <c r="J119" s="105" t="str">
        <f>IF((F119-I119-K119)&lt;=Datos!$G$7,"0",IF((F119-I119-K119)&lt;=Datos!$G$8,((F119-I119-K119)-Datos!$F$8)*Datos!$I$6,IF((F119-I119-K119)&lt;=Datos!$G$9,Datos!$I$8+((F119-I119-K119)-Datos!$F$9)*Datos!$J$6,IF((F119-I119-K119)&gt;=Datos!$F$10,(Datos!$I$8+Datos!$J$8)+((F119-I119-K119)-Datos!$F$10)*Datos!$K$6))))</f>
        <v>0</v>
      </c>
      <c r="K119" s="104">
        <v>0</v>
      </c>
      <c r="L119" s="104">
        <v>0</v>
      </c>
      <c r="M119" s="104">
        <f t="shared" si="81"/>
        <v>0</v>
      </c>
      <c r="N119" s="104">
        <f t="shared" si="82"/>
        <v>13000</v>
      </c>
    </row>
    <row r="120" spans="1:15" s="1" customFormat="1" ht="32.1" customHeight="1" x14ac:dyDescent="0.2">
      <c r="A120" s="202">
        <v>104</v>
      </c>
      <c r="B120" s="115" t="s">
        <v>755</v>
      </c>
      <c r="C120" s="115" t="s">
        <v>630</v>
      </c>
      <c r="D120" s="93" t="s">
        <v>307</v>
      </c>
      <c r="E120" s="204" t="s">
        <v>270</v>
      </c>
      <c r="F120" s="104">
        <v>13000</v>
      </c>
      <c r="G120" s="104">
        <v>0</v>
      </c>
      <c r="H120" s="104">
        <v>13000</v>
      </c>
      <c r="I120" s="104">
        <v>0</v>
      </c>
      <c r="J120" s="105" t="s">
        <v>758</v>
      </c>
      <c r="K120" s="104">
        <v>0</v>
      </c>
      <c r="L120" s="104">
        <v>0</v>
      </c>
      <c r="M120" s="104">
        <v>0</v>
      </c>
      <c r="N120" s="104">
        <v>13000</v>
      </c>
    </row>
    <row r="121" spans="1:15" s="7" customFormat="1" ht="36.75" customHeight="1" x14ac:dyDescent="0.2">
      <c r="A121" s="303" t="s">
        <v>435</v>
      </c>
      <c r="B121" s="303"/>
      <c r="C121" s="109">
        <v>56</v>
      </c>
      <c r="D121" s="143"/>
      <c r="E121" s="144"/>
      <c r="F121" s="145">
        <f t="shared" ref="F121:N121" si="83">SUM(F65:F120)</f>
        <v>839000</v>
      </c>
      <c r="G121" s="145">
        <f t="shared" si="83"/>
        <v>0</v>
      </c>
      <c r="H121" s="145">
        <f t="shared" si="83"/>
        <v>839000</v>
      </c>
      <c r="I121" s="145">
        <f t="shared" si="83"/>
        <v>0</v>
      </c>
      <c r="J121" s="145">
        <f t="shared" si="83"/>
        <v>797.24849999999969</v>
      </c>
      <c r="K121" s="145">
        <f t="shared" si="83"/>
        <v>0</v>
      </c>
      <c r="L121" s="145">
        <f t="shared" si="83"/>
        <v>4000</v>
      </c>
      <c r="M121" s="145">
        <f t="shared" si="83"/>
        <v>4797.2484999999997</v>
      </c>
      <c r="N121" s="145">
        <f t="shared" si="83"/>
        <v>834202.75150000001</v>
      </c>
    </row>
    <row r="122" spans="1:15" ht="36.75" customHeight="1" thickBot="1" x14ac:dyDescent="0.25">
      <c r="A122" s="238" t="s">
        <v>267</v>
      </c>
      <c r="B122" s="235"/>
      <c r="C122" s="236"/>
      <c r="D122" s="236"/>
      <c r="E122" s="237"/>
      <c r="F122" s="178">
        <f t="shared" ref="F122" si="84">+F121+F63+F48+F32</f>
        <v>1610000</v>
      </c>
      <c r="G122" s="178">
        <f t="shared" ref="G122" si="85">+G121+G63+G48+G32</f>
        <v>0</v>
      </c>
      <c r="H122" s="178">
        <f t="shared" ref="G122:N122" si="86">+H121+H63+H48+H32</f>
        <v>1610000</v>
      </c>
      <c r="I122" s="178">
        <f t="shared" si="86"/>
        <v>0</v>
      </c>
      <c r="J122" s="178">
        <f t="shared" si="86"/>
        <v>3188.9939999999988</v>
      </c>
      <c r="K122" s="178">
        <f t="shared" si="86"/>
        <v>0</v>
      </c>
      <c r="L122" s="178">
        <f t="shared" si="86"/>
        <v>4000</v>
      </c>
      <c r="M122" s="178">
        <f t="shared" si="86"/>
        <v>7188.9939999999988</v>
      </c>
      <c r="N122" s="178">
        <f t="shared" si="86"/>
        <v>1602811.0060000001</v>
      </c>
    </row>
    <row r="123" spans="1:15" s="16" customFormat="1" ht="32.1" customHeight="1" x14ac:dyDescent="0.2">
      <c r="A123" s="17"/>
      <c r="B123" s="148"/>
      <c r="C123" s="148"/>
      <c r="D123" s="148"/>
      <c r="E123" s="148"/>
      <c r="F123" s="149"/>
      <c r="G123" s="149"/>
      <c r="H123" s="149"/>
      <c r="I123" s="149"/>
      <c r="J123" s="149"/>
      <c r="K123" s="149"/>
      <c r="L123" s="149"/>
      <c r="M123" s="149"/>
      <c r="N123" s="149"/>
    </row>
    <row r="124" spans="1:15" s="1" customFormat="1" ht="32.1" customHeight="1" x14ac:dyDescent="0.2">
      <c r="A124" s="87"/>
      <c r="B124"/>
      <c r="C124"/>
      <c r="D124"/>
      <c r="E124"/>
      <c r="F124" s="150"/>
      <c r="G124"/>
      <c r="H124"/>
      <c r="I124"/>
      <c r="J124"/>
      <c r="K124"/>
      <c r="L124"/>
      <c r="M124"/>
      <c r="N124" s="150"/>
    </row>
    <row r="125" spans="1:15" ht="24.75" customHeight="1" x14ac:dyDescent="0.2"/>
    <row r="126" spans="1:15" ht="21.75" customHeight="1" x14ac:dyDescent="0.2">
      <c r="B126" s="2" t="s">
        <v>20</v>
      </c>
      <c r="C126" s="2"/>
      <c r="D126" s="2"/>
      <c r="E126" s="288" t="s">
        <v>22</v>
      </c>
      <c r="F126" s="288"/>
      <c r="K126" s="288" t="s">
        <v>22</v>
      </c>
      <c r="L126" s="288"/>
      <c r="N126" s="2"/>
    </row>
    <row r="127" spans="1:15" s="2" customFormat="1" ht="21.75" customHeight="1" x14ac:dyDescent="0.2">
      <c r="A127" s="87"/>
      <c r="E127"/>
      <c r="F127"/>
      <c r="G127"/>
      <c r="H127"/>
      <c r="I127"/>
      <c r="J127"/>
      <c r="K127"/>
      <c r="O127"/>
    </row>
    <row r="128" spans="1:15" s="2" customFormat="1" ht="21.75" customHeight="1" x14ac:dyDescent="0.2">
      <c r="A128" s="7"/>
      <c r="E128"/>
      <c r="F128"/>
      <c r="G128"/>
      <c r="H128"/>
      <c r="I128"/>
      <c r="J128"/>
      <c r="K128"/>
      <c r="L128"/>
      <c r="M128"/>
      <c r="N128"/>
    </row>
    <row r="129" spans="1:14" s="2" customFormat="1" ht="21.75" customHeight="1" x14ac:dyDescent="0.2">
      <c r="A129" s="7"/>
      <c r="B129" s="132"/>
      <c r="E129" s="132"/>
      <c r="F129" s="151"/>
      <c r="G129"/>
      <c r="H129"/>
      <c r="I129"/>
      <c r="J129"/>
      <c r="K129" s="133"/>
      <c r="L129" s="133"/>
      <c r="M129"/>
      <c r="N129"/>
    </row>
    <row r="130" spans="1:14" ht="21.75" customHeight="1" x14ac:dyDescent="0.2">
      <c r="A130" s="7"/>
      <c r="B130" s="2" t="s">
        <v>21</v>
      </c>
      <c r="C130" s="2"/>
      <c r="D130" s="2"/>
      <c r="E130" s="295" t="s">
        <v>24</v>
      </c>
      <c r="F130" s="295"/>
      <c r="K130" s="288" t="s">
        <v>23</v>
      </c>
      <c r="L130" s="288"/>
    </row>
    <row r="131" spans="1:14" ht="21.75" customHeight="1" x14ac:dyDescent="0.2">
      <c r="A131" s="7"/>
    </row>
    <row r="132" spans="1:14" ht="21.75" customHeight="1" x14ac:dyDescent="0.2">
      <c r="A132" s="15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21.75" customHeight="1" x14ac:dyDescent="0.2">
      <c r="A133" s="25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21.75" customHeight="1" x14ac:dyDescent="0.2">
      <c r="A134" s="25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21.75" customHeight="1" x14ac:dyDescent="0.2">
      <c r="A135" s="25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21.75" customHeight="1" x14ac:dyDescent="0.2">
      <c r="A136" s="25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21.75" customHeight="1" x14ac:dyDescent="0.2">
      <c r="A137" s="25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4.25" x14ac:dyDescent="0.2">
      <c r="A138" s="25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4.25" x14ac:dyDescent="0.2">
      <c r="A139" s="25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4.25" x14ac:dyDescent="0.2">
      <c r="A140" s="25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4.25" x14ac:dyDescent="0.2">
      <c r="A141" s="25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4.25" x14ac:dyDescent="0.2">
      <c r="A142" s="84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1:14" ht="14.25" x14ac:dyDescent="0.2">
      <c r="A143" s="84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1:14" s="1" customFormat="1" ht="36" customHeight="1" x14ac:dyDescent="0.2">
      <c r="A144" s="25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s="1" customFormat="1" ht="36" customHeight="1" x14ac:dyDescent="0.2">
      <c r="A145" s="25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4.25" x14ac:dyDescent="0.2">
      <c r="A146" s="25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36" customHeight="1" x14ac:dyDescent="0.2">
      <c r="A147" s="25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36" customHeight="1" x14ac:dyDescent="0.2">
      <c r="A148" s="25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36" customHeight="1" x14ac:dyDescent="0.2">
      <c r="A149" s="25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36" customHeight="1" x14ac:dyDescent="0.2">
      <c r="A150" s="25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4.25" x14ac:dyDescent="0.2">
      <c r="A151" s="25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4.25" x14ac:dyDescent="0.2">
      <c r="A152" s="25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4.25" x14ac:dyDescent="0.2">
      <c r="A153" s="25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4.25" x14ac:dyDescent="0.2">
      <c r="A154" s="25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4.25" x14ac:dyDescent="0.2">
      <c r="A155" s="25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4.25" x14ac:dyDescent="0.2">
      <c r="A156" s="85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</row>
    <row r="157" spans="1:14" ht="14.25" x14ac:dyDescent="0.2">
      <c r="A157" s="85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</row>
    <row r="158" spans="1:14" s="3" customFormat="1" ht="36" customHeight="1" x14ac:dyDescent="0.2">
      <c r="A158" s="85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</row>
    <row r="159" spans="1:14" s="3" customFormat="1" ht="36" customHeight="1" x14ac:dyDescent="0.2">
      <c r="A159" s="85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</row>
    <row r="160" spans="1:14" s="3" customFormat="1" ht="36" customHeight="1" x14ac:dyDescent="0.2">
      <c r="A160" s="85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</row>
    <row r="161" spans="1:14" s="3" customFormat="1" ht="36" customHeight="1" x14ac:dyDescent="0.2">
      <c r="A161" s="85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</row>
    <row r="162" spans="1:14" s="3" customFormat="1" ht="36" customHeight="1" x14ac:dyDescent="0.2">
      <c r="A162" s="85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</row>
    <row r="163" spans="1:14" s="3" customFormat="1" ht="36" customHeight="1" x14ac:dyDescent="0.2">
      <c r="A163" s="85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</row>
    <row r="164" spans="1:14" s="3" customFormat="1" ht="36" customHeight="1" x14ac:dyDescent="0.2">
      <c r="A164" s="85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</row>
    <row r="165" spans="1:14" s="3" customFormat="1" ht="36" customHeight="1" x14ac:dyDescent="0.2">
      <c r="A165" s="85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</row>
    <row r="166" spans="1:14" s="3" customFormat="1" ht="36" customHeight="1" x14ac:dyDescent="0.2">
      <c r="A166" s="85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</row>
    <row r="167" spans="1:14" s="3" customFormat="1" ht="36" customHeight="1" x14ac:dyDescent="0.2">
      <c r="A167" s="85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</row>
    <row r="168" spans="1:14" s="3" customFormat="1" ht="36" customHeight="1" x14ac:dyDescent="0.2">
      <c r="A168" s="85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</row>
    <row r="169" spans="1:14" s="3" customFormat="1" ht="36" customHeight="1" x14ac:dyDescent="0.2">
      <c r="A169" s="86"/>
    </row>
    <row r="170" spans="1:14" s="3" customFormat="1" ht="36" customHeight="1" x14ac:dyDescent="0.2">
      <c r="A170" s="87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s="3" customFormat="1" ht="36" customHeight="1" x14ac:dyDescent="0.2">
      <c r="A171" s="87"/>
      <c r="B171"/>
      <c r="C171"/>
      <c r="D171"/>
      <c r="E171"/>
      <c r="F171"/>
      <c r="G171"/>
      <c r="H171"/>
      <c r="I171"/>
      <c r="J171"/>
      <c r="K171"/>
      <c r="L171"/>
      <c r="M171"/>
      <c r="N171"/>
    </row>
  </sheetData>
  <mergeCells count="17">
    <mergeCell ref="A6:N6"/>
    <mergeCell ref="K130:L130"/>
    <mergeCell ref="A5:N5"/>
    <mergeCell ref="E130:F130"/>
    <mergeCell ref="A2:N2"/>
    <mergeCell ref="A4:N4"/>
    <mergeCell ref="K126:L126"/>
    <mergeCell ref="E126:F126"/>
    <mergeCell ref="A64:N64"/>
    <mergeCell ref="A121:B121"/>
    <mergeCell ref="A10:N10"/>
    <mergeCell ref="A32:B32"/>
    <mergeCell ref="A33:N33"/>
    <mergeCell ref="A48:B48"/>
    <mergeCell ref="A49:N49"/>
    <mergeCell ref="A63:B63"/>
    <mergeCell ref="B7:M7"/>
  </mergeCells>
  <phoneticPr fontId="4" type="noConversion"/>
  <printOptions horizontalCentered="1"/>
  <pageMargins left="0.7" right="0.7" top="0.75" bottom="0.75" header="0.3" footer="0.3"/>
  <pageSetup paperSize="5" scale="67" fitToHeight="0" orientation="landscape" r:id="rId1"/>
  <headerFooter>
    <oddFooter>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1:Q75"/>
  <sheetViews>
    <sheetView showGridLines="0" topLeftCell="A55" zoomScale="75" zoomScaleNormal="75" zoomScaleSheetLayoutView="96" workbookViewId="0">
      <selection activeCell="A9" sqref="A9:Q76"/>
    </sheetView>
  </sheetViews>
  <sheetFormatPr baseColWidth="10" defaultRowHeight="12.75" x14ac:dyDescent="0.2"/>
  <cols>
    <col min="1" max="1" width="6.5703125" customWidth="1"/>
    <col min="2" max="2" width="27.85546875" style="2" customWidth="1"/>
    <col min="3" max="3" width="30.5703125" style="2" customWidth="1"/>
    <col min="4" max="4" width="33" style="2" customWidth="1"/>
    <col min="5" max="5" width="19.7109375" bestFit="1" customWidth="1"/>
    <col min="6" max="6" width="15.28515625" bestFit="1" customWidth="1"/>
    <col min="7" max="7" width="12.28515625" customWidth="1"/>
    <col min="8" max="8" width="15.85546875" customWidth="1"/>
    <col min="9" max="9" width="19" customWidth="1"/>
    <col min="11" max="11" width="19.140625" customWidth="1"/>
    <col min="12" max="12" width="15.85546875" style="7" customWidth="1"/>
    <col min="13" max="13" width="18.140625" style="7" customWidth="1"/>
    <col min="14" max="14" width="14" bestFit="1" customWidth="1"/>
    <col min="15" max="15" width="13.85546875" customWidth="1"/>
    <col min="16" max="16" width="15.5703125" customWidth="1"/>
    <col min="17" max="17" width="16.7109375" customWidth="1"/>
  </cols>
  <sheetData>
    <row r="11" spans="1:17" x14ac:dyDescent="0.2">
      <c r="A11" s="2"/>
      <c r="E11" s="2"/>
      <c r="F11" s="2"/>
      <c r="G11" s="2"/>
      <c r="H11" s="2"/>
      <c r="I11" s="2"/>
      <c r="J11" s="2"/>
      <c r="K11" s="2"/>
      <c r="L11" s="87"/>
      <c r="M11" s="87"/>
      <c r="N11" s="2"/>
      <c r="O11" s="2"/>
      <c r="P11" s="2"/>
      <c r="Q11" s="2"/>
    </row>
    <row r="12" spans="1:17" x14ac:dyDescent="0.2">
      <c r="A12" s="280"/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</row>
    <row r="13" spans="1:17" x14ac:dyDescent="0.2">
      <c r="A13" s="284" t="s">
        <v>9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</row>
    <row r="14" spans="1:17" ht="18.75" customHeight="1" x14ac:dyDescent="0.2">
      <c r="A14" s="284" t="s">
        <v>1085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</row>
    <row r="15" spans="1:17" ht="9" customHeight="1" x14ac:dyDescent="0.2">
      <c r="A15" s="2"/>
      <c r="E15" s="2"/>
      <c r="F15" s="2"/>
      <c r="G15" s="2"/>
      <c r="H15" s="2"/>
      <c r="I15" s="2"/>
      <c r="J15" s="2"/>
      <c r="K15" s="2"/>
      <c r="L15" s="87"/>
      <c r="M15" s="87"/>
      <c r="N15" s="2"/>
      <c r="O15" s="2"/>
      <c r="P15" s="2"/>
      <c r="Q15" s="2"/>
    </row>
    <row r="16" spans="1:17" x14ac:dyDescent="0.2">
      <c r="A16" s="152"/>
      <c r="B16" s="288" t="s">
        <v>632</v>
      </c>
      <c r="C16" s="288"/>
      <c r="D16" s="288"/>
      <c r="E16" s="288"/>
      <c r="F16" s="288"/>
      <c r="G16" s="288"/>
      <c r="H16" s="288"/>
      <c r="I16" s="288"/>
      <c r="J16" s="288"/>
      <c r="K16" s="289"/>
      <c r="L16" s="290"/>
      <c r="M16" s="291"/>
      <c r="N16" s="288"/>
      <c r="O16" s="2"/>
    </row>
    <row r="17" spans="1:17" x14ac:dyDescent="0.2">
      <c r="A17" s="2"/>
      <c r="E17" s="2"/>
      <c r="F17" s="2"/>
      <c r="G17" s="2"/>
      <c r="H17" s="2"/>
      <c r="I17" s="2"/>
      <c r="J17" s="2"/>
      <c r="K17" s="2"/>
      <c r="L17" s="87"/>
      <c r="M17" s="87"/>
      <c r="N17" s="2"/>
      <c r="O17" s="2"/>
      <c r="P17" s="2"/>
      <c r="Q17" s="2"/>
    </row>
    <row r="18" spans="1:17" x14ac:dyDescent="0.2">
      <c r="A18" s="2"/>
      <c r="E18" s="2"/>
      <c r="F18" s="2"/>
      <c r="G18" s="2"/>
      <c r="H18" s="2"/>
      <c r="I18" s="2"/>
      <c r="J18" s="2"/>
      <c r="K18" s="2"/>
      <c r="L18" s="87"/>
      <c r="M18" s="87"/>
      <c r="N18" s="2"/>
      <c r="O18" s="2"/>
      <c r="P18" s="2"/>
      <c r="Q18" s="2"/>
    </row>
    <row r="19" spans="1:17" ht="10.5" customHeight="1" thickBot="1" x14ac:dyDescent="0.25"/>
    <row r="20" spans="1:17" ht="27.75" customHeight="1" x14ac:dyDescent="0.2">
      <c r="A20" s="80" t="s">
        <v>8</v>
      </c>
      <c r="B20" s="81" t="s">
        <v>5</v>
      </c>
      <c r="C20" s="81" t="s">
        <v>17</v>
      </c>
      <c r="D20" s="81" t="s">
        <v>6</v>
      </c>
      <c r="E20" s="81" t="s">
        <v>7</v>
      </c>
      <c r="F20" s="81" t="s">
        <v>18</v>
      </c>
      <c r="G20" s="81" t="s">
        <v>13</v>
      </c>
      <c r="H20" s="81" t="s">
        <v>14</v>
      </c>
      <c r="I20" s="81" t="s">
        <v>12</v>
      </c>
      <c r="J20" s="81" t="s">
        <v>308</v>
      </c>
      <c r="K20" s="81" t="s">
        <v>313</v>
      </c>
      <c r="L20" s="81" t="s">
        <v>0</v>
      </c>
      <c r="M20" s="81" t="s">
        <v>1</v>
      </c>
      <c r="N20" s="81" t="s">
        <v>2</v>
      </c>
      <c r="O20" s="81" t="s">
        <v>310</v>
      </c>
      <c r="P20" s="81" t="s">
        <v>311</v>
      </c>
      <c r="Q20" s="90" t="s">
        <v>10</v>
      </c>
    </row>
    <row r="21" spans="1:17" s="7" customFormat="1" ht="36.75" customHeight="1" x14ac:dyDescent="0.2">
      <c r="A21" s="302" t="s">
        <v>885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4"/>
    </row>
    <row r="22" spans="1:17" s="7" customFormat="1" ht="38.25" customHeight="1" x14ac:dyDescent="0.2">
      <c r="A22" s="185">
        <v>1</v>
      </c>
      <c r="B22" s="115" t="s">
        <v>1073</v>
      </c>
      <c r="C22" s="115" t="s">
        <v>396</v>
      </c>
      <c r="D22" s="115" t="s">
        <v>1074</v>
      </c>
      <c r="E22" s="101" t="s">
        <v>315</v>
      </c>
      <c r="F22" s="101" t="s">
        <v>270</v>
      </c>
      <c r="G22" s="116">
        <v>45962</v>
      </c>
      <c r="H22" s="116">
        <v>46023</v>
      </c>
      <c r="I22" s="105">
        <v>180000</v>
      </c>
      <c r="J22" s="105">
        <v>0</v>
      </c>
      <c r="K22" s="105">
        <f>SUM(I22:J22)</f>
        <v>180000</v>
      </c>
      <c r="L22" s="105">
        <f>IF(K22&gt;=[1]Datos!$D$14,([1]Datos!$D$14*[1]Datos!$C$14),IF(K22&lt;=[1]Datos!$D$14,(K22*[1]Datos!$C$14)))</f>
        <v>5166</v>
      </c>
      <c r="M22" s="191">
        <f>IF((I22-L22-N22)&lt;=Datos!$G$7,"0",IF((I22-L22-N22)&lt;=Datos!$G$8,((I22-L22-N22)-Datos!$F$8)*Datos!$I$6,IF((I22-L22-N22)&lt;=Datos!$G$9,Datos!$I$8+((I22-L22-N22)-Datos!$F$9)*Datos!$J$6,IF((I22-L22-N22)&gt;=Datos!$F$10,(Datos!$I$8+Datos!$J$8)+((I22-L22-N22)-Datos!$F$10)*Datos!$K$6))))</f>
        <v>30923.360666666667</v>
      </c>
      <c r="N22" s="190">
        <v>5472</v>
      </c>
      <c r="O22" s="105">
        <v>25</v>
      </c>
      <c r="P22" s="105">
        <f t="shared" ref="P22" si="0">SUM(L22:O22)</f>
        <v>41586.360666666667</v>
      </c>
      <c r="Q22" s="188">
        <f>+K22-P22</f>
        <v>138413.63933333333</v>
      </c>
    </row>
    <row r="23" spans="1:17" s="79" customFormat="1" ht="36.75" customHeight="1" x14ac:dyDescent="0.2">
      <c r="A23" s="302" t="s">
        <v>435</v>
      </c>
      <c r="B23" s="303"/>
      <c r="C23" s="109">
        <v>1</v>
      </c>
      <c r="D23" s="109"/>
      <c r="E23" s="176"/>
      <c r="F23" s="110"/>
      <c r="G23" s="111"/>
      <c r="H23" s="112"/>
      <c r="I23" s="113">
        <f t="shared" ref="I23:Q23" si="1">SUM(I22:I22)</f>
        <v>180000</v>
      </c>
      <c r="J23" s="113">
        <f t="shared" si="1"/>
        <v>0</v>
      </c>
      <c r="K23" s="113">
        <f t="shared" si="1"/>
        <v>180000</v>
      </c>
      <c r="L23" s="113">
        <f t="shared" si="1"/>
        <v>5166</v>
      </c>
      <c r="M23" s="113">
        <f t="shared" si="1"/>
        <v>30923.360666666667</v>
      </c>
      <c r="N23" s="113">
        <f t="shared" si="1"/>
        <v>5472</v>
      </c>
      <c r="O23" s="113">
        <f t="shared" si="1"/>
        <v>25</v>
      </c>
      <c r="P23" s="113">
        <f t="shared" si="1"/>
        <v>41586.360666666667</v>
      </c>
      <c r="Q23" s="113">
        <f t="shared" si="1"/>
        <v>138413.63933333333</v>
      </c>
    </row>
    <row r="24" spans="1:17" s="7" customFormat="1" ht="36.75" customHeight="1" x14ac:dyDescent="0.2">
      <c r="A24" s="302" t="s">
        <v>463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4"/>
    </row>
    <row r="25" spans="1:17" s="7" customFormat="1" ht="38.25" customHeight="1" x14ac:dyDescent="0.2">
      <c r="A25" s="185">
        <v>2</v>
      </c>
      <c r="B25" s="115" t="s">
        <v>347</v>
      </c>
      <c r="C25" s="115" t="s">
        <v>396</v>
      </c>
      <c r="D25" s="115" t="s">
        <v>413</v>
      </c>
      <c r="E25" s="101" t="s">
        <v>315</v>
      </c>
      <c r="F25" s="101" t="s">
        <v>19</v>
      </c>
      <c r="G25" s="116">
        <v>45108</v>
      </c>
      <c r="H25" s="116">
        <v>45261</v>
      </c>
      <c r="I25" s="105">
        <v>218250</v>
      </c>
      <c r="J25" s="105">
        <v>0</v>
      </c>
      <c r="K25" s="105">
        <f>SUM(I25:J25)</f>
        <v>218250</v>
      </c>
      <c r="L25" s="105">
        <f>IF(K25&gt;=[1]Datos!$D$14,([1]Datos!$D$14*[1]Datos!$C$14),IF(K25&lt;=[1]Datos!$D$14,(K25*[1]Datos!$C$14)))</f>
        <v>6263.7749999999996</v>
      </c>
      <c r="M25" s="105">
        <v>39932.14</v>
      </c>
      <c r="N25" s="105">
        <v>6589.14</v>
      </c>
      <c r="O25" s="105">
        <v>25</v>
      </c>
      <c r="P25" s="105">
        <f t="shared" ref="P25" si="2">SUM(L25:O25)</f>
        <v>52810.055</v>
      </c>
      <c r="Q25" s="188">
        <f>+K25-P25</f>
        <v>165439.94500000001</v>
      </c>
    </row>
    <row r="26" spans="1:17" s="79" customFormat="1" ht="36.75" customHeight="1" x14ac:dyDescent="0.2">
      <c r="A26" s="302" t="s">
        <v>435</v>
      </c>
      <c r="B26" s="303"/>
      <c r="C26" s="109">
        <v>1</v>
      </c>
      <c r="D26" s="109"/>
      <c r="E26" s="176"/>
      <c r="F26" s="110"/>
      <c r="G26" s="111"/>
      <c r="H26" s="112"/>
      <c r="I26" s="113">
        <f t="shared" ref="I26:Q26" si="3">SUM(I24:I25)</f>
        <v>218250</v>
      </c>
      <c r="J26" s="113">
        <f t="shared" si="3"/>
        <v>0</v>
      </c>
      <c r="K26" s="113">
        <f t="shared" si="3"/>
        <v>218250</v>
      </c>
      <c r="L26" s="113">
        <f t="shared" si="3"/>
        <v>6263.7749999999996</v>
      </c>
      <c r="M26" s="113">
        <f t="shared" si="3"/>
        <v>39932.14</v>
      </c>
      <c r="N26" s="113">
        <f t="shared" si="3"/>
        <v>6589.14</v>
      </c>
      <c r="O26" s="113">
        <f t="shared" si="3"/>
        <v>25</v>
      </c>
      <c r="P26" s="113">
        <f t="shared" si="3"/>
        <v>52810.055</v>
      </c>
      <c r="Q26" s="113">
        <f t="shared" si="3"/>
        <v>165439.94500000001</v>
      </c>
    </row>
    <row r="27" spans="1:17" ht="29.25" customHeight="1" x14ac:dyDescent="0.2">
      <c r="A27" s="292" t="s">
        <v>619</v>
      </c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4"/>
    </row>
    <row r="28" spans="1:17" s="7" customFormat="1" ht="38.25" customHeight="1" x14ac:dyDescent="0.2">
      <c r="A28" s="185">
        <v>3</v>
      </c>
      <c r="B28" s="186" t="s">
        <v>316</v>
      </c>
      <c r="C28" s="115" t="s">
        <v>396</v>
      </c>
      <c r="D28" s="157" t="s">
        <v>411</v>
      </c>
      <c r="E28" s="101" t="s">
        <v>315</v>
      </c>
      <c r="F28" s="101" t="s">
        <v>19</v>
      </c>
      <c r="G28" s="102">
        <v>45627</v>
      </c>
      <c r="H28" s="116">
        <v>45809</v>
      </c>
      <c r="I28" s="105">
        <v>180000</v>
      </c>
      <c r="J28" s="105">
        <v>0</v>
      </c>
      <c r="K28" s="184">
        <f t="shared" ref="K28" si="4">SUM(I28:J28)</f>
        <v>180000</v>
      </c>
      <c r="L28" s="187">
        <f>IF(K28&gt;=[1]Datos!$D$14,([1]Datos!$D$14*[1]Datos!$C$14),IF(K28&lt;=[1]Datos!$D$14,(K28*[1]Datos!$C$14)))</f>
        <v>5166</v>
      </c>
      <c r="M28" s="105">
        <v>30923.37</v>
      </c>
      <c r="N28" s="105">
        <v>5472</v>
      </c>
      <c r="O28" s="105">
        <v>25</v>
      </c>
      <c r="P28" s="105">
        <f t="shared" ref="P28" si="5">SUM(L28:O28)</f>
        <v>41586.369999999995</v>
      </c>
      <c r="Q28" s="188">
        <f t="shared" ref="Q28" si="6">+K28-P28</f>
        <v>138413.63</v>
      </c>
    </row>
    <row r="29" spans="1:17" s="79" customFormat="1" ht="36.75" customHeight="1" x14ac:dyDescent="0.2">
      <c r="A29" s="302" t="s">
        <v>435</v>
      </c>
      <c r="B29" s="303"/>
      <c r="C29" s="109">
        <v>1</v>
      </c>
      <c r="D29" s="109"/>
      <c r="E29" s="176"/>
      <c r="F29" s="110"/>
      <c r="G29" s="111"/>
      <c r="H29" s="112"/>
      <c r="I29" s="113">
        <f t="shared" ref="I29:Q29" si="7">SUM(I28:I28)</f>
        <v>180000</v>
      </c>
      <c r="J29" s="113">
        <f t="shared" si="7"/>
        <v>0</v>
      </c>
      <c r="K29" s="113">
        <f t="shared" si="7"/>
        <v>180000</v>
      </c>
      <c r="L29" s="113">
        <f t="shared" si="7"/>
        <v>5166</v>
      </c>
      <c r="M29" s="113">
        <f t="shared" si="7"/>
        <v>30923.37</v>
      </c>
      <c r="N29" s="113">
        <f t="shared" si="7"/>
        <v>5472</v>
      </c>
      <c r="O29" s="113">
        <f t="shared" si="7"/>
        <v>25</v>
      </c>
      <c r="P29" s="113">
        <f t="shared" si="7"/>
        <v>41586.369999999995</v>
      </c>
      <c r="Q29" s="113">
        <f t="shared" si="7"/>
        <v>138413.63</v>
      </c>
    </row>
    <row r="30" spans="1:17" s="7" customFormat="1" ht="36.75" customHeight="1" x14ac:dyDescent="0.2">
      <c r="A30" s="302" t="s">
        <v>464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4"/>
    </row>
    <row r="31" spans="1:17" s="7" customFormat="1" ht="38.25" customHeight="1" x14ac:dyDescent="0.2">
      <c r="A31" s="185">
        <v>4</v>
      </c>
      <c r="B31" s="189" t="s">
        <v>761</v>
      </c>
      <c r="C31" s="120" t="s">
        <v>396</v>
      </c>
      <c r="D31" s="120" t="s">
        <v>759</v>
      </c>
      <c r="E31" s="101" t="s">
        <v>315</v>
      </c>
      <c r="F31" s="101" t="s">
        <v>270</v>
      </c>
      <c r="G31" s="102">
        <v>45717</v>
      </c>
      <c r="H31" s="116">
        <v>45901</v>
      </c>
      <c r="I31" s="121">
        <v>50000</v>
      </c>
      <c r="J31" s="105">
        <v>0</v>
      </c>
      <c r="K31" s="121">
        <f>SUM(I31:J31)</f>
        <v>50000</v>
      </c>
      <c r="L31" s="190">
        <f>IF(K31&gt;=[1]Datos!$D$14,([1]Datos!$D$14*[1]Datos!$C$14),IF(K31&lt;=[1]Datos!$D$14,(K31*[1]Datos!$C$14)))</f>
        <v>1435</v>
      </c>
      <c r="M31" s="191">
        <f>IF((I31-L31-N31)&lt;=Datos!$G$7,"0",IF((I31-L31-N31)&lt;=Datos!$G$8,((I31-L31-N31)-Datos!$F$8)*Datos!$I$6,IF((I31-L31-N31)&lt;=Datos!$G$9,Datos!$I$8+((I31-L31-N31)-Datos!$F$9)*Datos!$J$6,IF((I31-L31-N31)&gt;=Datos!$F$10,(Datos!$I$8+Datos!$J$8)+((I31-L31-N31)-Datos!$F$10)*Datos!$K$6))))</f>
        <v>1853.9984999999997</v>
      </c>
      <c r="N31" s="190">
        <f>IF(I31&gt;=Datos!$D$15,(Datos!$D$15*Datos!$C$15),IF(I31&lt;=Datos!$D$15,(I31*Datos!$C$15)))</f>
        <v>1520</v>
      </c>
      <c r="O31" s="105">
        <v>25</v>
      </c>
      <c r="P31" s="105">
        <f t="shared" ref="P31" si="8">SUM(L31:O31)</f>
        <v>4833.9984999999997</v>
      </c>
      <c r="Q31" s="188">
        <f t="shared" ref="Q31:Q34" si="9">+I31-P31</f>
        <v>45166.001499999998</v>
      </c>
    </row>
    <row r="32" spans="1:17" s="7" customFormat="1" ht="38.25" customHeight="1" x14ac:dyDescent="0.2">
      <c r="A32" s="185">
        <v>5</v>
      </c>
      <c r="B32" s="189" t="s">
        <v>538</v>
      </c>
      <c r="C32" s="120" t="s">
        <v>396</v>
      </c>
      <c r="D32" s="120" t="s">
        <v>332</v>
      </c>
      <c r="E32" s="101" t="s">
        <v>315</v>
      </c>
      <c r="F32" s="101" t="s">
        <v>19</v>
      </c>
      <c r="G32" s="102">
        <v>45627</v>
      </c>
      <c r="H32" s="116">
        <v>45809</v>
      </c>
      <c r="I32" s="121">
        <v>125000</v>
      </c>
      <c r="J32" s="105">
        <v>0</v>
      </c>
      <c r="K32" s="121">
        <f>SUM(I32:J32)</f>
        <v>125000</v>
      </c>
      <c r="L32" s="190">
        <f>IF(K32&gt;=[1]Datos!$D$14,([1]Datos!$D$14*[1]Datos!$C$14),IF(K32&lt;=[1]Datos!$D$14,(K32*[1]Datos!$C$14)))</f>
        <v>3587.5</v>
      </c>
      <c r="M32" s="191">
        <f>IF((I32-L32-N32)&lt;=Datos!$G$7,"0",IF((I32-L32-N32)&lt;=Datos!$G$8,((I32-L32-N32)-Datos!$F$8)*Datos!$I$6,IF((I32-L32-N32)&lt;=Datos!$G$9,Datos!$I$8+((I32-L32-N32)-Datos!$F$9)*Datos!$J$6,IF((I32-L32-N32)&gt;=Datos!$F$10,(Datos!$I$8+Datos!$J$8)+((I32-L32-N32)-Datos!$F$10)*Datos!$K$6))))</f>
        <v>17985.985666666667</v>
      </c>
      <c r="N32" s="190">
        <f>IF(I32&gt;=Datos!$D$15,(Datos!$D$15*Datos!$C$15),IF(I32&lt;=Datos!$D$15,(I32*Datos!$C$15)))</f>
        <v>3800</v>
      </c>
      <c r="O32" s="105">
        <v>25</v>
      </c>
      <c r="P32" s="105">
        <f t="shared" ref="P32" si="10">SUM(L32:O32)</f>
        <v>25398.485666666667</v>
      </c>
      <c r="Q32" s="188">
        <f t="shared" si="9"/>
        <v>99601.514333333325</v>
      </c>
    </row>
    <row r="33" spans="1:17" s="7" customFormat="1" ht="38.25" customHeight="1" x14ac:dyDescent="0.2">
      <c r="A33" s="185">
        <v>6</v>
      </c>
      <c r="B33" s="189" t="s">
        <v>331</v>
      </c>
      <c r="C33" s="120" t="s">
        <v>396</v>
      </c>
      <c r="D33" s="120" t="s">
        <v>332</v>
      </c>
      <c r="E33" s="101" t="s">
        <v>315</v>
      </c>
      <c r="F33" s="101" t="s">
        <v>19</v>
      </c>
      <c r="G33" s="102">
        <v>45017</v>
      </c>
      <c r="H33" s="116">
        <v>45200</v>
      </c>
      <c r="I33" s="121">
        <v>125000</v>
      </c>
      <c r="J33" s="105">
        <v>0</v>
      </c>
      <c r="K33" s="121">
        <f>SUM(I33:J33)</f>
        <v>125000</v>
      </c>
      <c r="L33" s="190">
        <f>IF(K33&gt;=[1]Datos!$D$14,([1]Datos!$D$14*[1]Datos!$C$14),IF(K33&lt;=[1]Datos!$D$14,(K33*[1]Datos!$C$14)))</f>
        <v>3587.5</v>
      </c>
      <c r="M33" s="191">
        <f>IF((I33-L33-N33)&lt;=Datos!$G$7,"0",IF((I33-L33-N33)&lt;=Datos!$G$8,((I33-L33-N33)-Datos!$F$8)*Datos!$I$6,IF((I33-L33-N33)&lt;=Datos!$G$9,Datos!$I$8+((I33-L33-N33)-Datos!$F$9)*Datos!$J$6,IF((I33-L33-N33)&gt;=Datos!$F$10,(Datos!$I$8+Datos!$J$8)+((I33-L33-N33)-Datos!$F$10)*Datos!$K$6))))</f>
        <v>17985.985666666667</v>
      </c>
      <c r="N33" s="190">
        <f>IF(I33&gt;=Datos!$D$15,(Datos!$D$15*Datos!$C$15),IF(I33&lt;=Datos!$D$15,(I33*Datos!$C$15)))</f>
        <v>3800</v>
      </c>
      <c r="O33" s="105">
        <v>25</v>
      </c>
      <c r="P33" s="105">
        <f t="shared" ref="P33" si="11">SUM(L33:O33)</f>
        <v>25398.485666666667</v>
      </c>
      <c r="Q33" s="188">
        <f t="shared" si="9"/>
        <v>99601.514333333325</v>
      </c>
    </row>
    <row r="34" spans="1:17" s="7" customFormat="1" ht="38.25" customHeight="1" x14ac:dyDescent="0.2">
      <c r="A34" s="185">
        <v>7</v>
      </c>
      <c r="B34" s="115" t="s">
        <v>939</v>
      </c>
      <c r="C34" s="115" t="s">
        <v>396</v>
      </c>
      <c r="D34" s="115" t="s">
        <v>248</v>
      </c>
      <c r="E34" s="101" t="s">
        <v>315</v>
      </c>
      <c r="F34" s="101" t="s">
        <v>270</v>
      </c>
      <c r="G34" s="116">
        <v>45809</v>
      </c>
      <c r="H34" s="116">
        <v>45992</v>
      </c>
      <c r="I34" s="105">
        <v>45000</v>
      </c>
      <c r="J34" s="105">
        <v>0</v>
      </c>
      <c r="K34" s="184">
        <f>+I34+J34</f>
        <v>45000</v>
      </c>
      <c r="L34" s="105">
        <f>IF(K34&gt;=[1]Datos!$D$14,([1]Datos!$D$14*[1]Datos!$C$14),IF(K34&lt;=[1]Datos!$D$14,(K34*[1]Datos!$C$14)))</f>
        <v>1291.5</v>
      </c>
      <c r="M34" s="105">
        <f>IF((I34-L34-N34)&lt;=Datos!$G$7,"0",IF((I34-L34-N34)&lt;=Datos!$G$8,((I34-L34-N34)-Datos!$F$8)*Datos!$I$6,IF((I34-L34-N34)&lt;=Datos!$G$9,Datos!$I$8+((I34-L34-N34)-Datos!$F$9)*Datos!$J$6,IF((I34-L34-N34)&gt;=Datos!$F$10,(Datos!$I$8+Datos!$J$8)+((I34-L34-N34)-Datos!$F$10)*Datos!$K$6))))</f>
        <v>1148.3234999999997</v>
      </c>
      <c r="N34" s="105">
        <f>IF(I34&gt;=Datos!$D$15,(Datos!$D$15*Datos!$C$15),IF(I34&lt;=Datos!$D$15,(I34*Datos!$C$15)))</f>
        <v>1368</v>
      </c>
      <c r="O34" s="105">
        <v>25</v>
      </c>
      <c r="P34" s="105">
        <f t="shared" ref="P34" si="12">SUM(L34:O34)</f>
        <v>3832.8234999999995</v>
      </c>
      <c r="Q34" s="188">
        <f t="shared" si="9"/>
        <v>41167.176500000001</v>
      </c>
    </row>
    <row r="35" spans="1:17" s="79" customFormat="1" ht="36.75" customHeight="1" x14ac:dyDescent="0.2">
      <c r="A35" s="302" t="s">
        <v>435</v>
      </c>
      <c r="B35" s="303"/>
      <c r="C35" s="109">
        <v>4</v>
      </c>
      <c r="D35" s="109"/>
      <c r="E35" s="176"/>
      <c r="F35" s="110"/>
      <c r="G35" s="111"/>
      <c r="H35" s="112"/>
      <c r="I35" s="113">
        <f t="shared" ref="I35:Q35" si="13">SUM(I31:I34)</f>
        <v>345000</v>
      </c>
      <c r="J35" s="113">
        <f t="shared" si="13"/>
        <v>0</v>
      </c>
      <c r="K35" s="113">
        <f t="shared" si="13"/>
        <v>345000</v>
      </c>
      <c r="L35" s="113">
        <f t="shared" si="13"/>
        <v>9901.5</v>
      </c>
      <c r="M35" s="113">
        <f t="shared" si="13"/>
        <v>38974.293333333335</v>
      </c>
      <c r="N35" s="113">
        <f t="shared" si="13"/>
        <v>10488</v>
      </c>
      <c r="O35" s="113">
        <f t="shared" si="13"/>
        <v>100</v>
      </c>
      <c r="P35" s="113">
        <f t="shared" si="13"/>
        <v>59463.793333333335</v>
      </c>
      <c r="Q35" s="113">
        <f t="shared" si="13"/>
        <v>285536.20666666667</v>
      </c>
    </row>
    <row r="36" spans="1:17" s="7" customFormat="1" ht="36.75" customHeight="1" x14ac:dyDescent="0.2">
      <c r="A36" s="302" t="s">
        <v>437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4"/>
    </row>
    <row r="37" spans="1:17" s="7" customFormat="1" ht="38.25" customHeight="1" x14ac:dyDescent="0.2">
      <c r="A37" s="185">
        <v>8</v>
      </c>
      <c r="B37" s="115" t="s">
        <v>1075</v>
      </c>
      <c r="C37" s="115" t="s">
        <v>396</v>
      </c>
      <c r="D37" s="115" t="s">
        <v>412</v>
      </c>
      <c r="E37" s="101" t="s">
        <v>315</v>
      </c>
      <c r="F37" s="101" t="s">
        <v>270</v>
      </c>
      <c r="G37" s="116">
        <v>45962</v>
      </c>
      <c r="H37" s="116">
        <v>46143</v>
      </c>
      <c r="I37" s="105">
        <v>120000</v>
      </c>
      <c r="J37" s="105">
        <v>0</v>
      </c>
      <c r="K37" s="105">
        <f>SUM(I37:J37)</f>
        <v>120000</v>
      </c>
      <c r="L37" s="105">
        <f>IF(K37&gt;=[1]Datos!$D$14,([1]Datos!$D$14*[1]Datos!$C$14),IF(K37&lt;=[1]Datos!$D$14,(K37*[1]Datos!$C$14)))</f>
        <v>3444</v>
      </c>
      <c r="M37" s="105">
        <f>IF((I37-L37-N37)&lt;=Datos!$G$7,"0",IF((I37-L37-N37)&lt;=Datos!$G$8,((I37-L37-N37)-Datos!$F$8)*Datos!$I$6,IF((I37-L37-N37)&lt;=Datos!$G$9,Datos!$I$8+((I37-L37-N37)-Datos!$F$9)*Datos!$J$6,IF((I37-L37-N37)&gt;=Datos!$F$10,(Datos!$I$8+Datos!$J$8)+((I37-L37-N37)-Datos!$F$10)*Datos!$K$6))))</f>
        <v>16809.860666666667</v>
      </c>
      <c r="N37" s="105">
        <f>IF(I37&gt;=Datos!$D$15,(Datos!$D$15*Datos!$C$15),IF(I37&lt;=Datos!$D$15,(I37*Datos!$C$15)))</f>
        <v>3648</v>
      </c>
      <c r="O37" s="105">
        <v>25</v>
      </c>
      <c r="P37" s="105">
        <f>SUM(L37:O37)</f>
        <v>23926.860666666667</v>
      </c>
      <c r="Q37" s="188">
        <f>+K37-P37</f>
        <v>96073.139333333325</v>
      </c>
    </row>
    <row r="38" spans="1:17" s="79" customFormat="1" ht="36.75" customHeight="1" x14ac:dyDescent="0.2">
      <c r="A38" s="302" t="s">
        <v>435</v>
      </c>
      <c r="B38" s="303"/>
      <c r="C38" s="109">
        <v>1</v>
      </c>
      <c r="D38" s="109"/>
      <c r="E38" s="176"/>
      <c r="F38" s="110"/>
      <c r="G38" s="111"/>
      <c r="H38" s="112"/>
      <c r="I38" s="113">
        <f t="shared" ref="I38:Q38" si="14">SUM(I37)</f>
        <v>120000</v>
      </c>
      <c r="J38" s="113">
        <f t="shared" si="14"/>
        <v>0</v>
      </c>
      <c r="K38" s="113">
        <f t="shared" si="14"/>
        <v>120000</v>
      </c>
      <c r="L38" s="113">
        <f t="shared" si="14"/>
        <v>3444</v>
      </c>
      <c r="M38" s="113">
        <f t="shared" si="14"/>
        <v>16809.860666666667</v>
      </c>
      <c r="N38" s="113">
        <f t="shared" si="14"/>
        <v>3648</v>
      </c>
      <c r="O38" s="113">
        <f t="shared" si="14"/>
        <v>25</v>
      </c>
      <c r="P38" s="113">
        <f t="shared" si="14"/>
        <v>23926.860666666667</v>
      </c>
      <c r="Q38" s="113">
        <f t="shared" si="14"/>
        <v>96073.139333333325</v>
      </c>
    </row>
    <row r="39" spans="1:17" s="7" customFormat="1" ht="36.75" customHeight="1" x14ac:dyDescent="0.2">
      <c r="A39" s="302" t="s">
        <v>454</v>
      </c>
      <c r="B39" s="303"/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4"/>
    </row>
    <row r="40" spans="1:17" s="7" customFormat="1" ht="38.25" customHeight="1" x14ac:dyDescent="0.2">
      <c r="A40" s="185">
        <v>9</v>
      </c>
      <c r="B40" s="115" t="s">
        <v>345</v>
      </c>
      <c r="C40" s="115" t="s">
        <v>396</v>
      </c>
      <c r="D40" s="115" t="s">
        <v>412</v>
      </c>
      <c r="E40" s="101" t="s">
        <v>315</v>
      </c>
      <c r="F40" s="101" t="s">
        <v>270</v>
      </c>
      <c r="G40" s="116">
        <v>45108</v>
      </c>
      <c r="H40" s="116">
        <v>45292</v>
      </c>
      <c r="I40" s="105">
        <v>120000</v>
      </c>
      <c r="J40" s="105">
        <v>0</v>
      </c>
      <c r="K40" s="105">
        <f>SUM(I40:J40)</f>
        <v>120000</v>
      </c>
      <c r="L40" s="105">
        <f>IF(K40&gt;=[1]Datos!$D$14,([1]Datos!$D$14*[1]Datos!$C$14),IF(K40&lt;=[1]Datos!$D$14,(K40*[1]Datos!$C$14)))</f>
        <v>3444</v>
      </c>
      <c r="M40" s="105">
        <f>IF((I40-L40-N40)&lt;=Datos!$G$7,"0",IF((I40-L40-N40)&lt;=Datos!$G$8,((I40-L40-N40)-Datos!$F$8)*Datos!$I$6,IF((I40-L40-N40)&lt;=Datos!$G$9,Datos!$I$8+((I40-L40-N40)-Datos!$F$9)*Datos!$J$6,IF((I40-L40-N40)&gt;=Datos!$F$10,(Datos!$I$8+Datos!$J$8)+((I40-L40-N40)-Datos!$F$10)*Datos!$K$6))))</f>
        <v>16809.860666666667</v>
      </c>
      <c r="N40" s="105">
        <f>IF(I40&gt;=Datos!$D$15,(Datos!$D$15*Datos!$C$15),IF(I40&lt;=Datos!$D$15,(I40*Datos!$C$15)))</f>
        <v>3648</v>
      </c>
      <c r="O40" s="105">
        <v>25</v>
      </c>
      <c r="P40" s="105">
        <f>SUM(L40:O40)</f>
        <v>23926.860666666667</v>
      </c>
      <c r="Q40" s="188">
        <f>+K40-P40</f>
        <v>96073.139333333325</v>
      </c>
    </row>
    <row r="41" spans="1:17" s="79" customFormat="1" ht="36.75" customHeight="1" x14ac:dyDescent="0.2">
      <c r="A41" s="302" t="s">
        <v>435</v>
      </c>
      <c r="B41" s="303"/>
      <c r="C41" s="109">
        <v>1</v>
      </c>
      <c r="D41" s="109"/>
      <c r="E41" s="176"/>
      <c r="F41" s="110"/>
      <c r="G41" s="111"/>
      <c r="H41" s="112"/>
      <c r="I41" s="113">
        <f t="shared" ref="I41:Q41" si="15">SUM(I40)</f>
        <v>120000</v>
      </c>
      <c r="J41" s="113">
        <f t="shared" si="15"/>
        <v>0</v>
      </c>
      <c r="K41" s="113">
        <f t="shared" si="15"/>
        <v>120000</v>
      </c>
      <c r="L41" s="113">
        <f t="shared" si="15"/>
        <v>3444</v>
      </c>
      <c r="M41" s="113">
        <f t="shared" si="15"/>
        <v>16809.860666666667</v>
      </c>
      <c r="N41" s="113">
        <f t="shared" si="15"/>
        <v>3648</v>
      </c>
      <c r="O41" s="113">
        <f t="shared" si="15"/>
        <v>25</v>
      </c>
      <c r="P41" s="113">
        <f t="shared" si="15"/>
        <v>23926.860666666667</v>
      </c>
      <c r="Q41" s="113">
        <f t="shared" si="15"/>
        <v>96073.139333333325</v>
      </c>
    </row>
    <row r="42" spans="1:17" s="7" customFormat="1" ht="36.75" customHeight="1" x14ac:dyDescent="0.2">
      <c r="A42" s="302" t="s">
        <v>455</v>
      </c>
      <c r="B42" s="303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 s="304"/>
    </row>
    <row r="43" spans="1:17" s="7" customFormat="1" ht="38.25" customHeight="1" x14ac:dyDescent="0.2">
      <c r="A43" s="185">
        <v>10</v>
      </c>
      <c r="B43" s="146" t="s">
        <v>260</v>
      </c>
      <c r="C43" s="120" t="s">
        <v>396</v>
      </c>
      <c r="D43" s="120" t="s">
        <v>410</v>
      </c>
      <c r="E43" s="101" t="s">
        <v>315</v>
      </c>
      <c r="F43" s="101" t="s">
        <v>19</v>
      </c>
      <c r="G43" s="116">
        <v>45170</v>
      </c>
      <c r="H43" s="116">
        <v>45352</v>
      </c>
      <c r="I43" s="184">
        <v>157083.32999999999</v>
      </c>
      <c r="J43" s="105">
        <v>0</v>
      </c>
      <c r="K43" s="105">
        <f t="shared" ref="K43" si="16">SUM(I43:J43)</f>
        <v>157083.32999999999</v>
      </c>
      <c r="L43" s="105">
        <f>IF(K43&gt;=[1]Datos!$D$14,([1]Datos!$D$14*[1]Datos!$C$14),IF(K43&lt;=[1]Datos!$D$14,(K43*[1]Datos!$C$14)))</f>
        <v>4508.2915709999997</v>
      </c>
      <c r="M43" s="184">
        <f>IF((I43-L43-N43)&lt;=Datos!$G$7,"0",IF((I43-L43-N43)&lt;=Datos!$G$8,((I43-L43-N43)-Datos!$F$8)*Datos!$I$6,IF((I43-L43-N43)&lt;=Datos!$G$9,Datos!$I$8+((I43-L43-N43)-Datos!$F$9)*Datos!$J$6,IF((I43-L43-N43)&gt;=Datos!$F$10,(Datos!$I$8+Datos!$J$8)+((I43-L43-N43)-Datos!$F$10)*Datos!$K$6))))</f>
        <v>25532.786965916661</v>
      </c>
      <c r="N43" s="105">
        <f>IF(I43&gt;=Datos!$D$15,(Datos!$D$15*Datos!$C$15),IF(I43&lt;=Datos!$D$15,(I43*Datos!$C$15)))</f>
        <v>4775.333232</v>
      </c>
      <c r="O43" s="105">
        <v>25</v>
      </c>
      <c r="P43" s="105">
        <f>SUM(L43:O43)</f>
        <v>34841.41176891666</v>
      </c>
      <c r="Q43" s="188">
        <f>+K43-P43</f>
        <v>122241.91823108333</v>
      </c>
    </row>
    <row r="44" spans="1:17" s="79" customFormat="1" ht="36.75" customHeight="1" x14ac:dyDescent="0.2">
      <c r="A44" s="302" t="s">
        <v>435</v>
      </c>
      <c r="B44" s="303"/>
      <c r="C44" s="109">
        <v>1</v>
      </c>
      <c r="D44" s="109"/>
      <c r="E44" s="176"/>
      <c r="F44" s="110"/>
      <c r="G44" s="111"/>
      <c r="H44" s="112"/>
      <c r="I44" s="113">
        <f>SUM(I43)</f>
        <v>157083.32999999999</v>
      </c>
      <c r="J44" s="113">
        <f t="shared" ref="J44:Q44" si="17">SUM(J43)</f>
        <v>0</v>
      </c>
      <c r="K44" s="113">
        <f t="shared" si="17"/>
        <v>157083.32999999999</v>
      </c>
      <c r="L44" s="113">
        <f t="shared" si="17"/>
        <v>4508.2915709999997</v>
      </c>
      <c r="M44" s="113">
        <f t="shared" si="17"/>
        <v>25532.786965916661</v>
      </c>
      <c r="N44" s="113">
        <f t="shared" si="17"/>
        <v>4775.333232</v>
      </c>
      <c r="O44" s="113">
        <f t="shared" si="17"/>
        <v>25</v>
      </c>
      <c r="P44" s="113">
        <f t="shared" si="17"/>
        <v>34841.41176891666</v>
      </c>
      <c r="Q44" s="113">
        <f t="shared" si="17"/>
        <v>122241.91823108333</v>
      </c>
    </row>
    <row r="45" spans="1:17" s="7" customFormat="1" ht="36.75" customHeight="1" x14ac:dyDescent="0.2">
      <c r="A45" s="302" t="s">
        <v>623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4"/>
    </row>
    <row r="46" spans="1:17" s="7" customFormat="1" ht="38.25" customHeight="1" x14ac:dyDescent="0.2">
      <c r="A46" s="185">
        <v>11</v>
      </c>
      <c r="B46" s="115" t="s">
        <v>621</v>
      </c>
      <c r="C46" s="115" t="s">
        <v>396</v>
      </c>
      <c r="D46" s="115" t="s">
        <v>622</v>
      </c>
      <c r="E46" s="101" t="s">
        <v>315</v>
      </c>
      <c r="F46" s="101" t="s">
        <v>19</v>
      </c>
      <c r="G46" s="116">
        <v>45536</v>
      </c>
      <c r="H46" s="116">
        <v>45717</v>
      </c>
      <c r="I46" s="105">
        <v>150000</v>
      </c>
      <c r="J46" s="105">
        <v>0</v>
      </c>
      <c r="K46" s="184">
        <f t="shared" ref="K46:K49" si="18">+I46+J46</f>
        <v>150000</v>
      </c>
      <c r="L46" s="105">
        <f>IF(K46&gt;=[1]Datos!$D$14,([1]Datos!$D$14*[1]Datos!$C$14),IF(K46&lt;=[1]Datos!$D$14,(K46*[1]Datos!$C$14)))</f>
        <v>4305</v>
      </c>
      <c r="M46" s="105">
        <f>IF((I46-L46-N46)&lt;=Datos!$G$7,"0",IF((I46-L46-N46)&lt;=Datos!$G$8,((I46-L46-N46)-Datos!$F$8)*Datos!$I$6,IF((I46-L46-N46)&lt;=Datos!$G$9,Datos!$I$8+((I46-L46-N46)-Datos!$F$9)*Datos!$J$6,IF((I46-L46-N46)&gt;=Datos!$F$10,(Datos!$I$8+Datos!$J$8)+((I46-L46-N46)-Datos!$F$10)*Datos!$K$6))))</f>
        <v>23866.610666666667</v>
      </c>
      <c r="N46" s="105">
        <f>IF(I46&gt;=Datos!$D$15,(Datos!$D$15*Datos!$C$15),IF(I46&lt;=Datos!$D$15,(I46*Datos!$C$15)))</f>
        <v>4560</v>
      </c>
      <c r="O46" s="105">
        <v>25</v>
      </c>
      <c r="P46" s="105">
        <f>SUM(L46:O46)</f>
        <v>32756.610666666667</v>
      </c>
      <c r="Q46" s="188">
        <f>+I46-P46</f>
        <v>117243.38933333333</v>
      </c>
    </row>
    <row r="47" spans="1:17" s="7" customFormat="1" ht="38.25" customHeight="1" x14ac:dyDescent="0.2">
      <c r="A47" s="185">
        <v>12</v>
      </c>
      <c r="B47" s="115" t="s">
        <v>626</v>
      </c>
      <c r="C47" s="115" t="s">
        <v>624</v>
      </c>
      <c r="D47" s="115" t="s">
        <v>628</v>
      </c>
      <c r="E47" s="101" t="s">
        <v>315</v>
      </c>
      <c r="F47" s="101" t="s">
        <v>19</v>
      </c>
      <c r="G47" s="116">
        <v>45870</v>
      </c>
      <c r="H47" s="116">
        <v>46054</v>
      </c>
      <c r="I47" s="105">
        <v>85000</v>
      </c>
      <c r="J47" s="105">
        <v>0</v>
      </c>
      <c r="K47" s="184">
        <f t="shared" si="18"/>
        <v>85000</v>
      </c>
      <c r="L47" s="105">
        <f>IF(K47&gt;=[1]Datos!$D$14,([1]Datos!$D$14*[1]Datos!$C$14),IF(K47&lt;=[1]Datos!$D$14,(K47*[1]Datos!$C$14)))</f>
        <v>2439.5</v>
      </c>
      <c r="M47" s="105">
        <f>IF((I47-L47-N47)&lt;=Datos!$G$7,"0",IF((I47-L47-N47)&lt;=Datos!$G$8,((I47-L47-N47)-Datos!$F$8)*Datos!$I$6,IF((I47-L47-N47)&lt;=Datos!$G$9,Datos!$I$8+((I47-L47-N47)-Datos!$F$9)*Datos!$J$6,IF((I47-L47-N47)&gt;=Datos!$F$10,(Datos!$I$8+Datos!$J$8)+((I47-L47-N47)-Datos!$F$10)*Datos!$K$6))))</f>
        <v>8576.9856666666674</v>
      </c>
      <c r="N47" s="105">
        <f>IF(I47&gt;=Datos!$D$15,(Datos!$D$15*Datos!$C$15),IF(I47&lt;=Datos!$D$15,(I47*Datos!$C$15)))</f>
        <v>2584</v>
      </c>
      <c r="O47" s="105">
        <v>25</v>
      </c>
      <c r="P47" s="105">
        <f t="shared" ref="P47:P49" si="19">SUM(L47:O47)</f>
        <v>13625.485666666667</v>
      </c>
      <c r="Q47" s="188">
        <f t="shared" ref="Q47:Q49" si="20">+I47-P47</f>
        <v>71374.514333333325</v>
      </c>
    </row>
    <row r="48" spans="1:17" s="7" customFormat="1" ht="38.25" customHeight="1" x14ac:dyDescent="0.2">
      <c r="A48" s="185">
        <v>13</v>
      </c>
      <c r="B48" s="115" t="s">
        <v>627</v>
      </c>
      <c r="C48" s="115" t="s">
        <v>624</v>
      </c>
      <c r="D48" s="115" t="s">
        <v>628</v>
      </c>
      <c r="E48" s="101" t="s">
        <v>315</v>
      </c>
      <c r="F48" s="101" t="s">
        <v>19</v>
      </c>
      <c r="G48" s="116">
        <v>45870</v>
      </c>
      <c r="H48" s="116">
        <v>46054</v>
      </c>
      <c r="I48" s="105">
        <v>95000</v>
      </c>
      <c r="J48" s="105">
        <v>0</v>
      </c>
      <c r="K48" s="184">
        <f t="shared" si="18"/>
        <v>95000</v>
      </c>
      <c r="L48" s="105">
        <f>IF(K48&gt;=[1]Datos!$D$14,([1]Datos!$D$14*[1]Datos!$C$14),IF(K48&lt;=[1]Datos!$D$14,(K48*[1]Datos!$C$14)))</f>
        <v>2726.5</v>
      </c>
      <c r="M48" s="105">
        <f>IF((I48-L48-N48)&lt;=Datos!$G$7,"0",IF((I48-L48-N48)&lt;=Datos!$G$8,((I48-L48-N48)-Datos!$F$8)*Datos!$I$6,IF((I48-L48-N48)&lt;=Datos!$G$9,Datos!$I$8+((I48-L48-N48)-Datos!$F$9)*Datos!$J$6,IF((I48-L48-N48)&gt;=Datos!$F$10,(Datos!$I$8+Datos!$J$8)+((I48-L48-N48)-Datos!$F$10)*Datos!$K$6))))</f>
        <v>10929.235666666667</v>
      </c>
      <c r="N48" s="105">
        <f>IF(I48&gt;=Datos!$D$15,(Datos!$D$15*Datos!$C$15),IF(I48&lt;=Datos!$D$15,(I48*Datos!$C$15)))</f>
        <v>2888</v>
      </c>
      <c r="O48" s="105">
        <v>25</v>
      </c>
      <c r="P48" s="105">
        <f t="shared" si="19"/>
        <v>16568.735666666667</v>
      </c>
      <c r="Q48" s="188">
        <f t="shared" si="20"/>
        <v>78431.264333333325</v>
      </c>
    </row>
    <row r="49" spans="1:17" s="7" customFormat="1" ht="38.25" customHeight="1" x14ac:dyDescent="0.2">
      <c r="A49" s="185">
        <v>14</v>
      </c>
      <c r="B49" s="115" t="s">
        <v>938</v>
      </c>
      <c r="C49" s="115" t="s">
        <v>396</v>
      </c>
      <c r="D49" s="115" t="s">
        <v>628</v>
      </c>
      <c r="E49" s="101" t="s">
        <v>315</v>
      </c>
      <c r="F49" s="101" t="s">
        <v>19</v>
      </c>
      <c r="G49" s="116">
        <v>45870</v>
      </c>
      <c r="H49" s="116">
        <v>46054</v>
      </c>
      <c r="I49" s="105">
        <v>80000</v>
      </c>
      <c r="J49" s="105">
        <v>0</v>
      </c>
      <c r="K49" s="184">
        <f t="shared" si="18"/>
        <v>80000</v>
      </c>
      <c r="L49" s="105">
        <f>IF(K49&gt;=[1]Datos!$D$14,([1]Datos!$D$14*[1]Datos!$C$14),IF(K49&lt;=[1]Datos!$D$14,(K49*[1]Datos!$C$14)))</f>
        <v>2296</v>
      </c>
      <c r="M49" s="105">
        <f>IF((I49-L49-N49)&lt;=Datos!$G$7,"0",IF((I49-L49-N49)&lt;=Datos!$G$8,((I49-L49-N49)-Datos!$F$8)*Datos!$I$6,IF((I49-L49-N49)&lt;=Datos!$G$9,Datos!$I$8+((I49-L49-N49)-Datos!$F$9)*Datos!$J$6,IF((I49-L49-N49)&gt;=Datos!$F$10,(Datos!$I$8+Datos!$J$8)+((I49-L49-N49)-Datos!$F$10)*Datos!$K$6))))</f>
        <v>7400.8606666666674</v>
      </c>
      <c r="N49" s="105">
        <f>IF(I49&gt;=Datos!$D$15,(Datos!$D$15*Datos!$C$15),IF(I49&lt;=Datos!$D$15,(I49*Datos!$C$15)))</f>
        <v>2432</v>
      </c>
      <c r="O49" s="105">
        <v>25</v>
      </c>
      <c r="P49" s="105">
        <f t="shared" si="19"/>
        <v>12153.860666666667</v>
      </c>
      <c r="Q49" s="188">
        <f t="shared" si="20"/>
        <v>67846.139333333325</v>
      </c>
    </row>
    <row r="50" spans="1:17" s="7" customFormat="1" ht="38.25" customHeight="1" x14ac:dyDescent="0.2">
      <c r="A50" s="185">
        <v>15</v>
      </c>
      <c r="B50" s="115" t="s">
        <v>1078</v>
      </c>
      <c r="C50" s="115" t="s">
        <v>396</v>
      </c>
      <c r="D50" s="115" t="s">
        <v>1079</v>
      </c>
      <c r="E50" s="101" t="s">
        <v>315</v>
      </c>
      <c r="F50" s="101" t="s">
        <v>270</v>
      </c>
      <c r="G50" s="116">
        <v>45999</v>
      </c>
      <c r="H50" s="116">
        <v>45724</v>
      </c>
      <c r="I50" s="105">
        <v>100000</v>
      </c>
      <c r="J50" s="105">
        <v>0</v>
      </c>
      <c r="K50" s="184">
        <f t="shared" ref="K50" si="21">+I50+J50</f>
        <v>100000</v>
      </c>
      <c r="L50" s="105">
        <f>IF(K50&gt;=[1]Datos!$D$14,([1]Datos!$D$14*[1]Datos!$C$14),IF(K50&lt;=[1]Datos!$D$14,(K50*[1]Datos!$C$14)))</f>
        <v>2870</v>
      </c>
      <c r="M50" s="105">
        <f>IF((I50-L50-N50)&lt;=Datos!$G$7,"0",IF((I50-L50-N50)&lt;=Datos!$G$8,((I50-L50-N50)-Datos!$F$8)*Datos!$I$6,IF((I50-L50-N50)&lt;=Datos!$G$9,Datos!$I$8+((I50-L50-N50)-Datos!$F$9)*Datos!$J$6,IF((I50-L50-N50)&gt;=Datos!$F$10,(Datos!$I$8+Datos!$J$8)+((I50-L50-N50)-Datos!$F$10)*Datos!$K$6))))</f>
        <v>12105.360666666667</v>
      </c>
      <c r="N50" s="105">
        <f>IF(I50&gt;=Datos!$D$15,(Datos!$D$15*Datos!$C$15),IF(I50&lt;=Datos!$D$15,(I50*Datos!$C$15)))</f>
        <v>3040</v>
      </c>
      <c r="O50" s="105">
        <v>25</v>
      </c>
      <c r="P50" s="105">
        <f t="shared" ref="P50" si="22">SUM(L50:O50)</f>
        <v>18040.360666666667</v>
      </c>
      <c r="Q50" s="188">
        <f t="shared" ref="Q50" si="23">+I50-P50</f>
        <v>81959.639333333325</v>
      </c>
    </row>
    <row r="51" spans="1:17" s="79" customFormat="1" ht="36.75" customHeight="1" x14ac:dyDescent="0.2">
      <c r="A51" s="302" t="s">
        <v>435</v>
      </c>
      <c r="B51" s="303"/>
      <c r="C51" s="109">
        <v>5</v>
      </c>
      <c r="D51" s="109"/>
      <c r="E51" s="176"/>
      <c r="F51" s="110"/>
      <c r="G51" s="111"/>
      <c r="H51" s="112"/>
      <c r="I51" s="113">
        <f>SUM(I46:I50)</f>
        <v>510000</v>
      </c>
      <c r="J51" s="113">
        <f t="shared" ref="J51:Q51" si="24">SUM(J46:J50)</f>
        <v>0</v>
      </c>
      <c r="K51" s="113">
        <f t="shared" si="24"/>
        <v>510000</v>
      </c>
      <c r="L51" s="113">
        <f t="shared" si="24"/>
        <v>14637</v>
      </c>
      <c r="M51" s="113">
        <f t="shared" si="24"/>
        <v>62879.053333333337</v>
      </c>
      <c r="N51" s="113">
        <f t="shared" si="24"/>
        <v>15504</v>
      </c>
      <c r="O51" s="113">
        <f t="shared" si="24"/>
        <v>125</v>
      </c>
      <c r="P51" s="113">
        <f t="shared" si="24"/>
        <v>93145.053333333344</v>
      </c>
      <c r="Q51" s="113">
        <f t="shared" si="24"/>
        <v>416854.94666666666</v>
      </c>
    </row>
    <row r="52" spans="1:17" s="7" customFormat="1" ht="36.75" customHeight="1" x14ac:dyDescent="0.2">
      <c r="A52" s="302" t="s">
        <v>555</v>
      </c>
      <c r="B52" s="303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4"/>
    </row>
    <row r="53" spans="1:17" s="7" customFormat="1" ht="38.25" customHeight="1" x14ac:dyDescent="0.2">
      <c r="A53" s="185">
        <v>16</v>
      </c>
      <c r="B53" s="146" t="s">
        <v>503</v>
      </c>
      <c r="C53" s="120" t="s">
        <v>504</v>
      </c>
      <c r="D53" s="120" t="s">
        <v>420</v>
      </c>
      <c r="E53" s="101" t="s">
        <v>315</v>
      </c>
      <c r="F53" s="101" t="s">
        <v>270</v>
      </c>
      <c r="G53" s="116">
        <v>45627</v>
      </c>
      <c r="H53" s="116">
        <v>45809</v>
      </c>
      <c r="I53" s="184">
        <v>30000</v>
      </c>
      <c r="J53" s="105">
        <v>0</v>
      </c>
      <c r="K53" s="105">
        <f>SUM(I53:J53)</f>
        <v>30000</v>
      </c>
      <c r="L53" s="105">
        <f>IF(K53&gt;=[1]Datos!$D$14,([1]Datos!$D$14*[1]Datos!$C$14),IF(K53&lt;=[1]Datos!$D$14,(K53*[1]Datos!$C$14)))</f>
        <v>861</v>
      </c>
      <c r="M53" s="184" t="str">
        <f>IF((I53-L53-N53)&lt;=Datos!$G$7,"0",IF((I53-L53-N53)&lt;=Datos!$G$8,((I53-L53-N53)-Datos!$F$8)*Datos!$I$6,IF((I53-L53-N53)&lt;=Datos!$G$9,Datos!$I$8+((I53-L53-N53)-Datos!$F$9)*Datos!$J$6,IF((I53-L53-N53)&gt;=Datos!$F$10,(Datos!$I$8+Datos!$J$8)+((I53-L53-N53)-Datos!$F$10)*Datos!$K$6))))</f>
        <v>0</v>
      </c>
      <c r="N53" s="105">
        <f>IF(I53&gt;=Datos!$D$15,(Datos!$D$15*Datos!$C$15),IF(I53&lt;=Datos!$D$15,(I53*Datos!$C$15)))</f>
        <v>912</v>
      </c>
      <c r="O53" s="105">
        <v>1538.05</v>
      </c>
      <c r="P53" s="105">
        <f>SUM(L53:O53)</f>
        <v>3311.05</v>
      </c>
      <c r="Q53" s="188">
        <f>+K53-P53</f>
        <v>26688.95</v>
      </c>
    </row>
    <row r="54" spans="1:17" s="79" customFormat="1" ht="36.75" customHeight="1" x14ac:dyDescent="0.2">
      <c r="A54" s="302" t="s">
        <v>435</v>
      </c>
      <c r="B54" s="303"/>
      <c r="C54" s="109">
        <v>1</v>
      </c>
      <c r="D54" s="109"/>
      <c r="E54" s="176"/>
      <c r="F54" s="110"/>
      <c r="G54" s="111"/>
      <c r="H54" s="112"/>
      <c r="I54" s="113">
        <f t="shared" ref="I54:Q54" si="25">SUM(I53:I53)</f>
        <v>30000</v>
      </c>
      <c r="J54" s="113">
        <f t="shared" si="25"/>
        <v>0</v>
      </c>
      <c r="K54" s="113">
        <f t="shared" si="25"/>
        <v>30000</v>
      </c>
      <c r="L54" s="113">
        <f t="shared" si="25"/>
        <v>861</v>
      </c>
      <c r="M54" s="113">
        <f t="shared" si="25"/>
        <v>0</v>
      </c>
      <c r="N54" s="113">
        <f t="shared" si="25"/>
        <v>912</v>
      </c>
      <c r="O54" s="113">
        <f t="shared" si="25"/>
        <v>1538.05</v>
      </c>
      <c r="P54" s="113">
        <f t="shared" si="25"/>
        <v>3311.05</v>
      </c>
      <c r="Q54" s="113">
        <f t="shared" si="25"/>
        <v>26688.95</v>
      </c>
    </row>
    <row r="55" spans="1:17" s="7" customFormat="1" ht="36.75" customHeight="1" x14ac:dyDescent="0.2">
      <c r="A55" s="302" t="s">
        <v>625</v>
      </c>
      <c r="B55" s="303"/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4"/>
    </row>
    <row r="56" spans="1:17" s="7" customFormat="1" ht="38.25" customHeight="1" x14ac:dyDescent="0.2">
      <c r="A56" s="185">
        <v>17</v>
      </c>
      <c r="B56" s="115" t="s">
        <v>417</v>
      </c>
      <c r="C56" s="115" t="s">
        <v>275</v>
      </c>
      <c r="D56" s="115" t="s">
        <v>418</v>
      </c>
      <c r="E56" s="101" t="s">
        <v>315</v>
      </c>
      <c r="F56" s="101" t="s">
        <v>19</v>
      </c>
      <c r="G56" s="116">
        <v>45231</v>
      </c>
      <c r="H56" s="116">
        <v>45413</v>
      </c>
      <c r="I56" s="105">
        <v>110000</v>
      </c>
      <c r="J56" s="105">
        <v>0</v>
      </c>
      <c r="K56" s="184">
        <f>SUM(I56:J56)</f>
        <v>110000</v>
      </c>
      <c r="L56" s="105">
        <f>IF(K56&gt;=[1]Datos!$D$14,([1]Datos!$D$14*[1]Datos!$C$14),IF(K56&lt;=[1]Datos!$D$14,(K56*[1]Datos!$C$14)))</f>
        <v>3157</v>
      </c>
      <c r="M56" s="105">
        <f>IF((I56-L56-N56)&lt;=Datos!$G$7,"0",IF((I56-L56-N56)&lt;=Datos!$G$8,((I56-L56-N56)-Datos!$F$8)*Datos!$I$6,IF((I56-L56-N56)&lt;=Datos!$G$9,Datos!$I$8+((I56-L56-N56)-Datos!$F$9)*Datos!$J$6,IF((I56-L56-N56)&gt;=Datos!$F$10,(Datos!$I$8+Datos!$J$8)+((I56-L56-N56)-Datos!$F$10)*Datos!$K$6))))</f>
        <v>14457.610666666667</v>
      </c>
      <c r="N56" s="105">
        <f>IF(I56&gt;=Datos!$D$15,(Datos!$D$15*Datos!$C$15),IF(I56&lt;=Datos!$D$15,(I56*Datos!$C$15)))</f>
        <v>3344</v>
      </c>
      <c r="O56" s="105">
        <v>6322.95</v>
      </c>
      <c r="P56" s="105">
        <f>SUM(L56:O56)</f>
        <v>27281.560666666668</v>
      </c>
      <c r="Q56" s="188">
        <f>+I56-P56</f>
        <v>82718.439333333328</v>
      </c>
    </row>
    <row r="57" spans="1:17" s="79" customFormat="1" ht="36.75" customHeight="1" x14ac:dyDescent="0.2">
      <c r="A57" s="302" t="s">
        <v>435</v>
      </c>
      <c r="B57" s="303"/>
      <c r="C57" s="109">
        <v>2</v>
      </c>
      <c r="D57" s="109"/>
      <c r="E57" s="176"/>
      <c r="F57" s="110"/>
      <c r="G57" s="111"/>
      <c r="H57" s="112"/>
      <c r="I57" s="113">
        <f t="shared" ref="I57:Q57" si="26">SUM(I56:I56)</f>
        <v>110000</v>
      </c>
      <c r="J57" s="113">
        <f t="shared" si="26"/>
        <v>0</v>
      </c>
      <c r="K57" s="113">
        <f t="shared" si="26"/>
        <v>110000</v>
      </c>
      <c r="L57" s="113">
        <f t="shared" si="26"/>
        <v>3157</v>
      </c>
      <c r="M57" s="113">
        <f t="shared" si="26"/>
        <v>14457.610666666667</v>
      </c>
      <c r="N57" s="113">
        <f t="shared" si="26"/>
        <v>3344</v>
      </c>
      <c r="O57" s="113">
        <f t="shared" si="26"/>
        <v>6322.95</v>
      </c>
      <c r="P57" s="113">
        <f t="shared" si="26"/>
        <v>27281.560666666668</v>
      </c>
      <c r="Q57" s="113">
        <f t="shared" si="26"/>
        <v>82718.439333333328</v>
      </c>
    </row>
    <row r="58" spans="1:17" s="7" customFormat="1" ht="36.75" customHeight="1" x14ac:dyDescent="0.2">
      <c r="A58" s="302" t="s">
        <v>883</v>
      </c>
      <c r="B58" s="303"/>
      <c r="C58" s="303"/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3"/>
      <c r="Q58" s="304"/>
    </row>
    <row r="59" spans="1:17" s="7" customFormat="1" ht="49.5" customHeight="1" x14ac:dyDescent="0.2">
      <c r="A59" s="185">
        <v>18</v>
      </c>
      <c r="B59" s="146" t="s">
        <v>882</v>
      </c>
      <c r="C59" s="120" t="s">
        <v>320</v>
      </c>
      <c r="D59" s="120" t="s">
        <v>884</v>
      </c>
      <c r="E59" s="101" t="s">
        <v>315</v>
      </c>
      <c r="F59" s="101" t="s">
        <v>270</v>
      </c>
      <c r="G59" s="116">
        <v>45778</v>
      </c>
      <c r="H59" s="116">
        <v>45962</v>
      </c>
      <c r="I59" s="184">
        <v>45000</v>
      </c>
      <c r="J59" s="105">
        <v>0</v>
      </c>
      <c r="K59" s="105">
        <f>SUM(I59:J59)</f>
        <v>45000</v>
      </c>
      <c r="L59" s="105">
        <f>IF(K59&gt;=[1]Datos!$D$14,([1]Datos!$D$14*[1]Datos!$C$14),IF(K59&lt;=[1]Datos!$D$14,(K59*[1]Datos!$C$14)))</f>
        <v>1291.5</v>
      </c>
      <c r="M59" s="184">
        <f>IF((I59-L59-N59)&lt;=Datos!$G$7,"0",IF((I59-L59-N59)&lt;=Datos!$G$8,((I59-L59-N59)-Datos!$F$8)*Datos!$I$6,IF((I59-L59-N59)&lt;=Datos!$G$9,Datos!$I$8+((I59-L59-N59)-Datos!$F$9)*Datos!$J$6,IF((I59-L59-N59)&gt;=Datos!$F$10,(Datos!$I$8+Datos!$J$8)+((I59-L59-N59)-Datos!$F$10)*Datos!$K$6))))</f>
        <v>1148.3234999999997</v>
      </c>
      <c r="N59" s="105">
        <f>IF(I59&gt;=Datos!$D$15,(Datos!$D$15*Datos!$C$15),IF(I59&lt;=Datos!$D$15,(I59*Datos!$C$15)))</f>
        <v>1368</v>
      </c>
      <c r="O59" s="105">
        <v>25</v>
      </c>
      <c r="P59" s="105">
        <f>SUM(L59:O59)</f>
        <v>3832.8234999999995</v>
      </c>
      <c r="Q59" s="188">
        <f>+K59-P59</f>
        <v>41167.176500000001</v>
      </c>
    </row>
    <row r="60" spans="1:17" s="79" customFormat="1" ht="36.75" customHeight="1" x14ac:dyDescent="0.2">
      <c r="A60" s="302" t="s">
        <v>435</v>
      </c>
      <c r="B60" s="303"/>
      <c r="C60" s="109">
        <v>1</v>
      </c>
      <c r="D60" s="109"/>
      <c r="E60" s="176"/>
      <c r="F60" s="110"/>
      <c r="G60" s="111"/>
      <c r="H60" s="112"/>
      <c r="I60" s="113">
        <f t="shared" ref="I60:Q60" si="27">SUM(I59)</f>
        <v>45000</v>
      </c>
      <c r="J60" s="113">
        <f t="shared" si="27"/>
        <v>0</v>
      </c>
      <c r="K60" s="113">
        <f t="shared" si="27"/>
        <v>45000</v>
      </c>
      <c r="L60" s="113">
        <f t="shared" si="27"/>
        <v>1291.5</v>
      </c>
      <c r="M60" s="113">
        <f t="shared" si="27"/>
        <v>1148.3234999999997</v>
      </c>
      <c r="N60" s="113">
        <f t="shared" si="27"/>
        <v>1368</v>
      </c>
      <c r="O60" s="113">
        <f t="shared" si="27"/>
        <v>25</v>
      </c>
      <c r="P60" s="113">
        <f t="shared" si="27"/>
        <v>3832.8234999999995</v>
      </c>
      <c r="Q60" s="113">
        <f t="shared" si="27"/>
        <v>41167.176500000001</v>
      </c>
    </row>
    <row r="61" spans="1:17" s="7" customFormat="1" ht="36.75" customHeight="1" x14ac:dyDescent="0.2">
      <c r="A61" s="302" t="s">
        <v>448</v>
      </c>
      <c r="B61" s="303"/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303"/>
      <c r="N61" s="303"/>
      <c r="O61" s="303"/>
      <c r="P61" s="303"/>
      <c r="Q61" s="304"/>
    </row>
    <row r="62" spans="1:17" s="7" customFormat="1" ht="49.5" customHeight="1" x14ac:dyDescent="0.2">
      <c r="A62" s="185">
        <v>19</v>
      </c>
      <c r="B62" s="146" t="s">
        <v>501</v>
      </c>
      <c r="C62" s="120" t="s">
        <v>275</v>
      </c>
      <c r="D62" s="120" t="s">
        <v>235</v>
      </c>
      <c r="E62" s="101" t="s">
        <v>315</v>
      </c>
      <c r="F62" s="101" t="s">
        <v>19</v>
      </c>
      <c r="G62" s="116">
        <v>45170</v>
      </c>
      <c r="H62" s="116">
        <v>45352</v>
      </c>
      <c r="I62" s="184">
        <v>32000</v>
      </c>
      <c r="J62" s="105">
        <v>0</v>
      </c>
      <c r="K62" s="105">
        <f>SUM(I62:J62)</f>
        <v>32000</v>
      </c>
      <c r="L62" s="105">
        <f>IF(K62&gt;=[1]Datos!$D$14,([1]Datos!$D$14*[1]Datos!$C$14),IF(K62&lt;=[1]Datos!$D$14,(K62*[1]Datos!$C$14)))</f>
        <v>918.4</v>
      </c>
      <c r="M62" s="184" t="str">
        <f>IF((I62-L62-N62)&lt;=Datos!$G$7,"0",IF((I62-L62-N62)&lt;=Datos!$G$8,((I62-L62-N62)-Datos!$F$8)*Datos!$I$6,IF((I62-L62-N62)&lt;=Datos!$G$9,Datos!$I$8+((I62-L62-N62)-Datos!$F$9)*Datos!$J$6,IF((I62-L62-N62)&gt;=Datos!$F$10,(Datos!$I$8+Datos!$J$8)+((I62-L62-N62)-Datos!$F$10)*Datos!$K$6))))</f>
        <v>0</v>
      </c>
      <c r="N62" s="105">
        <f>IF(I62&gt;=Datos!$D$15,(Datos!$D$15*Datos!$C$15),IF(I62&lt;=Datos!$D$15,(I62*Datos!$C$15)))</f>
        <v>972.8</v>
      </c>
      <c r="O62" s="105">
        <v>25</v>
      </c>
      <c r="P62" s="105">
        <f>SUM(L62:O62)</f>
        <v>1916.1999999999998</v>
      </c>
      <c r="Q62" s="188">
        <f>+K62-P62</f>
        <v>30083.8</v>
      </c>
    </row>
    <row r="63" spans="1:17" s="79" customFormat="1" ht="36.75" customHeight="1" x14ac:dyDescent="0.2">
      <c r="A63" s="302" t="s">
        <v>435</v>
      </c>
      <c r="B63" s="303"/>
      <c r="C63" s="109">
        <v>1</v>
      </c>
      <c r="D63" s="109"/>
      <c r="E63" s="176"/>
      <c r="F63" s="110"/>
      <c r="G63" s="111"/>
      <c r="H63" s="112"/>
      <c r="I63" s="113">
        <f t="shared" ref="I63:Q63" si="28">SUM(I62)</f>
        <v>32000</v>
      </c>
      <c r="J63" s="113">
        <f t="shared" si="28"/>
        <v>0</v>
      </c>
      <c r="K63" s="113">
        <f t="shared" si="28"/>
        <v>32000</v>
      </c>
      <c r="L63" s="113">
        <f t="shared" si="28"/>
        <v>918.4</v>
      </c>
      <c r="M63" s="113">
        <f t="shared" si="28"/>
        <v>0</v>
      </c>
      <c r="N63" s="113">
        <f t="shared" si="28"/>
        <v>972.8</v>
      </c>
      <c r="O63" s="113">
        <f t="shared" si="28"/>
        <v>25</v>
      </c>
      <c r="P63" s="113">
        <f t="shared" si="28"/>
        <v>1916.1999999999998</v>
      </c>
      <c r="Q63" s="113">
        <f t="shared" si="28"/>
        <v>30083.8</v>
      </c>
    </row>
    <row r="64" spans="1:17" s="7" customFormat="1" ht="36.75" customHeight="1" x14ac:dyDescent="0.2">
      <c r="A64" s="302" t="s">
        <v>459</v>
      </c>
      <c r="B64" s="303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/>
      <c r="Q64" s="304"/>
    </row>
    <row r="65" spans="1:17" s="7" customFormat="1" ht="38.25" customHeight="1" x14ac:dyDescent="0.2">
      <c r="A65" s="185">
        <v>20</v>
      </c>
      <c r="B65" s="146" t="s">
        <v>207</v>
      </c>
      <c r="C65" s="120" t="s">
        <v>273</v>
      </c>
      <c r="D65" s="120" t="s">
        <v>388</v>
      </c>
      <c r="E65" s="101" t="s">
        <v>315</v>
      </c>
      <c r="F65" s="101" t="s">
        <v>270</v>
      </c>
      <c r="G65" s="116">
        <v>44986</v>
      </c>
      <c r="H65" s="116">
        <v>45170</v>
      </c>
      <c r="I65" s="184">
        <v>68250</v>
      </c>
      <c r="J65" s="105">
        <v>0</v>
      </c>
      <c r="K65" s="184">
        <f t="shared" ref="K65" si="29">SUM(I65:J65)</f>
        <v>68250</v>
      </c>
      <c r="L65" s="105">
        <f>IF(K65&gt;=[1]Datos!$D$14,([1]Datos!$D$14*[1]Datos!$C$14),IF(K65&lt;=[1]Datos!$D$14,(K65*[1]Datos!$C$14)))</f>
        <v>1958.7750000000001</v>
      </c>
      <c r="M65" s="105">
        <f>IF((I65-L65-N65)&lt;=Datos!$G$7,"0",IF((I65-L65-N65)&lt;=Datos!$G$8,((I65-L65-N65)-Datos!$F$8)*Datos!$I$6,IF((I65-L65-N65)&lt;=Datos!$G$9,Datos!$I$8+((I65-L65-N65)-Datos!$F$9)*Datos!$J$6,IF((I65-L65-N65)&gt;=Datos!$F$10,(Datos!$I$8+Datos!$J$8)+((I65-L65-N65)-Datos!$F$10)*Datos!$K$6))))</f>
        <v>5039.1606666666667</v>
      </c>
      <c r="N65" s="105">
        <f>IF(I65&gt;=Datos!$D$15,(Datos!$D$15*Datos!$C$15),IF(I65&lt;=Datos!$D$15,(I65*Datos!$C$15)))</f>
        <v>2074.8000000000002</v>
      </c>
      <c r="O65" s="105">
        <v>25</v>
      </c>
      <c r="P65" s="105">
        <f t="shared" ref="P65" si="30">SUM(L65:O65)</f>
        <v>9097.7356666666674</v>
      </c>
      <c r="Q65" s="188">
        <f>+I65-P65</f>
        <v>59152.264333333333</v>
      </c>
    </row>
    <row r="66" spans="1:17" s="79" customFormat="1" ht="36.75" customHeight="1" x14ac:dyDescent="0.2">
      <c r="A66" s="302" t="s">
        <v>435</v>
      </c>
      <c r="B66" s="303"/>
      <c r="C66" s="109">
        <v>1</v>
      </c>
      <c r="D66" s="109"/>
      <c r="E66" s="176"/>
      <c r="F66" s="110"/>
      <c r="G66" s="111"/>
      <c r="H66" s="112"/>
      <c r="I66" s="113">
        <f t="shared" ref="I66:Q66" si="31">SUM(I65:I65)</f>
        <v>68250</v>
      </c>
      <c r="J66" s="113">
        <f t="shared" si="31"/>
        <v>0</v>
      </c>
      <c r="K66" s="113">
        <f t="shared" si="31"/>
        <v>68250</v>
      </c>
      <c r="L66" s="113">
        <f t="shared" si="31"/>
        <v>1958.7750000000001</v>
      </c>
      <c r="M66" s="113">
        <f t="shared" si="31"/>
        <v>5039.1606666666667</v>
      </c>
      <c r="N66" s="113">
        <f t="shared" si="31"/>
        <v>2074.8000000000002</v>
      </c>
      <c r="O66" s="113">
        <f t="shared" si="31"/>
        <v>25</v>
      </c>
      <c r="P66" s="113">
        <f t="shared" si="31"/>
        <v>9097.7356666666674</v>
      </c>
      <c r="Q66" s="113">
        <f t="shared" si="31"/>
        <v>59152.264333333333</v>
      </c>
    </row>
    <row r="67" spans="1:17" ht="25.5" customHeight="1" thickBot="1" x14ac:dyDescent="0.25">
      <c r="A67" s="192"/>
      <c r="B67" s="193" t="s">
        <v>11</v>
      </c>
      <c r="C67" s="193"/>
      <c r="D67" s="193"/>
      <c r="E67" s="193"/>
      <c r="F67" s="193"/>
      <c r="G67" s="193"/>
      <c r="H67" s="194"/>
      <c r="I67" s="195">
        <f t="shared" ref="I67:Q67" si="32">+I66+I63+I57+I51+I44+I41+I35+I29+I23+I54+I60+I26+I38</f>
        <v>2115583.33</v>
      </c>
      <c r="J67" s="195">
        <f t="shared" si="32"/>
        <v>0</v>
      </c>
      <c r="K67" s="195">
        <f t="shared" si="32"/>
        <v>2115583.33</v>
      </c>
      <c r="L67" s="195">
        <f t="shared" si="32"/>
        <v>60717.241570999999</v>
      </c>
      <c r="M67" s="195">
        <f t="shared" si="32"/>
        <v>283429.82046591665</v>
      </c>
      <c r="N67" s="195">
        <f t="shared" si="32"/>
        <v>64268.073231999995</v>
      </c>
      <c r="O67" s="195">
        <f t="shared" si="32"/>
        <v>8311</v>
      </c>
      <c r="P67" s="195">
        <f t="shared" si="32"/>
        <v>416726.13526891667</v>
      </c>
      <c r="Q67" s="195">
        <f t="shared" si="32"/>
        <v>1698857.1947310832</v>
      </c>
    </row>
    <row r="71" spans="1:17" x14ac:dyDescent="0.2">
      <c r="C71" s="2" t="s">
        <v>20</v>
      </c>
      <c r="E71" s="2"/>
      <c r="H71" s="288" t="s">
        <v>22</v>
      </c>
      <c r="I71" s="288"/>
      <c r="N71" s="288" t="s">
        <v>22</v>
      </c>
      <c r="O71" s="288"/>
    </row>
    <row r="72" spans="1:17" x14ac:dyDescent="0.2">
      <c r="E72" s="2"/>
      <c r="I72" s="5"/>
    </row>
    <row r="73" spans="1:17" x14ac:dyDescent="0.2">
      <c r="E73" s="2"/>
      <c r="I73" s="5"/>
    </row>
    <row r="74" spans="1:17" x14ac:dyDescent="0.2">
      <c r="C74" s="132"/>
      <c r="E74" s="2"/>
      <c r="H74" s="132"/>
      <c r="I74" s="151"/>
      <c r="N74" s="133"/>
      <c r="O74" s="133"/>
    </row>
    <row r="75" spans="1:17" x14ac:dyDescent="0.2">
      <c r="C75" s="2" t="s">
        <v>21</v>
      </c>
      <c r="E75" s="2"/>
      <c r="H75" s="295" t="s">
        <v>24</v>
      </c>
      <c r="I75" s="295"/>
      <c r="N75" s="288" t="s">
        <v>23</v>
      </c>
      <c r="O75" s="288"/>
    </row>
  </sheetData>
  <sortState xmlns:xlrd2="http://schemas.microsoft.com/office/spreadsheetml/2017/richdata2" ref="B21:Q33">
    <sortCondition ref="B21:B33"/>
  </sortState>
  <mergeCells count="34">
    <mergeCell ref="A61:Q61"/>
    <mergeCell ref="A63:B63"/>
    <mergeCell ref="A41:B41"/>
    <mergeCell ref="A60:B60"/>
    <mergeCell ref="A12:Q12"/>
    <mergeCell ref="A13:Q13"/>
    <mergeCell ref="A14:Q14"/>
    <mergeCell ref="B16:N16"/>
    <mergeCell ref="A35:B35"/>
    <mergeCell ref="A30:Q30"/>
    <mergeCell ref="A27:Q27"/>
    <mergeCell ref="A29:B29"/>
    <mergeCell ref="A21:Q21"/>
    <mergeCell ref="A23:B23"/>
    <mergeCell ref="A24:Q24"/>
    <mergeCell ref="A26:B26"/>
    <mergeCell ref="H75:I75"/>
    <mergeCell ref="N75:O75"/>
    <mergeCell ref="H71:I71"/>
    <mergeCell ref="N71:O71"/>
    <mergeCell ref="A64:Q64"/>
    <mergeCell ref="A66:B66"/>
    <mergeCell ref="A42:Q42"/>
    <mergeCell ref="A52:Q52"/>
    <mergeCell ref="A45:Q45"/>
    <mergeCell ref="A58:Q58"/>
    <mergeCell ref="A36:Q36"/>
    <mergeCell ref="A38:B38"/>
    <mergeCell ref="A39:Q39"/>
    <mergeCell ref="A55:Q55"/>
    <mergeCell ref="A57:B57"/>
    <mergeCell ref="A54:B54"/>
    <mergeCell ref="A51:B51"/>
    <mergeCell ref="A44:B44"/>
  </mergeCells>
  <pageMargins left="1" right="1" top="1" bottom="1" header="0.5" footer="0.5"/>
  <pageSetup paperSize="5" scale="51" fitToHeight="0" orientation="landscape" r:id="rId1"/>
  <headerFooter>
    <oddFooter>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9A23B-4A44-466A-B9EE-AA77AABA09BB}">
  <sheetPr>
    <pageSetUpPr fitToPage="1"/>
  </sheetPr>
  <dimension ref="A1:Q62"/>
  <sheetViews>
    <sheetView showGridLines="0" tabSelected="1" zoomScale="91" zoomScaleNormal="91" zoomScaleSheetLayoutView="48" workbookViewId="0">
      <selection sqref="A1:O22"/>
    </sheetView>
  </sheetViews>
  <sheetFormatPr baseColWidth="10" defaultColWidth="9.140625" defaultRowHeight="12.75" x14ac:dyDescent="0.2"/>
  <cols>
    <col min="1" max="1" width="6.5703125" style="87" customWidth="1"/>
    <col min="2" max="2" width="41.7109375" bestFit="1" customWidth="1"/>
    <col min="3" max="3" width="25" customWidth="1"/>
    <col min="4" max="6" width="25.42578125" customWidth="1"/>
    <col min="7" max="7" width="18.28515625" customWidth="1"/>
    <col min="8" max="8" width="13.28515625" customWidth="1"/>
    <col min="9" max="9" width="16.42578125" customWidth="1"/>
    <col min="10" max="10" width="13.28515625" customWidth="1"/>
    <col min="11" max="12" width="14.28515625" customWidth="1"/>
    <col min="13" max="14" width="13.28515625" customWidth="1"/>
    <col min="15" max="15" width="15.42578125" customWidth="1"/>
  </cols>
  <sheetData>
    <row r="1" spans="1:17" ht="37.5" customHeight="1" x14ac:dyDescent="0.2">
      <c r="A1" s="87" t="s">
        <v>1091</v>
      </c>
    </row>
    <row r="2" spans="1:17" ht="19.5" customHeight="1" x14ac:dyDescent="0.2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1:17" ht="9.75" customHeight="1" x14ac:dyDescent="0.2">
      <c r="A3" s="13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7" ht="21.75" customHeight="1" x14ac:dyDescent="0.2">
      <c r="A4" s="284" t="s">
        <v>9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</row>
    <row r="5" spans="1:17" ht="26.25" customHeight="1" x14ac:dyDescent="0.25">
      <c r="A5" s="284" t="s">
        <v>1086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14"/>
      <c r="Q5" s="14"/>
    </row>
    <row r="6" spans="1:17" ht="10.5" customHeight="1" x14ac:dyDescent="0.2">
      <c r="B6" s="136"/>
      <c r="C6" s="136"/>
      <c r="G6" s="136"/>
      <c r="H6" s="136"/>
      <c r="I6" s="136"/>
      <c r="K6" s="136"/>
      <c r="M6" s="136"/>
      <c r="N6" s="136"/>
    </row>
    <row r="7" spans="1:17" x14ac:dyDescent="0.2">
      <c r="A7" s="152"/>
      <c r="B7" s="288" t="s">
        <v>633</v>
      </c>
      <c r="C7" s="288"/>
      <c r="D7" s="288"/>
      <c r="E7" s="288"/>
      <c r="F7" s="288"/>
      <c r="G7" s="288"/>
      <c r="H7" s="288"/>
      <c r="I7" s="288"/>
      <c r="J7" s="288"/>
      <c r="K7" s="289"/>
      <c r="L7" s="290"/>
      <c r="M7" s="291"/>
      <c r="N7" s="288"/>
      <c r="O7" s="2"/>
    </row>
    <row r="8" spans="1:17" ht="14.25" customHeight="1" thickBot="1" x14ac:dyDescent="0.25">
      <c r="B8" s="136"/>
      <c r="C8" s="136"/>
      <c r="G8" s="136"/>
      <c r="H8" s="136"/>
      <c r="I8" s="136"/>
      <c r="K8" s="136"/>
      <c r="M8" s="136"/>
      <c r="N8" s="136"/>
    </row>
    <row r="9" spans="1:17" s="4" customFormat="1" ht="29.25" customHeight="1" thickBot="1" x14ac:dyDescent="0.25">
      <c r="A9" s="179" t="s">
        <v>8</v>
      </c>
      <c r="B9" s="137" t="s">
        <v>5</v>
      </c>
      <c r="C9" s="137" t="s">
        <v>17</v>
      </c>
      <c r="D9" s="137" t="s">
        <v>6</v>
      </c>
      <c r="E9" s="137" t="s">
        <v>268</v>
      </c>
      <c r="F9" s="137" t="s">
        <v>18</v>
      </c>
      <c r="G9" s="137" t="s">
        <v>12</v>
      </c>
      <c r="H9" s="137" t="s">
        <v>308</v>
      </c>
      <c r="I9" s="137" t="s">
        <v>309</v>
      </c>
      <c r="J9" s="137" t="s">
        <v>0</v>
      </c>
      <c r="K9" s="137" t="s">
        <v>1</v>
      </c>
      <c r="L9" s="137" t="s">
        <v>2</v>
      </c>
      <c r="M9" s="137" t="s">
        <v>310</v>
      </c>
      <c r="N9" s="137" t="s">
        <v>311</v>
      </c>
      <c r="O9" s="138" t="s">
        <v>10</v>
      </c>
    </row>
    <row r="10" spans="1:17" s="7" customFormat="1" ht="36.75" customHeight="1" x14ac:dyDescent="0.2">
      <c r="A10" s="292" t="s">
        <v>434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4"/>
    </row>
    <row r="11" spans="1:17" s="1" customFormat="1" ht="32.1" customHeight="1" x14ac:dyDescent="0.2">
      <c r="A11" s="139">
        <v>1</v>
      </c>
      <c r="B11" s="107" t="s">
        <v>522</v>
      </c>
      <c r="C11" s="115" t="s">
        <v>275</v>
      </c>
      <c r="D11" s="107" t="s">
        <v>523</v>
      </c>
      <c r="E11" s="140" t="s">
        <v>524</v>
      </c>
      <c r="F11" s="108" t="s">
        <v>270</v>
      </c>
      <c r="G11" s="127">
        <v>153000</v>
      </c>
      <c r="H11" s="127">
        <v>0</v>
      </c>
      <c r="I11" s="127">
        <f t="shared" ref="I11" si="0">SUM(G11:H11)</f>
        <v>153000</v>
      </c>
      <c r="J11" s="127">
        <f>IF(G11&gt;=Datos!$D$14,(Datos!$D$14*Datos!$C$14),IF(G11&lt;=Datos!$D$14,(G11*Datos!$C$14)))</f>
        <v>4391.1000000000004</v>
      </c>
      <c r="K11" s="127">
        <v>24572.29</v>
      </c>
      <c r="L11" s="127">
        <v>4651.2</v>
      </c>
      <c r="M11" s="127">
        <v>25</v>
      </c>
      <c r="N11" s="127">
        <f>+J11+K11+L11+M11</f>
        <v>33639.589999999997</v>
      </c>
      <c r="O11" s="106">
        <f t="shared" ref="O11" si="1">+I11-N11</f>
        <v>119360.41</v>
      </c>
    </row>
    <row r="12" spans="1:17" s="7" customFormat="1" ht="36.75" customHeight="1" x14ac:dyDescent="0.2">
      <c r="A12" s="302" t="s">
        <v>435</v>
      </c>
      <c r="B12" s="303"/>
      <c r="C12" s="109">
        <v>1</v>
      </c>
      <c r="D12" s="142"/>
      <c r="E12" s="143"/>
      <c r="F12" s="144"/>
      <c r="G12" s="145">
        <f t="shared" ref="G12:O12" si="2">SUM(G11:G11)</f>
        <v>153000</v>
      </c>
      <c r="H12" s="145">
        <f t="shared" si="2"/>
        <v>0</v>
      </c>
      <c r="I12" s="145">
        <f t="shared" si="2"/>
        <v>153000</v>
      </c>
      <c r="J12" s="145">
        <f t="shared" si="2"/>
        <v>4391.1000000000004</v>
      </c>
      <c r="K12" s="145">
        <f t="shared" si="2"/>
        <v>24572.29</v>
      </c>
      <c r="L12" s="145">
        <f t="shared" si="2"/>
        <v>4651.2</v>
      </c>
      <c r="M12" s="145">
        <f t="shared" si="2"/>
        <v>25</v>
      </c>
      <c r="N12" s="145">
        <f t="shared" si="2"/>
        <v>33639.589999999997</v>
      </c>
      <c r="O12" s="145">
        <f t="shared" si="2"/>
        <v>119360.41</v>
      </c>
    </row>
    <row r="13" spans="1:17" ht="36.75" customHeight="1" thickBot="1" x14ac:dyDescent="0.25">
      <c r="A13" s="299" t="s">
        <v>267</v>
      </c>
      <c r="B13" s="298"/>
      <c r="C13" s="296"/>
      <c r="D13" s="297"/>
      <c r="E13" s="297"/>
      <c r="F13" s="298"/>
      <c r="G13" s="178">
        <f>+G12</f>
        <v>153000</v>
      </c>
      <c r="H13" s="178">
        <f t="shared" ref="H13:O13" si="3">+H12</f>
        <v>0</v>
      </c>
      <c r="I13" s="178">
        <f t="shared" si="3"/>
        <v>153000</v>
      </c>
      <c r="J13" s="178">
        <f t="shared" si="3"/>
        <v>4391.1000000000004</v>
      </c>
      <c r="K13" s="178">
        <f t="shared" si="3"/>
        <v>24572.29</v>
      </c>
      <c r="L13" s="178">
        <f t="shared" si="3"/>
        <v>4651.2</v>
      </c>
      <c r="M13" s="178">
        <f t="shared" si="3"/>
        <v>25</v>
      </c>
      <c r="N13" s="178">
        <f t="shared" si="3"/>
        <v>33639.589999999997</v>
      </c>
      <c r="O13" s="178">
        <f t="shared" si="3"/>
        <v>119360.41</v>
      </c>
    </row>
    <row r="14" spans="1:17" s="16" customFormat="1" ht="32.1" customHeight="1" x14ac:dyDescent="0.2">
      <c r="A14" s="17"/>
      <c r="B14" s="148"/>
      <c r="C14" s="148"/>
      <c r="D14" s="148"/>
      <c r="E14" s="148"/>
      <c r="F14" s="148"/>
      <c r="G14" s="149"/>
      <c r="H14" s="149"/>
      <c r="I14" s="149"/>
      <c r="J14" s="149"/>
      <c r="K14" s="149"/>
      <c r="L14" s="149"/>
      <c r="M14" s="149"/>
      <c r="N14" s="149"/>
      <c r="O14" s="149"/>
    </row>
    <row r="15" spans="1:17" s="1" customFormat="1" ht="32.1" customHeight="1" x14ac:dyDescent="0.2">
      <c r="A15" s="87"/>
      <c r="B15"/>
      <c r="C15"/>
      <c r="D15"/>
      <c r="E15"/>
      <c r="F15"/>
      <c r="G15" s="150"/>
      <c r="H15"/>
      <c r="I15"/>
      <c r="J15"/>
      <c r="K15"/>
      <c r="L15"/>
      <c r="M15"/>
      <c r="N15"/>
      <c r="O15" s="150"/>
    </row>
    <row r="16" spans="1:17" ht="24.75" customHeight="1" x14ac:dyDescent="0.2"/>
    <row r="17" spans="1:16" ht="21.75" customHeight="1" x14ac:dyDescent="0.2">
      <c r="C17" s="2" t="s">
        <v>20</v>
      </c>
      <c r="D17" s="2"/>
      <c r="E17" s="2"/>
      <c r="F17" s="288" t="s">
        <v>22</v>
      </c>
      <c r="G17" s="288"/>
      <c r="L17" s="288" t="s">
        <v>22</v>
      </c>
      <c r="M17" s="288"/>
      <c r="O17" s="2"/>
    </row>
    <row r="18" spans="1:16" s="2" customFormat="1" ht="21.75" customHeight="1" x14ac:dyDescent="0.2">
      <c r="A18" s="87"/>
      <c r="B18"/>
      <c r="F18"/>
      <c r="G18"/>
      <c r="H18"/>
      <c r="I18"/>
      <c r="J18"/>
      <c r="K18"/>
      <c r="L18"/>
      <c r="P18"/>
    </row>
    <row r="19" spans="1:16" s="2" customFormat="1" ht="21.75" customHeight="1" x14ac:dyDescent="0.2">
      <c r="A19" s="7"/>
      <c r="B19"/>
      <c r="F19"/>
      <c r="G19"/>
      <c r="H19"/>
      <c r="I19"/>
      <c r="J19"/>
      <c r="K19"/>
      <c r="L19"/>
      <c r="M19"/>
      <c r="N19"/>
      <c r="O19"/>
    </row>
    <row r="20" spans="1:16" s="2" customFormat="1" ht="21.75" customHeight="1" x14ac:dyDescent="0.2">
      <c r="A20" s="7"/>
      <c r="B20"/>
      <c r="C20" s="132"/>
      <c r="F20" s="132"/>
      <c r="G20" s="151"/>
      <c r="H20"/>
      <c r="I20"/>
      <c r="J20"/>
      <c r="K20"/>
      <c r="L20" s="133"/>
      <c r="M20" s="133"/>
      <c r="N20"/>
      <c r="O20"/>
    </row>
    <row r="21" spans="1:16" ht="21.75" customHeight="1" x14ac:dyDescent="0.2">
      <c r="A21" s="7"/>
      <c r="C21" s="2" t="s">
        <v>21</v>
      </c>
      <c r="D21" s="2"/>
      <c r="E21" s="2"/>
      <c r="F21" s="295" t="s">
        <v>24</v>
      </c>
      <c r="G21" s="295"/>
      <c r="L21" s="288" t="s">
        <v>23</v>
      </c>
      <c r="M21" s="288"/>
    </row>
    <row r="22" spans="1:16" ht="21.75" customHeight="1" x14ac:dyDescent="0.2">
      <c r="A22" s="7"/>
    </row>
    <row r="23" spans="1:16" ht="21.75" customHeight="1" x14ac:dyDescent="0.2">
      <c r="A23" s="15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6" ht="21.75" customHeight="1" x14ac:dyDescent="0.2">
      <c r="A24" s="25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6" ht="21.75" customHeight="1" x14ac:dyDescent="0.2">
      <c r="A25" s="2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6" ht="21.75" customHeight="1" x14ac:dyDescent="0.2">
      <c r="A26" s="25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6" ht="21.75" customHeight="1" x14ac:dyDescent="0.2">
      <c r="A27" s="2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6" ht="21.75" customHeight="1" x14ac:dyDescent="0.2">
      <c r="A28" s="25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6" ht="14.25" x14ac:dyDescent="0.2">
      <c r="A29" s="25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6" ht="14.25" x14ac:dyDescent="0.2">
      <c r="A30" s="2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6" ht="14.25" x14ac:dyDescent="0.2">
      <c r="A31" s="25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6" ht="14.25" x14ac:dyDescent="0.2">
      <c r="A32" s="25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4.25" x14ac:dyDescent="0.2">
      <c r="A33" s="84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4.25" x14ac:dyDescent="0.2">
      <c r="A34" s="84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s="1" customFormat="1" ht="36" customHeight="1" x14ac:dyDescent="0.2">
      <c r="A35" s="25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s="1" customFormat="1" ht="36" customHeight="1" x14ac:dyDescent="0.2">
      <c r="A36" s="2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4.25" x14ac:dyDescent="0.2">
      <c r="A37" s="25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36" customHeight="1" x14ac:dyDescent="0.2">
      <c r="A38" s="25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36" customHeight="1" x14ac:dyDescent="0.2">
      <c r="A39" s="25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ht="36" customHeight="1" x14ac:dyDescent="0.2">
      <c r="A40" s="25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36" customHeight="1" x14ac:dyDescent="0.2">
      <c r="A41" s="25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14.25" x14ac:dyDescent="0.2">
      <c r="A42" s="25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4.25" x14ac:dyDescent="0.2">
      <c r="A43" s="25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ht="14.25" x14ac:dyDescent="0.2">
      <c r="A44" s="25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14.25" x14ac:dyDescent="0.2">
      <c r="A45" s="25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ht="14.25" x14ac:dyDescent="0.2">
      <c r="A46" s="25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14.25" x14ac:dyDescent="0.2">
      <c r="A47" s="85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ht="14.25" x14ac:dyDescent="0.2">
      <c r="A48" s="85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1:15" s="3" customFormat="1" ht="36" customHeight="1" x14ac:dyDescent="0.2">
      <c r="A49" s="85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 s="3" customFormat="1" ht="36" customHeight="1" x14ac:dyDescent="0.2">
      <c r="A50" s="85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1:15" s="3" customFormat="1" ht="36" customHeight="1" x14ac:dyDescent="0.2">
      <c r="A51" s="85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1:15" s="3" customFormat="1" ht="36" customHeight="1" x14ac:dyDescent="0.2">
      <c r="A52" s="85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 s="3" customFormat="1" ht="36" customHeight="1" x14ac:dyDescent="0.2">
      <c r="A53" s="85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</row>
    <row r="54" spans="1:15" s="3" customFormat="1" ht="36" customHeight="1" x14ac:dyDescent="0.2">
      <c r="A54" s="85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1:15" s="3" customFormat="1" ht="36" customHeight="1" x14ac:dyDescent="0.2">
      <c r="A55" s="85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1:15" s="3" customFormat="1" ht="36" customHeight="1" x14ac:dyDescent="0.2">
      <c r="A56" s="85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</row>
    <row r="57" spans="1:15" s="3" customFormat="1" ht="36" customHeight="1" x14ac:dyDescent="0.2">
      <c r="A57" s="85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1:15" s="3" customFormat="1" ht="36" customHeight="1" x14ac:dyDescent="0.2">
      <c r="A58" s="85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1:15" s="3" customFormat="1" ht="36" customHeight="1" x14ac:dyDescent="0.2">
      <c r="A59" s="85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</row>
    <row r="60" spans="1:15" s="3" customFormat="1" ht="36" customHeight="1" x14ac:dyDescent="0.2">
      <c r="A60" s="86"/>
    </row>
    <row r="61" spans="1:15" s="3" customFormat="1" ht="36" customHeight="1" x14ac:dyDescent="0.2">
      <c r="A61" s="87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s="3" customFormat="1" ht="36" customHeight="1" x14ac:dyDescent="0.2">
      <c r="A62" s="87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</sheetData>
  <mergeCells count="12">
    <mergeCell ref="A12:B12"/>
    <mergeCell ref="A2:O2"/>
    <mergeCell ref="A4:O4"/>
    <mergeCell ref="A5:O5"/>
    <mergeCell ref="A10:O10"/>
    <mergeCell ref="B7:N7"/>
    <mergeCell ref="F21:G21"/>
    <mergeCell ref="L21:M21"/>
    <mergeCell ref="A13:B13"/>
    <mergeCell ref="C13:F13"/>
    <mergeCell ref="F17:G17"/>
    <mergeCell ref="L17:M17"/>
  </mergeCells>
  <printOptions horizontalCentered="1"/>
  <pageMargins left="0.7" right="0.7" top="0.75" bottom="0.75" header="0.3" footer="0.3"/>
  <pageSetup paperSize="5" scale="58" fitToHeight="0" orientation="landscape" r:id="rId1"/>
  <headerFooter>
    <oddFooter>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106" zoomScaleNormal="106" workbookViewId="0">
      <selection activeCell="M29" sqref="M29"/>
    </sheetView>
  </sheetViews>
  <sheetFormatPr baseColWidth="10" defaultRowHeight="12.75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15</vt:i4>
      </vt:variant>
    </vt:vector>
  </HeadingPairs>
  <TitlesOfParts>
    <vt:vector size="24" baseType="lpstr">
      <vt:lpstr>Datos</vt:lpstr>
      <vt:lpstr>Nomina Fijos</vt:lpstr>
      <vt:lpstr>Nomina Interinato</vt:lpstr>
      <vt:lpstr>Nomina Suplencia</vt:lpstr>
      <vt:lpstr>Temporal Cargos de Carrera</vt:lpstr>
      <vt:lpstr>Nomina Personal Vigilancia</vt:lpstr>
      <vt:lpstr>Nómina Personal Eventual</vt:lpstr>
      <vt:lpstr>Nomina Tramite de Pensión</vt:lpstr>
      <vt:lpstr>FIRMAS</vt:lpstr>
      <vt:lpstr>Datos!Área_de_impresión</vt:lpstr>
      <vt:lpstr>'Nomina Fijos'!Área_de_impresión</vt:lpstr>
      <vt:lpstr>'Nomina Interinato'!Área_de_impresión</vt:lpstr>
      <vt:lpstr>'Nómina Personal Eventual'!Área_de_impresión</vt:lpstr>
      <vt:lpstr>'Nomina Personal Vigilancia'!Área_de_impresión</vt:lpstr>
      <vt:lpstr>'Nomina Suplencia'!Área_de_impresión</vt:lpstr>
      <vt:lpstr>'Nomina Tramite de Pensión'!Área_de_impresión</vt:lpstr>
      <vt:lpstr>'Temporal Cargos de Carrera'!Área_de_impresión</vt:lpstr>
      <vt:lpstr>'Nomina Fijos'!Títulos_a_imprimir</vt:lpstr>
      <vt:lpstr>'Nomina Interinato'!Títulos_a_imprimir</vt:lpstr>
      <vt:lpstr>'Nómina Personal Eventual'!Títulos_a_imprimir</vt:lpstr>
      <vt:lpstr>'Nomina Personal Vigilancia'!Títulos_a_imprimir</vt:lpstr>
      <vt:lpstr>'Nomina Suplencia'!Títulos_a_imprimir</vt:lpstr>
      <vt:lpstr>'Nomina Tramite de Pensión'!Títulos_a_imprimir</vt:lpstr>
      <vt:lpstr>'Temporal Cargos de Carrera'!Títulos_a_imprimir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Valentina Uribe</cp:lastModifiedBy>
  <cp:lastPrinted>2026-01-23T14:16:36Z</cp:lastPrinted>
  <dcterms:created xsi:type="dcterms:W3CDTF">2017-10-11T04:49:31Z</dcterms:created>
  <dcterms:modified xsi:type="dcterms:W3CDTF">2026-01-23T14:23:09Z</dcterms:modified>
</cp:coreProperties>
</file>