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ómina OAI 2024\"/>
    </mc:Choice>
  </mc:AlternateContent>
  <xr:revisionPtr revIDLastSave="0" documentId="13_ncr:1_{7AEC89F6-31DC-4B0C-99BE-BB9B84B31E1D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Datos" sheetId="19" r:id="rId1"/>
    <sheet name="Nomina Fijos" sheetId="17" r:id="rId2"/>
    <sheet name="Temporal Cargos de Carrera" sheetId="12" r:id="rId3"/>
    <sheet name="Nómina Personal Eventual" sheetId="14" r:id="rId4"/>
    <sheet name="Nomina Personal Vigilancia" sheetId="11" r:id="rId5"/>
    <sheet name="Nomina Tramite de Pensión" sheetId="20" r:id="rId6"/>
    <sheet name="FIRMAS" sheetId="16" r:id="rId7"/>
  </sheets>
  <externalReferences>
    <externalReference r:id="rId8"/>
    <externalReference r:id="rId9"/>
  </externalReferences>
  <definedNames>
    <definedName name="_xlnm._FilterDatabase" localSheetId="1" hidden="1">'Nomina Fijos'!$C$1:$C$582</definedName>
    <definedName name="_xlnm._FilterDatabase" localSheetId="3" hidden="1">'Nómina Personal Eventual'!$A$20:$Q$60</definedName>
    <definedName name="_xlnm._FilterDatabase" localSheetId="4" hidden="1">'Nomina Personal Vigilancia'!$A$9:$O$71</definedName>
    <definedName name="_xlnm._FilterDatabase" localSheetId="5" hidden="1">'Nomina Tramite de Pensión'!$A$9:$O$13</definedName>
    <definedName name="_xlnm._FilterDatabase" localSheetId="2" hidden="1">'Temporal Cargos de Carrera'!$O$2:$O$120</definedName>
    <definedName name="_xlnm.Print_Area" localSheetId="0">Datos!$B$5:$H$10</definedName>
    <definedName name="_xlnm.Print_Area" localSheetId="1">'Nomina Fijos'!$A$2:$N$513</definedName>
    <definedName name="_xlnm.Print_Area" localSheetId="3">'Nómina Personal Eventual'!$A$11:$Q$68</definedName>
    <definedName name="_xlnm.Print_Area" localSheetId="4">'Nomina Personal Vigilancia'!$A$1:$O$79</definedName>
    <definedName name="_xlnm.Print_Area" localSheetId="5">'Nomina Tramite de Pensión'!$A$1:$O$21</definedName>
    <definedName name="_xlnm.Print_Area" localSheetId="2">'Temporal Cargos de Carrera'!$A$2:$Q$118</definedName>
    <definedName name="_xlnm.Print_Titles" localSheetId="1">'Nomina Fijos'!$2:$10</definedName>
    <definedName name="_xlnm.Print_Titles" localSheetId="3">'Nómina Personal Eventual'!$10:$20</definedName>
    <definedName name="_xlnm.Print_Titles" localSheetId="4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11" l="1"/>
  <c r="I46" i="11"/>
  <c r="I47" i="11"/>
  <c r="I48" i="11"/>
  <c r="I49" i="11"/>
  <c r="I50" i="11"/>
  <c r="I51" i="11"/>
  <c r="I52" i="11"/>
  <c r="O34" i="11"/>
  <c r="N34" i="11"/>
  <c r="I34" i="11"/>
  <c r="J60" i="14"/>
  <c r="K60" i="14"/>
  <c r="L60" i="14"/>
  <c r="M60" i="14"/>
  <c r="N60" i="14"/>
  <c r="O60" i="14"/>
  <c r="P60" i="14"/>
  <c r="Q60" i="14"/>
  <c r="I60" i="14"/>
  <c r="O52" i="14"/>
  <c r="N52" i="14"/>
  <c r="M52" i="14"/>
  <c r="L52" i="14"/>
  <c r="J52" i="14"/>
  <c r="I52" i="14"/>
  <c r="P51" i="14"/>
  <c r="P52" i="14" s="1"/>
  <c r="K51" i="14"/>
  <c r="J108" i="12"/>
  <c r="K108" i="12"/>
  <c r="L108" i="12"/>
  <c r="M108" i="12"/>
  <c r="N108" i="12"/>
  <c r="O108" i="12"/>
  <c r="P108" i="12"/>
  <c r="Q108" i="12"/>
  <c r="I108" i="12"/>
  <c r="O104" i="12"/>
  <c r="N104" i="12"/>
  <c r="M104" i="12"/>
  <c r="L104" i="12"/>
  <c r="J104" i="12"/>
  <c r="I104" i="12"/>
  <c r="P103" i="12"/>
  <c r="P104" i="12" s="1"/>
  <c r="K103" i="12"/>
  <c r="K104" i="12" s="1"/>
  <c r="P45" i="12"/>
  <c r="K45" i="12"/>
  <c r="Q45" i="12" s="1"/>
  <c r="J34" i="12"/>
  <c r="L34" i="12"/>
  <c r="M34" i="12"/>
  <c r="N34" i="12"/>
  <c r="O34" i="12"/>
  <c r="I34" i="12"/>
  <c r="P33" i="12"/>
  <c r="K33" i="12"/>
  <c r="Q33" i="12" s="1"/>
  <c r="J506" i="17"/>
  <c r="K496" i="17"/>
  <c r="O435" i="17"/>
  <c r="N435" i="17"/>
  <c r="L435" i="17"/>
  <c r="K435" i="17"/>
  <c r="J435" i="17"/>
  <c r="I435" i="17"/>
  <c r="L344" i="17"/>
  <c r="J344" i="17"/>
  <c r="I344" i="17"/>
  <c r="H168" i="17"/>
  <c r="M168" i="17"/>
  <c r="L167" i="17"/>
  <c r="J167" i="17"/>
  <c r="K167" i="17" s="1"/>
  <c r="N167" i="17" s="1"/>
  <c r="I167" i="17"/>
  <c r="G68" i="17"/>
  <c r="H68" i="17"/>
  <c r="M68" i="17"/>
  <c r="L66" i="17"/>
  <c r="L67" i="17"/>
  <c r="J66" i="17"/>
  <c r="J67" i="17"/>
  <c r="I66" i="17"/>
  <c r="I67" i="17"/>
  <c r="Q51" i="14" l="1"/>
  <c r="Q52" i="14" s="1"/>
  <c r="K52" i="14"/>
  <c r="Q103" i="12"/>
  <c r="Q104" i="12" s="1"/>
  <c r="K344" i="17"/>
  <c r="N344" i="17" s="1"/>
  <c r="O344" i="17" s="1"/>
  <c r="K66" i="17"/>
  <c r="N66" i="17" s="1"/>
  <c r="O66" i="17" s="1"/>
  <c r="O167" i="17"/>
  <c r="K67" i="17"/>
  <c r="N67" i="17" s="1"/>
  <c r="O67" i="17" s="1"/>
  <c r="H70" i="11" l="1"/>
  <c r="J70" i="11"/>
  <c r="K70" i="11"/>
  <c r="L70" i="11"/>
  <c r="M70" i="11"/>
  <c r="G70" i="11"/>
  <c r="I69" i="11"/>
  <c r="O69" i="11" s="1"/>
  <c r="H43" i="11"/>
  <c r="J43" i="11"/>
  <c r="K43" i="11"/>
  <c r="L43" i="11"/>
  <c r="M43" i="11"/>
  <c r="G43" i="11"/>
  <c r="I41" i="11"/>
  <c r="O41" i="11" s="1"/>
  <c r="H28" i="11"/>
  <c r="J28" i="11"/>
  <c r="K28" i="11"/>
  <c r="L28" i="11"/>
  <c r="M28" i="11"/>
  <c r="I26" i="11"/>
  <c r="O26" i="11" s="1"/>
  <c r="I27" i="11"/>
  <c r="O27" i="11" s="1"/>
  <c r="G28" i="11"/>
  <c r="O43" i="14"/>
  <c r="N43" i="14"/>
  <c r="M43" i="14"/>
  <c r="L43" i="14"/>
  <c r="J43" i="14"/>
  <c r="I43" i="14"/>
  <c r="P42" i="14"/>
  <c r="P43" i="14" s="1"/>
  <c r="K42" i="14"/>
  <c r="K43" i="14" s="1"/>
  <c r="J76" i="12"/>
  <c r="L76" i="12"/>
  <c r="M76" i="12"/>
  <c r="N76" i="12"/>
  <c r="O76" i="12"/>
  <c r="I76" i="12"/>
  <c r="P75" i="12"/>
  <c r="Q75" i="12" s="1"/>
  <c r="P44" i="12"/>
  <c r="K44" i="12"/>
  <c r="O16" i="12"/>
  <c r="N16" i="12"/>
  <c r="M16" i="12"/>
  <c r="L16" i="12"/>
  <c r="J16" i="12"/>
  <c r="I16" i="12"/>
  <c r="P15" i="12"/>
  <c r="P16" i="12" s="1"/>
  <c r="K15" i="12"/>
  <c r="K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H477" i="17"/>
  <c r="M477" i="17"/>
  <c r="I428" i="17"/>
  <c r="I429" i="17"/>
  <c r="I430" i="17"/>
  <c r="I431" i="17"/>
  <c r="I432" i="17"/>
  <c r="I433" i="17"/>
  <c r="I434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I470" i="17"/>
  <c r="I471" i="17"/>
  <c r="I472" i="17"/>
  <c r="I473" i="17"/>
  <c r="I474" i="17"/>
  <c r="I475" i="17"/>
  <c r="I476" i="17"/>
  <c r="J428" i="17"/>
  <c r="J429" i="17"/>
  <c r="J430" i="17"/>
  <c r="J431" i="17"/>
  <c r="J432" i="17"/>
  <c r="J433" i="17"/>
  <c r="J434" i="17"/>
  <c r="J436" i="17"/>
  <c r="J437" i="17"/>
  <c r="J438" i="17"/>
  <c r="J439" i="17"/>
  <c r="J440" i="17"/>
  <c r="J441" i="17"/>
  <c r="J442" i="17"/>
  <c r="J443" i="17"/>
  <c r="J444" i="17"/>
  <c r="J445" i="17"/>
  <c r="J446" i="17"/>
  <c r="J447" i="17"/>
  <c r="J448" i="17"/>
  <c r="J449" i="17"/>
  <c r="J450" i="17"/>
  <c r="J451" i="17"/>
  <c r="J452" i="17"/>
  <c r="J453" i="17"/>
  <c r="J454" i="17"/>
  <c r="J455" i="17"/>
  <c r="J456" i="17"/>
  <c r="J457" i="17"/>
  <c r="J458" i="17"/>
  <c r="J459" i="17"/>
  <c r="J460" i="17"/>
  <c r="J461" i="17"/>
  <c r="J462" i="17"/>
  <c r="J463" i="17"/>
  <c r="J464" i="17"/>
  <c r="J465" i="17"/>
  <c r="J466" i="17"/>
  <c r="J467" i="17"/>
  <c r="J468" i="17"/>
  <c r="J469" i="17"/>
  <c r="J470" i="17"/>
  <c r="J471" i="17"/>
  <c r="J472" i="17"/>
  <c r="J473" i="17"/>
  <c r="J474" i="17"/>
  <c r="J475" i="17"/>
  <c r="J476" i="17"/>
  <c r="L476" i="17"/>
  <c r="G477" i="17"/>
  <c r="L375" i="17"/>
  <c r="J375" i="17"/>
  <c r="I375" i="17"/>
  <c r="H86" i="17"/>
  <c r="M86" i="17"/>
  <c r="L85" i="17"/>
  <c r="J85" i="17"/>
  <c r="I85" i="17"/>
  <c r="G86" i="17"/>
  <c r="Q44" i="12" l="1"/>
  <c r="K375" i="17"/>
  <c r="N375" i="17" s="1"/>
  <c r="O375" i="17" s="1"/>
  <c r="K85" i="17"/>
  <c r="N85" i="17" s="1"/>
  <c r="O85" i="17" s="1"/>
  <c r="Q42" i="14"/>
  <c r="Q43" i="14" s="1"/>
  <c r="Q15" i="12"/>
  <c r="Q16" i="12" s="1"/>
  <c r="O11" i="20"/>
  <c r="O12" i="20" s="1"/>
  <c r="O13" i="20" s="1"/>
  <c r="K476" i="17"/>
  <c r="N476" i="17" s="1"/>
  <c r="O476" i="17" s="1"/>
  <c r="P26" i="14" l="1"/>
  <c r="J27" i="14"/>
  <c r="M27" i="14"/>
  <c r="N27" i="14"/>
  <c r="O27" i="14"/>
  <c r="K26" i="14"/>
  <c r="Q26" i="14" s="1"/>
  <c r="I27" i="14"/>
  <c r="O107" i="12"/>
  <c r="N107" i="12"/>
  <c r="M107" i="12"/>
  <c r="L107" i="12"/>
  <c r="J107" i="12"/>
  <c r="I107" i="12"/>
  <c r="P106" i="12"/>
  <c r="P107" i="12" s="1"/>
  <c r="K106" i="12"/>
  <c r="J101" i="12"/>
  <c r="L101" i="12"/>
  <c r="M101" i="12"/>
  <c r="N101" i="12"/>
  <c r="O101" i="12"/>
  <c r="I101" i="12"/>
  <c r="P100" i="12"/>
  <c r="K100" i="12"/>
  <c r="Q100" i="12" s="1"/>
  <c r="O86" i="12"/>
  <c r="N86" i="12"/>
  <c r="M86" i="12"/>
  <c r="L86" i="12"/>
  <c r="J86" i="12"/>
  <c r="I86" i="12"/>
  <c r="P85" i="12"/>
  <c r="P86" i="12" s="1"/>
  <c r="K85" i="12"/>
  <c r="K86" i="12" s="1"/>
  <c r="P43" i="12"/>
  <c r="K43" i="12"/>
  <c r="Q43" i="12" s="1"/>
  <c r="I42" i="11"/>
  <c r="O42" i="11" s="1"/>
  <c r="I25" i="11"/>
  <c r="O25" i="11" s="1"/>
  <c r="L475" i="17"/>
  <c r="K475" i="17" s="1"/>
  <c r="H200" i="17"/>
  <c r="K200" i="17"/>
  <c r="M200" i="17"/>
  <c r="G200" i="17"/>
  <c r="L198" i="17"/>
  <c r="J198" i="17"/>
  <c r="J199" i="17"/>
  <c r="I198" i="17"/>
  <c r="M172" i="17"/>
  <c r="H172" i="17"/>
  <c r="G172" i="17"/>
  <c r="L171" i="17"/>
  <c r="J171" i="17"/>
  <c r="I171" i="17"/>
  <c r="L170" i="17"/>
  <c r="J170" i="17"/>
  <c r="I170" i="17"/>
  <c r="L62" i="17"/>
  <c r="K44" i="17"/>
  <c r="N44" i="17" s="1"/>
  <c r="O44" i="17" s="1"/>
  <c r="I44" i="17"/>
  <c r="Q106" i="12" l="1"/>
  <c r="Q107" i="12" s="1"/>
  <c r="J200" i="17"/>
  <c r="N475" i="17"/>
  <c r="O475" i="17" s="1"/>
  <c r="K107" i="12"/>
  <c r="Q85" i="12"/>
  <c r="Q86" i="12" s="1"/>
  <c r="K171" i="17"/>
  <c r="N171" i="17" s="1"/>
  <c r="O171" i="17" s="1"/>
  <c r="N198" i="17"/>
  <c r="I172" i="17"/>
  <c r="L172" i="17"/>
  <c r="K170" i="17"/>
  <c r="J172" i="17"/>
  <c r="K172" i="17" l="1"/>
  <c r="O198" i="17"/>
  <c r="N170" i="17"/>
  <c r="N172" i="17" l="1"/>
  <c r="O170" i="17"/>
  <c r="O172" i="17" s="1"/>
  <c r="L18" i="17" l="1"/>
  <c r="J18" i="17"/>
  <c r="I18" i="17"/>
  <c r="P29" i="14"/>
  <c r="J34" i="14"/>
  <c r="M34" i="14"/>
  <c r="N34" i="14"/>
  <c r="O34" i="14"/>
  <c r="I34" i="14"/>
  <c r="K26" i="12"/>
  <c r="P26" i="12"/>
  <c r="I64" i="11"/>
  <c r="O64" i="11" s="1"/>
  <c r="I65" i="11"/>
  <c r="O65" i="11" s="1"/>
  <c r="I66" i="11"/>
  <c r="O66" i="11" s="1"/>
  <c r="I67" i="11"/>
  <c r="O67" i="11" s="1"/>
  <c r="I68" i="11"/>
  <c r="O68" i="11" s="1"/>
  <c r="L165" i="17"/>
  <c r="L166" i="17"/>
  <c r="J165" i="17"/>
  <c r="J166" i="17"/>
  <c r="H193" i="17"/>
  <c r="M193" i="17"/>
  <c r="L192" i="17"/>
  <c r="J192" i="17"/>
  <c r="I192" i="17"/>
  <c r="G193" i="17"/>
  <c r="I166" i="17"/>
  <c r="K166" i="17" l="1"/>
  <c r="N166" i="17" s="1"/>
  <c r="O166" i="17" s="1"/>
  <c r="K18" i="17"/>
  <c r="N18" i="17" s="1"/>
  <c r="O18" i="17" s="1"/>
  <c r="K192" i="17"/>
  <c r="N192" i="17" s="1"/>
  <c r="O192" i="17" s="1"/>
  <c r="L25" i="17" l="1"/>
  <c r="M412" i="17"/>
  <c r="H50" i="17"/>
  <c r="M50" i="17"/>
  <c r="L45" i="17"/>
  <c r="L46" i="17"/>
  <c r="O89" i="12"/>
  <c r="N89" i="12"/>
  <c r="M89" i="12"/>
  <c r="L89" i="12"/>
  <c r="J89" i="12"/>
  <c r="I89" i="12"/>
  <c r="P88" i="12"/>
  <c r="P89" i="12" s="1"/>
  <c r="K88" i="12"/>
  <c r="K89" i="12" s="1"/>
  <c r="Q88" i="12" l="1"/>
  <c r="Q89" i="12" s="1"/>
  <c r="O83" i="12"/>
  <c r="N83" i="12"/>
  <c r="M83" i="12"/>
  <c r="L83" i="12"/>
  <c r="J83" i="12"/>
  <c r="I83" i="12"/>
  <c r="P82" i="12"/>
  <c r="P83" i="12" s="1"/>
  <c r="K82" i="12"/>
  <c r="K83" i="12" s="1"/>
  <c r="Q82" i="12" l="1"/>
  <c r="Q83" i="12" s="1"/>
  <c r="G274" i="17"/>
  <c r="H371" i="17"/>
  <c r="M371" i="17"/>
  <c r="H485" i="17"/>
  <c r="K485" i="17"/>
  <c r="M485" i="17"/>
  <c r="L484" i="17"/>
  <c r="J484" i="17"/>
  <c r="G485" i="17"/>
  <c r="I484" i="17"/>
  <c r="L343" i="17"/>
  <c r="J343" i="17"/>
  <c r="I343" i="17"/>
  <c r="I165" i="17"/>
  <c r="N484" i="17" l="1"/>
  <c r="O484" i="17" s="1"/>
  <c r="H32" i="17"/>
  <c r="K32" i="17"/>
  <c r="M32" i="17"/>
  <c r="G32" i="17"/>
  <c r="L29" i="17"/>
  <c r="J29" i="17"/>
  <c r="I29" i="17"/>
  <c r="N29" i="17" l="1"/>
  <c r="O29" i="17" s="1"/>
  <c r="P58" i="14"/>
  <c r="P55" i="14"/>
  <c r="P54" i="14"/>
  <c r="J46" i="14"/>
  <c r="L46" i="14"/>
  <c r="M46" i="14"/>
  <c r="N46" i="14"/>
  <c r="O46" i="14"/>
  <c r="I46" i="14"/>
  <c r="P45" i="14"/>
  <c r="K45" i="14"/>
  <c r="O37" i="14"/>
  <c r="N37" i="14"/>
  <c r="M37" i="14"/>
  <c r="L37" i="14"/>
  <c r="J37" i="14"/>
  <c r="I37" i="14"/>
  <c r="P36" i="14"/>
  <c r="P37" i="14" s="1"/>
  <c r="K36" i="14"/>
  <c r="K37" i="14" s="1"/>
  <c r="P25" i="14"/>
  <c r="K25" i="14"/>
  <c r="Q45" i="14" l="1"/>
  <c r="K46" i="14"/>
  <c r="P46" i="14"/>
  <c r="Q46" i="14"/>
  <c r="Q25" i="14"/>
  <c r="Q36" i="14"/>
  <c r="Q37" i="14" s="1"/>
  <c r="P32" i="12" l="1"/>
  <c r="K32" i="12"/>
  <c r="Q32" i="12" l="1"/>
  <c r="H504" i="17"/>
  <c r="M504" i="17"/>
  <c r="L503" i="17"/>
  <c r="I503" i="17"/>
  <c r="G504" i="17"/>
  <c r="L399" i="17"/>
  <c r="J399" i="17"/>
  <c r="I399" i="17"/>
  <c r="H309" i="17"/>
  <c r="M309" i="17"/>
  <c r="G309" i="17"/>
  <c r="L306" i="17"/>
  <c r="L307" i="17"/>
  <c r="L308" i="17"/>
  <c r="J306" i="17"/>
  <c r="J307" i="17"/>
  <c r="J308" i="17"/>
  <c r="I306" i="17"/>
  <c r="I307" i="17"/>
  <c r="I308" i="17"/>
  <c r="L191" i="17"/>
  <c r="L190" i="17"/>
  <c r="J191" i="17"/>
  <c r="I191" i="17"/>
  <c r="L155" i="17"/>
  <c r="L156" i="17"/>
  <c r="L157" i="17"/>
  <c r="L158" i="17"/>
  <c r="L159" i="17"/>
  <c r="L160" i="17"/>
  <c r="L161" i="17"/>
  <c r="L162" i="17"/>
  <c r="L163" i="17"/>
  <c r="L164" i="17"/>
  <c r="J155" i="17"/>
  <c r="J156" i="17"/>
  <c r="J157" i="17"/>
  <c r="J158" i="17"/>
  <c r="J159" i="17"/>
  <c r="J160" i="17"/>
  <c r="J161" i="17"/>
  <c r="J162" i="17"/>
  <c r="J163" i="17"/>
  <c r="J164" i="17"/>
  <c r="I155" i="17"/>
  <c r="I156" i="17"/>
  <c r="I157" i="17"/>
  <c r="I158" i="17"/>
  <c r="I159" i="17"/>
  <c r="I160" i="17"/>
  <c r="I161" i="17"/>
  <c r="I162" i="17"/>
  <c r="I163" i="17"/>
  <c r="I164" i="17"/>
  <c r="L89" i="17"/>
  <c r="H90" i="17"/>
  <c r="M90" i="17"/>
  <c r="G90" i="17"/>
  <c r="J89" i="17"/>
  <c r="I89" i="17"/>
  <c r="I43" i="17" l="1"/>
  <c r="H23" i="17"/>
  <c r="M23" i="17"/>
  <c r="G23" i="17"/>
  <c r="J19" i="17"/>
  <c r="H16" i="17" l="1"/>
  <c r="M16" i="17"/>
  <c r="G16" i="17"/>
  <c r="K61" i="12" l="1"/>
  <c r="P61" i="12"/>
  <c r="Q61" i="12" l="1"/>
  <c r="L500" i="17"/>
  <c r="L501" i="17"/>
  <c r="L502" i="17"/>
  <c r="L487" i="17"/>
  <c r="L488" i="17"/>
  <c r="L489" i="17"/>
  <c r="J487" i="17"/>
  <c r="J488" i="17"/>
  <c r="J489" i="17"/>
  <c r="I487" i="17"/>
  <c r="I488" i="17"/>
  <c r="L429" i="17"/>
  <c r="J427" i="17"/>
  <c r="J477" i="17" s="1"/>
  <c r="I427" i="17"/>
  <c r="I477" i="17" s="1"/>
  <c r="H425" i="17"/>
  <c r="M425" i="17"/>
  <c r="G425" i="17"/>
  <c r="H418" i="17"/>
  <c r="M418" i="17"/>
  <c r="G418" i="17"/>
  <c r="H412" i="17"/>
  <c r="G412" i="17"/>
  <c r="H391" i="17"/>
  <c r="K391" i="17"/>
  <c r="M391" i="17"/>
  <c r="G391" i="17"/>
  <c r="H384" i="17"/>
  <c r="M384" i="17"/>
  <c r="G384" i="17"/>
  <c r="G371" i="17"/>
  <c r="H317" i="17"/>
  <c r="M317" i="17"/>
  <c r="G317" i="17"/>
  <c r="H314" i="17"/>
  <c r="M314" i="17"/>
  <c r="G314" i="17"/>
  <c r="H301" i="17"/>
  <c r="M301" i="17"/>
  <c r="G301" i="17"/>
  <c r="H295" i="17"/>
  <c r="M295" i="17"/>
  <c r="G295" i="17"/>
  <c r="H283" i="17"/>
  <c r="K283" i="17"/>
  <c r="M283" i="17"/>
  <c r="G283" i="17"/>
  <c r="H280" i="17"/>
  <c r="M280" i="17"/>
  <c r="G280" i="17"/>
  <c r="M265" i="17"/>
  <c r="H255" i="17"/>
  <c r="M255" i="17"/>
  <c r="G255" i="17"/>
  <c r="H236" i="17"/>
  <c r="M236" i="17"/>
  <c r="G236" i="17"/>
  <c r="H232" i="17"/>
  <c r="K232" i="17"/>
  <c r="L232" i="17"/>
  <c r="M232" i="17"/>
  <c r="G232" i="17"/>
  <c r="I222" i="17"/>
  <c r="L203" i="17"/>
  <c r="L204" i="17"/>
  <c r="L205" i="17"/>
  <c r="L206" i="17"/>
  <c r="H74" i="17"/>
  <c r="K74" i="17"/>
  <c r="M74" i="17"/>
  <c r="L58" i="17"/>
  <c r="J58" i="17"/>
  <c r="I59" i="17"/>
  <c r="H56" i="17"/>
  <c r="M56" i="17"/>
  <c r="G56" i="17"/>
  <c r="L47" i="17"/>
  <c r="J47" i="17"/>
  <c r="I40" i="17"/>
  <c r="I41" i="17"/>
  <c r="I42" i="17"/>
  <c r="I45" i="17"/>
  <c r="I46" i="17"/>
  <c r="I47" i="17"/>
  <c r="I48" i="17"/>
  <c r="I49" i="17"/>
  <c r="L30" i="17"/>
  <c r="I30" i="17"/>
  <c r="J21" i="17" l="1"/>
  <c r="I502" i="17" l="1"/>
  <c r="L491" i="17"/>
  <c r="J491" i="17"/>
  <c r="I491" i="17"/>
  <c r="L490" i="17" l="1"/>
  <c r="J490" i="17"/>
  <c r="I490" i="17"/>
  <c r="L483" i="17" l="1"/>
  <c r="J483" i="17"/>
  <c r="I483" i="17"/>
  <c r="L482" i="17"/>
  <c r="J482" i="17"/>
  <c r="I482" i="17"/>
  <c r="L481" i="17"/>
  <c r="J481" i="17"/>
  <c r="I481" i="17"/>
  <c r="L480" i="17"/>
  <c r="J480" i="17"/>
  <c r="I480" i="17"/>
  <c r="L479" i="17"/>
  <c r="J479" i="17"/>
  <c r="I479" i="17"/>
  <c r="L474" i="17"/>
  <c r="I485" i="17" l="1"/>
  <c r="L485" i="17"/>
  <c r="J485" i="17"/>
  <c r="N483" i="17"/>
  <c r="O483" i="17" s="1"/>
  <c r="N481" i="17"/>
  <c r="O481" i="17" s="1"/>
  <c r="N479" i="17"/>
  <c r="N482" i="17"/>
  <c r="N480" i="17"/>
  <c r="O480" i="17" s="1"/>
  <c r="N474" i="17"/>
  <c r="L473" i="17"/>
  <c r="L472" i="17"/>
  <c r="L471" i="17"/>
  <c r="L470" i="17"/>
  <c r="L469" i="17"/>
  <c r="L468" i="17"/>
  <c r="L467" i="17"/>
  <c r="L466" i="17"/>
  <c r="L465" i="17"/>
  <c r="L464" i="17"/>
  <c r="L463" i="17"/>
  <c r="L462" i="17"/>
  <c r="L461" i="17"/>
  <c r="L460" i="17"/>
  <c r="L459" i="17"/>
  <c r="L458" i="17"/>
  <c r="L457" i="17"/>
  <c r="L456" i="17"/>
  <c r="L455" i="17"/>
  <c r="L454" i="17"/>
  <c r="L453" i="17"/>
  <c r="K453" i="17" s="1"/>
  <c r="L452" i="17"/>
  <c r="L451" i="17"/>
  <c r="L450" i="17"/>
  <c r="L449" i="17"/>
  <c r="L448" i="17"/>
  <c r="L447" i="17"/>
  <c r="L446" i="17"/>
  <c r="N485" i="17" l="1"/>
  <c r="O479" i="17"/>
  <c r="N446" i="17"/>
  <c r="O446" i="17" s="1"/>
  <c r="O474" i="17"/>
  <c r="O482" i="17"/>
  <c r="N464" i="17"/>
  <c r="O464" i="17" s="1"/>
  <c r="N453" i="17"/>
  <c r="N459" i="17"/>
  <c r="O459" i="17" s="1"/>
  <c r="N452" i="17"/>
  <c r="O452" i="17" s="1"/>
  <c r="O453" i="17" l="1"/>
  <c r="O485" i="17"/>
  <c r="L445" i="17"/>
  <c r="L444" i="17"/>
  <c r="L443" i="17"/>
  <c r="L442" i="17"/>
  <c r="L441" i="17"/>
  <c r="L440" i="17"/>
  <c r="L439" i="17"/>
  <c r="L438" i="17"/>
  <c r="L437" i="17"/>
  <c r="L436" i="17"/>
  <c r="L434" i="17"/>
  <c r="L433" i="17"/>
  <c r="L432" i="17"/>
  <c r="L431" i="17"/>
  <c r="L430" i="17" l="1"/>
  <c r="L477" i="17" s="1"/>
  <c r="L424" i="17" l="1"/>
  <c r="J424" i="17"/>
  <c r="I424" i="17"/>
  <c r="L417" i="17"/>
  <c r="J417" i="17"/>
  <c r="I417" i="17"/>
  <c r="N424" i="17" l="1"/>
  <c r="L416" i="17"/>
  <c r="J416" i="17"/>
  <c r="I416" i="17"/>
  <c r="L415" i="17"/>
  <c r="J415" i="17"/>
  <c r="I415" i="17"/>
  <c r="L414" i="17"/>
  <c r="J414" i="17"/>
  <c r="I414" i="17"/>
  <c r="I418" i="17" s="1"/>
  <c r="J418" i="17" l="1"/>
  <c r="L418" i="17"/>
  <c r="O424" i="17"/>
  <c r="N416" i="17"/>
  <c r="L395" i="17"/>
  <c r="L396" i="17"/>
  <c r="J395" i="17"/>
  <c r="J396" i="17"/>
  <c r="I395" i="17"/>
  <c r="I396" i="17"/>
  <c r="L411" i="17"/>
  <c r="J411" i="17"/>
  <c r="I411" i="17"/>
  <c r="L410" i="17"/>
  <c r="J410" i="17"/>
  <c r="I410" i="17"/>
  <c r="L409" i="17"/>
  <c r="J409" i="17"/>
  <c r="I409" i="17"/>
  <c r="L408" i="17"/>
  <c r="J408" i="17"/>
  <c r="I408" i="17"/>
  <c r="L407" i="17"/>
  <c r="J407" i="17"/>
  <c r="I407" i="17"/>
  <c r="L406" i="17"/>
  <c r="J406" i="17"/>
  <c r="I406" i="17"/>
  <c r="L405" i="17"/>
  <c r="J405" i="17"/>
  <c r="I405" i="17"/>
  <c r="L404" i="17"/>
  <c r="J404" i="17"/>
  <c r="I404" i="17"/>
  <c r="L403" i="17"/>
  <c r="J403" i="17"/>
  <c r="I403" i="17"/>
  <c r="L402" i="17"/>
  <c r="J402" i="17"/>
  <c r="I402" i="17"/>
  <c r="L401" i="17"/>
  <c r="J401" i="17"/>
  <c r="I401" i="17"/>
  <c r="L400" i="17"/>
  <c r="J400" i="17"/>
  <c r="I400" i="17"/>
  <c r="N407" i="17" l="1"/>
  <c r="N411" i="17"/>
  <c r="O411" i="17" s="1"/>
  <c r="O416" i="17"/>
  <c r="N405" i="17"/>
  <c r="O405" i="17" s="1"/>
  <c r="N409" i="17"/>
  <c r="O409" i="17" s="1"/>
  <c r="N406" i="17"/>
  <c r="O406" i="17" s="1"/>
  <c r="N408" i="17"/>
  <c r="O408" i="17" s="1"/>
  <c r="N404" i="17"/>
  <c r="O404" i="17" s="1"/>
  <c r="N400" i="17"/>
  <c r="O400" i="17" s="1"/>
  <c r="L398" i="17"/>
  <c r="J398" i="17"/>
  <c r="I398" i="17"/>
  <c r="L397" i="17"/>
  <c r="J397" i="17"/>
  <c r="I397" i="17"/>
  <c r="L390" i="17"/>
  <c r="J390" i="17"/>
  <c r="I390" i="17"/>
  <c r="L389" i="17"/>
  <c r="J389" i="17"/>
  <c r="I389" i="17"/>
  <c r="L383" i="17"/>
  <c r="J383" i="17"/>
  <c r="I383" i="17"/>
  <c r="L382" i="17"/>
  <c r="J382" i="17"/>
  <c r="I382" i="17"/>
  <c r="L381" i="17"/>
  <c r="J381" i="17"/>
  <c r="I381" i="17"/>
  <c r="L380" i="17"/>
  <c r="J380" i="17"/>
  <c r="I380" i="17"/>
  <c r="L379" i="17"/>
  <c r="J379" i="17"/>
  <c r="I379" i="17"/>
  <c r="J378" i="17"/>
  <c r="N378" i="17" s="1"/>
  <c r="O378" i="17" s="1"/>
  <c r="I378" i="17"/>
  <c r="L377" i="17"/>
  <c r="J377" i="17"/>
  <c r="I377" i="17"/>
  <c r="L376" i="17"/>
  <c r="J376" i="17"/>
  <c r="I376" i="17"/>
  <c r="O407" i="17" l="1"/>
  <c r="N381" i="17"/>
  <c r="O381" i="17" s="1"/>
  <c r="I391" i="17"/>
  <c r="N379" i="17"/>
  <c r="O379" i="17" s="1"/>
  <c r="N383" i="17"/>
  <c r="O383" i="17" s="1"/>
  <c r="N380" i="17"/>
  <c r="O380" i="17" s="1"/>
  <c r="J391" i="17"/>
  <c r="L391" i="17"/>
  <c r="N397" i="17"/>
  <c r="N390" i="17"/>
  <c r="O390" i="17" s="1"/>
  <c r="N389" i="17"/>
  <c r="L374" i="17"/>
  <c r="J374" i="17"/>
  <c r="I374" i="17"/>
  <c r="L373" i="17"/>
  <c r="J373" i="17"/>
  <c r="I373" i="17"/>
  <c r="L370" i="17"/>
  <c r="J370" i="17"/>
  <c r="I370" i="17"/>
  <c r="L369" i="17"/>
  <c r="J369" i="17"/>
  <c r="I369" i="17"/>
  <c r="L368" i="17"/>
  <c r="J368" i="17"/>
  <c r="I368" i="17"/>
  <c r="L367" i="17"/>
  <c r="J367" i="17"/>
  <c r="I367" i="17"/>
  <c r="L366" i="17"/>
  <c r="J366" i="17"/>
  <c r="I366" i="17"/>
  <c r="L365" i="17"/>
  <c r="J365" i="17"/>
  <c r="I365" i="17"/>
  <c r="L364" i="17"/>
  <c r="J364" i="17"/>
  <c r="I364" i="17"/>
  <c r="L363" i="17"/>
  <c r="J363" i="17"/>
  <c r="I363" i="17"/>
  <c r="L362" i="17"/>
  <c r="J362" i="17"/>
  <c r="I362" i="17"/>
  <c r="L361" i="17"/>
  <c r="J361" i="17"/>
  <c r="I361" i="17"/>
  <c r="L360" i="17"/>
  <c r="J360" i="17"/>
  <c r="I360" i="17"/>
  <c r="L359" i="17"/>
  <c r="J359" i="17"/>
  <c r="I359" i="17"/>
  <c r="L358" i="17"/>
  <c r="J358" i="17"/>
  <c r="I358" i="17"/>
  <c r="L357" i="17"/>
  <c r="J357" i="17"/>
  <c r="I357" i="17"/>
  <c r="L356" i="17"/>
  <c r="J356" i="17"/>
  <c r="I356" i="17"/>
  <c r="L355" i="17"/>
  <c r="J355" i="17"/>
  <c r="I355" i="17"/>
  <c r="L354" i="17"/>
  <c r="J354" i="17"/>
  <c r="I354" i="17"/>
  <c r="L353" i="17"/>
  <c r="J353" i="17"/>
  <c r="I353" i="17"/>
  <c r="L352" i="17"/>
  <c r="J352" i="17"/>
  <c r="I352" i="17"/>
  <c r="L351" i="17"/>
  <c r="J351" i="17"/>
  <c r="I351" i="17"/>
  <c r="L350" i="17"/>
  <c r="J350" i="17"/>
  <c r="I350" i="17"/>
  <c r="L349" i="17"/>
  <c r="J349" i="17"/>
  <c r="I349" i="17"/>
  <c r="L348" i="17"/>
  <c r="J348" i="17"/>
  <c r="I348" i="17"/>
  <c r="L347" i="17"/>
  <c r="J347" i="17"/>
  <c r="I347" i="17"/>
  <c r="L346" i="17"/>
  <c r="J346" i="17"/>
  <c r="I346" i="17"/>
  <c r="L345" i="17"/>
  <c r="J345" i="17"/>
  <c r="I345" i="17"/>
  <c r="L342" i="17"/>
  <c r="J342" i="17"/>
  <c r="I342" i="17"/>
  <c r="I384" i="17" l="1"/>
  <c r="J384" i="17"/>
  <c r="L384" i="17"/>
  <c r="O397" i="17"/>
  <c r="O389" i="17"/>
  <c r="O391" i="17" s="1"/>
  <c r="N391" i="17"/>
  <c r="N357" i="17"/>
  <c r="O357" i="17" s="1"/>
  <c r="N365" i="17"/>
  <c r="O365" i="17" s="1"/>
  <c r="N347" i="17"/>
  <c r="O347" i="17" s="1"/>
  <c r="N373" i="17"/>
  <c r="O373" i="17" s="1"/>
  <c r="N355" i="17"/>
  <c r="O355" i="17" s="1"/>
  <c r="N356" i="17"/>
  <c r="O356" i="17" s="1"/>
  <c r="N360" i="17"/>
  <c r="O360" i="17" s="1"/>
  <c r="N364" i="17"/>
  <c r="O364" i="17" s="1"/>
  <c r="N369" i="17"/>
  <c r="O369" i="17" s="1"/>
  <c r="N354" i="17"/>
  <c r="O354" i="17" s="1"/>
  <c r="N358" i="17"/>
  <c r="O358" i="17" s="1"/>
  <c r="N362" i="17"/>
  <c r="O362" i="17" s="1"/>
  <c r="N366" i="17"/>
  <c r="O366" i="17" s="1"/>
  <c r="N370" i="17"/>
  <c r="O370" i="17" s="1"/>
  <c r="N363" i="17"/>
  <c r="O363" i="17" s="1"/>
  <c r="N345" i="17"/>
  <c r="O345" i="17" s="1"/>
  <c r="N349" i="17"/>
  <c r="O349" i="17" s="1"/>
  <c r="N352" i="17"/>
  <c r="O352" i="17" s="1"/>
  <c r="N348" i="17"/>
  <c r="O348" i="17" s="1"/>
  <c r="N346" i="17"/>
  <c r="O346" i="17" s="1"/>
  <c r="L341" i="17"/>
  <c r="J341" i="17"/>
  <c r="I341" i="17"/>
  <c r="L340" i="17"/>
  <c r="J340" i="17"/>
  <c r="I340" i="17"/>
  <c r="L339" i="17"/>
  <c r="J339" i="17"/>
  <c r="I339" i="17"/>
  <c r="L338" i="17"/>
  <c r="J338" i="17"/>
  <c r="I338" i="17"/>
  <c r="L337" i="17"/>
  <c r="J337" i="17"/>
  <c r="I337" i="17"/>
  <c r="L336" i="17"/>
  <c r="J336" i="17"/>
  <c r="I336" i="17"/>
  <c r="L335" i="17"/>
  <c r="J335" i="17"/>
  <c r="I335" i="17"/>
  <c r="L334" i="17"/>
  <c r="J334" i="17"/>
  <c r="I334" i="17"/>
  <c r="L320" i="17"/>
  <c r="J320" i="17"/>
  <c r="I320" i="17"/>
  <c r="L319" i="17"/>
  <c r="J319" i="17"/>
  <c r="I319" i="17"/>
  <c r="L316" i="17"/>
  <c r="L317" i="17" s="1"/>
  <c r="J316" i="17"/>
  <c r="J317" i="17" s="1"/>
  <c r="I316" i="17"/>
  <c r="I317" i="17" s="1"/>
  <c r="L312" i="17"/>
  <c r="J312" i="17"/>
  <c r="I312" i="17"/>
  <c r="L311" i="17"/>
  <c r="J311" i="17"/>
  <c r="I311" i="17"/>
  <c r="L304" i="17"/>
  <c r="J304" i="17"/>
  <c r="I304" i="17"/>
  <c r="L305" i="17"/>
  <c r="J305" i="17"/>
  <c r="I305" i="17"/>
  <c r="L303" i="17"/>
  <c r="J303" i="17"/>
  <c r="I303" i="17"/>
  <c r="L300" i="17"/>
  <c r="J300" i="17"/>
  <c r="I300" i="17"/>
  <c r="L299" i="17"/>
  <c r="J299" i="17"/>
  <c r="I299" i="17"/>
  <c r="L309" i="17" l="1"/>
  <c r="J309" i="17"/>
  <c r="I309" i="17"/>
  <c r="N339" i="17"/>
  <c r="O339" i="17" s="1"/>
  <c r="N337" i="17"/>
  <c r="O337" i="17" s="1"/>
  <c r="N319" i="17"/>
  <c r="N320" i="17"/>
  <c r="O320" i="17" s="1"/>
  <c r="N304" i="17"/>
  <c r="N305" i="17"/>
  <c r="O305" i="17" s="1"/>
  <c r="L298" i="17"/>
  <c r="J298" i="17"/>
  <c r="I298" i="17"/>
  <c r="L297" i="17"/>
  <c r="J297" i="17"/>
  <c r="I297" i="17"/>
  <c r="L294" i="17"/>
  <c r="J294" i="17"/>
  <c r="I294" i="17"/>
  <c r="L282" i="17"/>
  <c r="L283" i="17" s="1"/>
  <c r="J282" i="17"/>
  <c r="J283" i="17" s="1"/>
  <c r="I282" i="17"/>
  <c r="I283" i="17" s="1"/>
  <c r="L259" i="17"/>
  <c r="J259" i="17"/>
  <c r="I259" i="17"/>
  <c r="L258" i="17"/>
  <c r="J258" i="17"/>
  <c r="I258" i="17"/>
  <c r="L253" i="17"/>
  <c r="J253" i="17"/>
  <c r="I253" i="17"/>
  <c r="L252" i="17"/>
  <c r="J252" i="17"/>
  <c r="I252" i="17"/>
  <c r="L251" i="17"/>
  <c r="J251" i="17"/>
  <c r="I251" i="17"/>
  <c r="L250" i="17"/>
  <c r="J250" i="17"/>
  <c r="I250" i="17"/>
  <c r="L238" i="17"/>
  <c r="J238" i="17"/>
  <c r="I238" i="17"/>
  <c r="L235" i="17"/>
  <c r="J235" i="17"/>
  <c r="I235" i="17"/>
  <c r="J230" i="17"/>
  <c r="I230" i="17"/>
  <c r="L224" i="17"/>
  <c r="J224" i="17"/>
  <c r="I224" i="17"/>
  <c r="N251" i="17" l="1"/>
  <c r="O251" i="17" s="1"/>
  <c r="I301" i="17"/>
  <c r="O319" i="17"/>
  <c r="J301" i="17"/>
  <c r="L301" i="17"/>
  <c r="N250" i="17"/>
  <c r="O250" i="17" s="1"/>
  <c r="O304" i="17"/>
  <c r="N282" i="17"/>
  <c r="N259" i="17"/>
  <c r="O259" i="17" s="1"/>
  <c r="O282" i="17" l="1"/>
  <c r="O283" i="17" s="1"/>
  <c r="N283" i="17"/>
  <c r="L225" i="17"/>
  <c r="J225" i="17"/>
  <c r="I225" i="17"/>
  <c r="J190" i="17"/>
  <c r="I190" i="17"/>
  <c r="L188" i="17"/>
  <c r="J188" i="17"/>
  <c r="I188" i="17"/>
  <c r="L187" i="17"/>
  <c r="J187" i="17"/>
  <c r="I187" i="17"/>
  <c r="L186" i="17"/>
  <c r="J186" i="17"/>
  <c r="N186" i="17" s="1"/>
  <c r="O186" i="17" s="1"/>
  <c r="I186" i="17"/>
  <c r="L185" i="17"/>
  <c r="J185" i="17"/>
  <c r="I185" i="17"/>
  <c r="J189" i="17" l="1"/>
  <c r="I189" i="17"/>
  <c r="L189" i="17"/>
  <c r="L184" i="17"/>
  <c r="J184" i="17"/>
  <c r="I184" i="17"/>
  <c r="L183" i="17" l="1"/>
  <c r="J183" i="17"/>
  <c r="I183" i="17"/>
  <c r="L182" i="17" l="1"/>
  <c r="J182" i="17"/>
  <c r="I182" i="17"/>
  <c r="L181" i="17"/>
  <c r="J181" i="17"/>
  <c r="I181" i="17"/>
  <c r="L180" i="17"/>
  <c r="J180" i="17"/>
  <c r="I180" i="17"/>
  <c r="L179" i="17"/>
  <c r="J179" i="17"/>
  <c r="I179" i="17"/>
  <c r="L178" i="17"/>
  <c r="J178" i="17"/>
  <c r="I178" i="17"/>
  <c r="L177" i="17"/>
  <c r="J177" i="17"/>
  <c r="N177" i="17" s="1"/>
  <c r="I177" i="17"/>
  <c r="L174" i="17"/>
  <c r="L175" i="17"/>
  <c r="L176" i="17"/>
  <c r="J175" i="17"/>
  <c r="I175" i="17"/>
  <c r="I176" i="17"/>
  <c r="J174" i="17"/>
  <c r="I174" i="17"/>
  <c r="M196" i="17"/>
  <c r="H196" i="17"/>
  <c r="G196" i="17"/>
  <c r="L195" i="17"/>
  <c r="J195" i="17"/>
  <c r="I195" i="17"/>
  <c r="I196" i="17" s="1"/>
  <c r="L154" i="17"/>
  <c r="J154" i="17"/>
  <c r="I154" i="17"/>
  <c r="L153" i="17"/>
  <c r="J153" i="17"/>
  <c r="I153" i="17"/>
  <c r="L152" i="17"/>
  <c r="J152" i="17"/>
  <c r="I152" i="17"/>
  <c r="L151" i="17"/>
  <c r="J151" i="17"/>
  <c r="I151" i="17"/>
  <c r="L150" i="17"/>
  <c r="J150" i="17"/>
  <c r="I150" i="17"/>
  <c r="I149" i="17"/>
  <c r="L148" i="17"/>
  <c r="J148" i="17"/>
  <c r="I148" i="17"/>
  <c r="I147" i="17"/>
  <c r="I146" i="17"/>
  <c r="L145" i="17"/>
  <c r="J145" i="17"/>
  <c r="I145" i="17"/>
  <c r="L144" i="17"/>
  <c r="J144" i="17"/>
  <c r="I144" i="17"/>
  <c r="L143" i="17"/>
  <c r="J143" i="17"/>
  <c r="I143" i="17"/>
  <c r="I142" i="17"/>
  <c r="L141" i="17"/>
  <c r="J141" i="17"/>
  <c r="I141" i="17"/>
  <c r="L140" i="17"/>
  <c r="J140" i="17"/>
  <c r="I140" i="17"/>
  <c r="I139" i="17"/>
  <c r="I138" i="17"/>
  <c r="G137" i="17"/>
  <c r="J137" i="17" s="1"/>
  <c r="L136" i="17"/>
  <c r="J136" i="17"/>
  <c r="I136" i="17"/>
  <c r="L135" i="17"/>
  <c r="J135" i="17"/>
  <c r="I135" i="17"/>
  <c r="L134" i="17"/>
  <c r="J134" i="17"/>
  <c r="I134" i="17"/>
  <c r="L133" i="17"/>
  <c r="J133" i="17"/>
  <c r="I133" i="17"/>
  <c r="L132" i="17"/>
  <c r="J132" i="17"/>
  <c r="I132" i="17"/>
  <c r="L131" i="17"/>
  <c r="J131" i="17"/>
  <c r="I131" i="17"/>
  <c r="L130" i="17"/>
  <c r="J130" i="17"/>
  <c r="I130" i="17"/>
  <c r="L129" i="17"/>
  <c r="J129" i="17"/>
  <c r="I129" i="17"/>
  <c r="L128" i="17"/>
  <c r="J128" i="17"/>
  <c r="I128" i="17"/>
  <c r="L127" i="17"/>
  <c r="J127" i="17"/>
  <c r="I127" i="17"/>
  <c r="L126" i="17"/>
  <c r="J126" i="17"/>
  <c r="I126" i="17"/>
  <c r="L125" i="17"/>
  <c r="J125" i="17"/>
  <c r="I125" i="17"/>
  <c r="G124" i="17"/>
  <c r="L123" i="17"/>
  <c r="J123" i="17"/>
  <c r="I123" i="17"/>
  <c r="L122" i="17"/>
  <c r="J122" i="17"/>
  <c r="I122" i="17"/>
  <c r="L121" i="17"/>
  <c r="J121" i="17"/>
  <c r="I121" i="17"/>
  <c r="L120" i="17"/>
  <c r="J120" i="17"/>
  <c r="I120" i="17"/>
  <c r="L119" i="17"/>
  <c r="J119" i="17"/>
  <c r="I119" i="17"/>
  <c r="G168" i="17" l="1"/>
  <c r="N178" i="17"/>
  <c r="L193" i="17"/>
  <c r="I193" i="17"/>
  <c r="J193" i="17"/>
  <c r="O178" i="17"/>
  <c r="N195" i="17"/>
  <c r="O195" i="17" s="1"/>
  <c r="L137" i="17"/>
  <c r="L196" i="17"/>
  <c r="K196" i="17"/>
  <c r="J196" i="17"/>
  <c r="I137" i="17"/>
  <c r="J124" i="17"/>
  <c r="I124" i="17"/>
  <c r="L124" i="17"/>
  <c r="L118" i="17"/>
  <c r="J118" i="17"/>
  <c r="I118" i="17"/>
  <c r="L117" i="17"/>
  <c r="J117" i="17"/>
  <c r="I117" i="17"/>
  <c r="L116" i="17"/>
  <c r="J116" i="17"/>
  <c r="I116" i="17"/>
  <c r="L115" i="17"/>
  <c r="J115" i="17"/>
  <c r="I115" i="17"/>
  <c r="L114" i="17"/>
  <c r="J114" i="17"/>
  <c r="I114" i="17"/>
  <c r="L113" i="17"/>
  <c r="J113" i="17"/>
  <c r="I113" i="17"/>
  <c r="O177" i="17" l="1"/>
  <c r="L112" i="17"/>
  <c r="J112" i="17"/>
  <c r="I112" i="17"/>
  <c r="L111" i="17"/>
  <c r="J111" i="17"/>
  <c r="I111" i="17"/>
  <c r="L110" i="17"/>
  <c r="J110" i="17"/>
  <c r="I110" i="17"/>
  <c r="L109" i="17"/>
  <c r="J109" i="17"/>
  <c r="I109" i="17"/>
  <c r="L108" i="17"/>
  <c r="J108" i="17"/>
  <c r="I108" i="17"/>
  <c r="L107" i="17"/>
  <c r="J107" i="17"/>
  <c r="I107" i="17"/>
  <c r="L106" i="17"/>
  <c r="J106" i="17"/>
  <c r="I106" i="17"/>
  <c r="L105" i="17"/>
  <c r="J105" i="17"/>
  <c r="I105" i="17"/>
  <c r="I100" i="17"/>
  <c r="J100" i="17"/>
  <c r="L100" i="17"/>
  <c r="I101" i="17"/>
  <c r="J101" i="17"/>
  <c r="L101" i="17"/>
  <c r="I102" i="17"/>
  <c r="J102" i="17"/>
  <c r="L102" i="17"/>
  <c r="I103" i="17"/>
  <c r="J103" i="17"/>
  <c r="L103" i="17"/>
  <c r="I104" i="17"/>
  <c r="J104" i="17"/>
  <c r="L104" i="17"/>
  <c r="I99" i="17"/>
  <c r="J99" i="17"/>
  <c r="L99" i="17"/>
  <c r="I98" i="17"/>
  <c r="J98" i="17"/>
  <c r="L98" i="17"/>
  <c r="N196" i="17" l="1"/>
  <c r="O196" i="17"/>
  <c r="L93" i="17"/>
  <c r="L94" i="17"/>
  <c r="L95" i="17"/>
  <c r="J93" i="17"/>
  <c r="J94" i="17"/>
  <c r="J95" i="17"/>
  <c r="I94" i="17"/>
  <c r="I95" i="17"/>
  <c r="L97" i="17"/>
  <c r="J97" i="17"/>
  <c r="I97" i="17"/>
  <c r="L96" i="17"/>
  <c r="J96" i="17"/>
  <c r="I96" i="17"/>
  <c r="I93" i="17"/>
  <c r="L92" i="17"/>
  <c r="J92" i="17"/>
  <c r="I92" i="17"/>
  <c r="L88" i="17"/>
  <c r="J88" i="17"/>
  <c r="I88" i="17"/>
  <c r="L84" i="17"/>
  <c r="J84" i="17"/>
  <c r="I84" i="17"/>
  <c r="I83" i="17"/>
  <c r="I82" i="17"/>
  <c r="L81" i="17"/>
  <c r="J81" i="17"/>
  <c r="I81" i="17"/>
  <c r="L80" i="17"/>
  <c r="J80" i="17"/>
  <c r="I80" i="17"/>
  <c r="L79" i="17"/>
  <c r="J79" i="17"/>
  <c r="I79" i="17"/>
  <c r="L78" i="17"/>
  <c r="J78" i="17"/>
  <c r="I78" i="17"/>
  <c r="L77" i="17"/>
  <c r="J77" i="17"/>
  <c r="I77" i="17"/>
  <c r="L76" i="17"/>
  <c r="J76" i="17"/>
  <c r="I76" i="17"/>
  <c r="I199" i="17"/>
  <c r="I200" i="17" s="1"/>
  <c r="L199" i="17"/>
  <c r="L200" i="17" s="1"/>
  <c r="L73" i="17"/>
  <c r="L74" i="17" s="1"/>
  <c r="J73" i="17"/>
  <c r="J74" i="17" s="1"/>
  <c r="I73" i="17"/>
  <c r="I74" i="17" s="1"/>
  <c r="L70" i="17"/>
  <c r="L71" i="17" s="1"/>
  <c r="J70" i="17"/>
  <c r="I70" i="17"/>
  <c r="I71" i="17" s="1"/>
  <c r="M71" i="17"/>
  <c r="H71" i="17"/>
  <c r="G71" i="17"/>
  <c r="L65" i="17"/>
  <c r="J65" i="17"/>
  <c r="I65" i="17"/>
  <c r="I64" i="17"/>
  <c r="I86" i="17" l="1"/>
  <c r="J168" i="17"/>
  <c r="L168" i="17"/>
  <c r="I168" i="17"/>
  <c r="J86" i="17"/>
  <c r="L86" i="17"/>
  <c r="J71" i="17"/>
  <c r="K70" i="17"/>
  <c r="L90" i="17"/>
  <c r="I90" i="17"/>
  <c r="J90" i="17"/>
  <c r="N199" i="17"/>
  <c r="N73" i="17"/>
  <c r="L63" i="17"/>
  <c r="J63" i="17"/>
  <c r="I63" i="17"/>
  <c r="J62" i="17"/>
  <c r="I62" i="17"/>
  <c r="L61" i="17"/>
  <c r="J61" i="17"/>
  <c r="I61" i="17"/>
  <c r="L60" i="17"/>
  <c r="J60" i="17"/>
  <c r="I60" i="17"/>
  <c r="L59" i="17"/>
  <c r="J59" i="17"/>
  <c r="I58" i="17"/>
  <c r="L68" i="17" l="1"/>
  <c r="I68" i="17"/>
  <c r="J68" i="17"/>
  <c r="O199" i="17"/>
  <c r="O200" i="17" s="1"/>
  <c r="N200" i="17"/>
  <c r="O73" i="17"/>
  <c r="O74" i="17" s="1"/>
  <c r="N74" i="17"/>
  <c r="L55" i="17" l="1"/>
  <c r="J55" i="17"/>
  <c r="I55" i="17"/>
  <c r="L54" i="17"/>
  <c r="J54" i="17"/>
  <c r="I54" i="17"/>
  <c r="L53" i="17" l="1"/>
  <c r="J53" i="17"/>
  <c r="I53" i="17"/>
  <c r="L52" i="17"/>
  <c r="J52" i="17"/>
  <c r="I52" i="17"/>
  <c r="I56" i="17" s="1"/>
  <c r="P27" i="12"/>
  <c r="P28" i="12"/>
  <c r="J97" i="12"/>
  <c r="L97" i="12"/>
  <c r="M97" i="12"/>
  <c r="N97" i="12"/>
  <c r="O97" i="12"/>
  <c r="I97" i="12"/>
  <c r="J94" i="12"/>
  <c r="M94" i="12"/>
  <c r="N94" i="12"/>
  <c r="O94" i="12"/>
  <c r="I94" i="12"/>
  <c r="J80" i="12"/>
  <c r="L80" i="12"/>
  <c r="M80" i="12"/>
  <c r="N80" i="12"/>
  <c r="O80" i="12"/>
  <c r="I80" i="12"/>
  <c r="J72" i="12"/>
  <c r="L72" i="12"/>
  <c r="M72" i="12"/>
  <c r="N72" i="12"/>
  <c r="O72" i="12"/>
  <c r="I72" i="12"/>
  <c r="J69" i="12"/>
  <c r="L69" i="12"/>
  <c r="M69" i="12"/>
  <c r="N69" i="12"/>
  <c r="O69" i="12"/>
  <c r="I69" i="12"/>
  <c r="J63" i="12"/>
  <c r="L63" i="12"/>
  <c r="M63" i="12"/>
  <c r="N63" i="12"/>
  <c r="O63" i="12"/>
  <c r="I63" i="12"/>
  <c r="J59" i="12"/>
  <c r="L59" i="12"/>
  <c r="M59" i="12"/>
  <c r="N59" i="12"/>
  <c r="O59" i="12"/>
  <c r="I59" i="12"/>
  <c r="J54" i="12"/>
  <c r="L54" i="12"/>
  <c r="M54" i="12"/>
  <c r="N54" i="12"/>
  <c r="O54" i="12"/>
  <c r="I54" i="12"/>
  <c r="J51" i="12"/>
  <c r="L51" i="12"/>
  <c r="M51" i="12"/>
  <c r="N51" i="12"/>
  <c r="O51" i="12"/>
  <c r="I51" i="12"/>
  <c r="J23" i="12"/>
  <c r="L23" i="12"/>
  <c r="M23" i="12"/>
  <c r="N23" i="12"/>
  <c r="O23" i="12"/>
  <c r="I23" i="12"/>
  <c r="Q55" i="12"/>
  <c r="P55" i="12"/>
  <c r="N56" i="11"/>
  <c r="O56" i="11" s="1"/>
  <c r="N57" i="11"/>
  <c r="O57" i="11" s="1"/>
  <c r="N58" i="11"/>
  <c r="O58" i="11" s="1"/>
  <c r="N59" i="11"/>
  <c r="O59" i="11" s="1"/>
  <c r="N60" i="11"/>
  <c r="O60" i="11" s="1"/>
  <c r="N61" i="11"/>
  <c r="O61" i="11" s="1"/>
  <c r="N62" i="11"/>
  <c r="O62" i="11" s="1"/>
  <c r="I56" i="11"/>
  <c r="I57" i="11"/>
  <c r="I58" i="11"/>
  <c r="I59" i="11"/>
  <c r="I60" i="11"/>
  <c r="I61" i="11"/>
  <c r="I62" i="11"/>
  <c r="I63" i="11"/>
  <c r="I55" i="11"/>
  <c r="N63" i="11"/>
  <c r="P78" i="12"/>
  <c r="K78" i="12"/>
  <c r="K80" i="12" s="1"/>
  <c r="K62" i="12"/>
  <c r="K63" i="12" s="1"/>
  <c r="P62" i="12"/>
  <c r="P63" i="12" s="1"/>
  <c r="Q60" i="12"/>
  <c r="P60" i="12"/>
  <c r="P58" i="12"/>
  <c r="K58" i="12"/>
  <c r="I70" i="11" l="1"/>
  <c r="J56" i="17"/>
  <c r="L56" i="17"/>
  <c r="Q78" i="12"/>
  <c r="Q58" i="12"/>
  <c r="Q62" i="12"/>
  <c r="Q63" i="12" s="1"/>
  <c r="K50" i="12" l="1"/>
  <c r="K51" i="12" s="1"/>
  <c r="P50" i="12"/>
  <c r="P46" i="12"/>
  <c r="Q46" i="12" s="1"/>
  <c r="K53" i="12"/>
  <c r="K54" i="12" s="1"/>
  <c r="P53" i="12"/>
  <c r="Q50" i="12" l="1"/>
  <c r="Q51" i="12" s="1"/>
  <c r="P51" i="12"/>
  <c r="Q53" i="12"/>
  <c r="Q54" i="12" s="1"/>
  <c r="P54" i="12"/>
  <c r="P56" i="14" l="1"/>
  <c r="O56" i="14"/>
  <c r="N56" i="14"/>
  <c r="M56" i="14"/>
  <c r="L56" i="14"/>
  <c r="I56" i="14"/>
  <c r="H53" i="11" l="1"/>
  <c r="H71" i="11" s="1"/>
  <c r="J53" i="11"/>
  <c r="J71" i="11" s="1"/>
  <c r="K53" i="11"/>
  <c r="K71" i="11" s="1"/>
  <c r="L53" i="11"/>
  <c r="L71" i="11" s="1"/>
  <c r="M53" i="11"/>
  <c r="M71" i="11" s="1"/>
  <c r="G53" i="11"/>
  <c r="G71" i="11" s="1"/>
  <c r="N52" i="11"/>
  <c r="N50" i="11"/>
  <c r="N49" i="11"/>
  <c r="O49" i="11"/>
  <c r="N48" i="11"/>
  <c r="N33" i="11"/>
  <c r="I33" i="11"/>
  <c r="N47" i="11"/>
  <c r="N46" i="11"/>
  <c r="N45" i="11"/>
  <c r="I45" i="11"/>
  <c r="N40" i="11"/>
  <c r="I40" i="11"/>
  <c r="N39" i="11"/>
  <c r="I39" i="11"/>
  <c r="N38" i="11"/>
  <c r="I38" i="11"/>
  <c r="N37" i="11"/>
  <c r="I37" i="11"/>
  <c r="N36" i="11"/>
  <c r="I36" i="11"/>
  <c r="N35" i="11"/>
  <c r="I35" i="11"/>
  <c r="N32" i="11"/>
  <c r="I32" i="11"/>
  <c r="N31" i="11"/>
  <c r="I31" i="11"/>
  <c r="N30" i="11"/>
  <c r="I30" i="11"/>
  <c r="N24" i="11"/>
  <c r="I24" i="11"/>
  <c r="N23" i="11"/>
  <c r="I23" i="11"/>
  <c r="N22" i="11"/>
  <c r="I22" i="11"/>
  <c r="N21" i="11"/>
  <c r="I21" i="11"/>
  <c r="N20" i="11"/>
  <c r="I20" i="11"/>
  <c r="N19" i="11"/>
  <c r="I19" i="11"/>
  <c r="N18" i="11"/>
  <c r="I18" i="11"/>
  <c r="N17" i="11"/>
  <c r="I17" i="11"/>
  <c r="N16" i="11"/>
  <c r="I16" i="11"/>
  <c r="N15" i="11"/>
  <c r="I15" i="11"/>
  <c r="N14" i="11"/>
  <c r="I14" i="11"/>
  <c r="N13" i="11"/>
  <c r="I13" i="11"/>
  <c r="I12" i="11"/>
  <c r="N55" i="11"/>
  <c r="J59" i="14"/>
  <c r="L59" i="14"/>
  <c r="M59" i="14"/>
  <c r="N59" i="14"/>
  <c r="O59" i="14"/>
  <c r="P59" i="14"/>
  <c r="I59" i="14"/>
  <c r="J56" i="14"/>
  <c r="J49" i="14"/>
  <c r="L49" i="14"/>
  <c r="M49" i="14"/>
  <c r="N49" i="14"/>
  <c r="O49" i="14"/>
  <c r="I49" i="14"/>
  <c r="J40" i="14"/>
  <c r="L40" i="14"/>
  <c r="M40" i="14"/>
  <c r="N40" i="14"/>
  <c r="O40" i="14"/>
  <c r="I40" i="14"/>
  <c r="Q58" i="14"/>
  <c r="Q59" i="14" s="1"/>
  <c r="K58" i="14"/>
  <c r="K59" i="14" s="1"/>
  <c r="Q55" i="14"/>
  <c r="K55" i="14"/>
  <c r="Q54" i="14"/>
  <c r="K54" i="14"/>
  <c r="P48" i="14"/>
  <c r="P49" i="14" s="1"/>
  <c r="K48" i="14"/>
  <c r="K49" i="14" s="1"/>
  <c r="P39" i="14"/>
  <c r="P40" i="14" s="1"/>
  <c r="K39" i="14"/>
  <c r="K33" i="14"/>
  <c r="L33" i="14" s="1"/>
  <c r="Q32" i="14"/>
  <c r="K32" i="14"/>
  <c r="P30" i="14"/>
  <c r="O30" i="14"/>
  <c r="N30" i="14"/>
  <c r="M30" i="14"/>
  <c r="L30" i="14"/>
  <c r="J30" i="14"/>
  <c r="I30" i="14"/>
  <c r="K29" i="14"/>
  <c r="Q29" i="14" s="1"/>
  <c r="Q30" i="14" s="1"/>
  <c r="P23" i="14"/>
  <c r="P24" i="14"/>
  <c r="K22" i="14"/>
  <c r="K23" i="14"/>
  <c r="K24" i="14"/>
  <c r="O55" i="11" l="1"/>
  <c r="N70" i="11"/>
  <c r="K34" i="14"/>
  <c r="I43" i="11"/>
  <c r="N43" i="11"/>
  <c r="N28" i="11"/>
  <c r="I28" i="11"/>
  <c r="K27" i="14"/>
  <c r="O16" i="11"/>
  <c r="Q39" i="14"/>
  <c r="Q40" i="14" s="1"/>
  <c r="O31" i="11"/>
  <c r="O50" i="11"/>
  <c r="O20" i="11"/>
  <c r="O39" i="11"/>
  <c r="O46" i="11"/>
  <c r="O33" i="11"/>
  <c r="K56" i="14"/>
  <c r="Q56" i="14"/>
  <c r="O63" i="11"/>
  <c r="O24" i="11"/>
  <c r="O13" i="11"/>
  <c r="O18" i="11"/>
  <c r="O22" i="11"/>
  <c r="O37" i="11"/>
  <c r="O36" i="11"/>
  <c r="O52" i="11"/>
  <c r="N53" i="11"/>
  <c r="O40" i="11"/>
  <c r="O47" i="11"/>
  <c r="O45" i="11"/>
  <c r="O35" i="11"/>
  <c r="O17" i="11"/>
  <c r="O21" i="11"/>
  <c r="O32" i="11"/>
  <c r="O38" i="11"/>
  <c r="I53" i="11"/>
  <c r="O14" i="11"/>
  <c r="O19" i="11"/>
  <c r="O23" i="11"/>
  <c r="O15" i="11"/>
  <c r="O30" i="11"/>
  <c r="O48" i="11"/>
  <c r="K40" i="14"/>
  <c r="Q48" i="14"/>
  <c r="Q49" i="14" s="1"/>
  <c r="Q23" i="14"/>
  <c r="L32" i="14"/>
  <c r="L34" i="14" s="1"/>
  <c r="K30" i="14"/>
  <c r="Q24" i="14"/>
  <c r="P33" i="14"/>
  <c r="P34" i="14" s="1"/>
  <c r="N71" i="11" l="1"/>
  <c r="I71" i="11"/>
  <c r="O70" i="11"/>
  <c r="O43" i="11"/>
  <c r="O28" i="11"/>
  <c r="O53" i="11"/>
  <c r="Q33" i="14"/>
  <c r="Q34" i="14" s="1"/>
  <c r="O71" i="11" l="1"/>
  <c r="L22" i="14"/>
  <c r="L27" i="14" s="1"/>
  <c r="J40" i="12"/>
  <c r="L40" i="12"/>
  <c r="M40" i="12"/>
  <c r="N40" i="12"/>
  <c r="O40" i="12"/>
  <c r="I40" i="12"/>
  <c r="P39" i="12"/>
  <c r="P40" i="12" s="1"/>
  <c r="K39" i="12"/>
  <c r="P96" i="12"/>
  <c r="P97" i="12" s="1"/>
  <c r="P99" i="12"/>
  <c r="P101" i="12" s="1"/>
  <c r="K96" i="12"/>
  <c r="K97" i="12" s="1"/>
  <c r="K92" i="12"/>
  <c r="L92" i="12" s="1"/>
  <c r="L94" i="12" s="1"/>
  <c r="K99" i="12"/>
  <c r="K101" i="12" s="1"/>
  <c r="P79" i="12"/>
  <c r="P65" i="12"/>
  <c r="P66" i="12"/>
  <c r="Q66" i="12" s="1"/>
  <c r="P67" i="12"/>
  <c r="Q67" i="12" s="1"/>
  <c r="P68" i="12"/>
  <c r="Q68" i="12" s="1"/>
  <c r="P71" i="12"/>
  <c r="J48" i="12"/>
  <c r="L48" i="12"/>
  <c r="M48" i="12"/>
  <c r="N48" i="12"/>
  <c r="O48" i="12"/>
  <c r="I48" i="12"/>
  <c r="P42" i="12"/>
  <c r="P47" i="12"/>
  <c r="K42" i="12"/>
  <c r="J37" i="12"/>
  <c r="L37" i="12"/>
  <c r="M37" i="12"/>
  <c r="N37" i="12"/>
  <c r="O37" i="12"/>
  <c r="K36" i="12"/>
  <c r="P36" i="12"/>
  <c r="P37" i="12" s="1"/>
  <c r="I37" i="12"/>
  <c r="J29" i="12"/>
  <c r="L29" i="12"/>
  <c r="M29" i="12"/>
  <c r="N29" i="12"/>
  <c r="O29" i="12"/>
  <c r="I29" i="12"/>
  <c r="O20" i="12"/>
  <c r="N20" i="12"/>
  <c r="M20" i="12"/>
  <c r="L20" i="12"/>
  <c r="J20" i="12"/>
  <c r="I20" i="12"/>
  <c r="P22" i="12"/>
  <c r="P23" i="12" s="1"/>
  <c r="P74" i="12"/>
  <c r="P76" i="12" s="1"/>
  <c r="P93" i="12"/>
  <c r="K22" i="12"/>
  <c r="K23" i="12" s="1"/>
  <c r="K74" i="12"/>
  <c r="K76" i="12" s="1"/>
  <c r="K93" i="12"/>
  <c r="P91" i="12"/>
  <c r="K91" i="12"/>
  <c r="K71" i="12"/>
  <c r="K72" i="12" s="1"/>
  <c r="K68" i="12"/>
  <c r="K67" i="12"/>
  <c r="K66" i="12"/>
  <c r="K65" i="12"/>
  <c r="P57" i="12"/>
  <c r="K57" i="12"/>
  <c r="P56" i="12"/>
  <c r="K47" i="12"/>
  <c r="P31" i="12"/>
  <c r="P34" i="12" s="1"/>
  <c r="K31" i="12"/>
  <c r="K34" i="12" s="1"/>
  <c r="K28" i="12"/>
  <c r="K27" i="12"/>
  <c r="P25" i="12"/>
  <c r="K25" i="12"/>
  <c r="P19" i="12"/>
  <c r="P18" i="12"/>
  <c r="K18" i="12"/>
  <c r="K69" i="12" l="1"/>
  <c r="Q71" i="12"/>
  <c r="Q72" i="12" s="1"/>
  <c r="P72" i="12"/>
  <c r="Q56" i="12"/>
  <c r="P59" i="12"/>
  <c r="Q57" i="12"/>
  <c r="K59" i="12"/>
  <c r="K94" i="12"/>
  <c r="Q65" i="12"/>
  <c r="Q69" i="12" s="1"/>
  <c r="P69" i="12"/>
  <c r="Q79" i="12"/>
  <c r="Q80" i="12" s="1"/>
  <c r="P80" i="12"/>
  <c r="Q96" i="12"/>
  <c r="Q97" i="12" s="1"/>
  <c r="Q19" i="12"/>
  <c r="Q31" i="12"/>
  <c r="Q34" i="12" s="1"/>
  <c r="Q27" i="12"/>
  <c r="Q39" i="12"/>
  <c r="Q40" i="12" s="1"/>
  <c r="Q25" i="12"/>
  <c r="Q28" i="12"/>
  <c r="Q91" i="12"/>
  <c r="Q93" i="12"/>
  <c r="Q74" i="12"/>
  <c r="Q76" i="12" s="1"/>
  <c r="Q99" i="12"/>
  <c r="Q101" i="12" s="1"/>
  <c r="P29" i="12"/>
  <c r="Q36" i="12"/>
  <c r="Q37" i="12" s="1"/>
  <c r="Q42" i="12"/>
  <c r="Q22" i="12"/>
  <c r="Q23" i="12" s="1"/>
  <c r="K48" i="12"/>
  <c r="Q47" i="12"/>
  <c r="K37" i="12"/>
  <c r="P20" i="12"/>
  <c r="K40" i="12"/>
  <c r="K20" i="12"/>
  <c r="P92" i="12"/>
  <c r="K29" i="12"/>
  <c r="P48" i="12"/>
  <c r="Q18" i="12"/>
  <c r="P22" i="14"/>
  <c r="P27" i="14" s="1"/>
  <c r="Q20" i="12" l="1"/>
  <c r="Q59" i="12"/>
  <c r="Q92" i="12"/>
  <c r="Q94" i="12" s="1"/>
  <c r="P94" i="12"/>
  <c r="Q29" i="12"/>
  <c r="Q48" i="12"/>
  <c r="Q22" i="14"/>
  <c r="Q27" i="14" s="1"/>
  <c r="M387" i="17"/>
  <c r="H387" i="17"/>
  <c r="G387" i="17"/>
  <c r="M274" i="17"/>
  <c r="H274" i="17"/>
  <c r="H265" i="17"/>
  <c r="G265" i="17"/>
  <c r="M228" i="17"/>
  <c r="H228" i="17"/>
  <c r="G228" i="17"/>
  <c r="M220" i="17"/>
  <c r="H220" i="17"/>
  <c r="G220" i="17"/>
  <c r="M216" i="17"/>
  <c r="H216" i="17"/>
  <c r="G216" i="17"/>
  <c r="M210" i="17"/>
  <c r="L210" i="17"/>
  <c r="K210" i="17"/>
  <c r="H210" i="17"/>
  <c r="G210" i="17"/>
  <c r="M207" i="17"/>
  <c r="H207" i="17"/>
  <c r="G207" i="17"/>
  <c r="G74" i="17"/>
  <c r="M37" i="17"/>
  <c r="H37" i="17"/>
  <c r="G37" i="17"/>
  <c r="M27" i="17"/>
  <c r="H27" i="17"/>
  <c r="G27" i="17"/>
  <c r="H505" i="17" l="1"/>
  <c r="M505" i="17"/>
  <c r="I501" i="17" l="1"/>
  <c r="I500" i="17"/>
  <c r="L499" i="17"/>
  <c r="J499" i="17"/>
  <c r="I499" i="17"/>
  <c r="I489" i="17"/>
  <c r="L498" i="17"/>
  <c r="J498" i="17"/>
  <c r="I498" i="17"/>
  <c r="L497" i="17"/>
  <c r="J497" i="17"/>
  <c r="I497" i="17"/>
  <c r="L496" i="17"/>
  <c r="J496" i="17"/>
  <c r="I496" i="17"/>
  <c r="L495" i="17"/>
  <c r="J495" i="17"/>
  <c r="I495" i="17"/>
  <c r="L494" i="17"/>
  <c r="J494" i="17"/>
  <c r="I494" i="17"/>
  <c r="L493" i="17"/>
  <c r="J493" i="17"/>
  <c r="I493" i="17"/>
  <c r="L492" i="17"/>
  <c r="J492" i="17"/>
  <c r="L423" i="17"/>
  <c r="J423" i="17"/>
  <c r="I423" i="17"/>
  <c r="L422" i="17"/>
  <c r="J422" i="17"/>
  <c r="I422" i="17"/>
  <c r="L421" i="17"/>
  <c r="J421" i="17"/>
  <c r="I421" i="17"/>
  <c r="L420" i="17"/>
  <c r="J420" i="17"/>
  <c r="I420" i="17"/>
  <c r="L394" i="17"/>
  <c r="J394" i="17"/>
  <c r="I394" i="17"/>
  <c r="L393" i="17"/>
  <c r="J393" i="17"/>
  <c r="I393" i="17"/>
  <c r="L387" i="17"/>
  <c r="J387" i="17"/>
  <c r="N386" i="17"/>
  <c r="I386" i="17"/>
  <c r="L313" i="17"/>
  <c r="L314" i="17" s="1"/>
  <c r="J313" i="17"/>
  <c r="J314" i="17" s="1"/>
  <c r="I313" i="17"/>
  <c r="I314" i="17" s="1"/>
  <c r="L333" i="17"/>
  <c r="J333" i="17"/>
  <c r="I333" i="17"/>
  <c r="L332" i="17"/>
  <c r="J332" i="17"/>
  <c r="I332" i="17"/>
  <c r="L331" i="17"/>
  <c r="J331" i="17"/>
  <c r="I331" i="17"/>
  <c r="L330" i="17"/>
  <c r="J330" i="17"/>
  <c r="I330" i="17"/>
  <c r="L329" i="17"/>
  <c r="J329" i="17"/>
  <c r="I329" i="17"/>
  <c r="L328" i="17"/>
  <c r="J328" i="17"/>
  <c r="I328" i="17"/>
  <c r="L327" i="17"/>
  <c r="J327" i="17"/>
  <c r="I327" i="17"/>
  <c r="I326" i="17"/>
  <c r="L325" i="17"/>
  <c r="J325" i="17"/>
  <c r="I325" i="17"/>
  <c r="L324" i="17"/>
  <c r="J324" i="17"/>
  <c r="I324" i="17"/>
  <c r="L323" i="17"/>
  <c r="J323" i="17"/>
  <c r="I323" i="17"/>
  <c r="L322" i="17"/>
  <c r="J322" i="17"/>
  <c r="I322" i="17"/>
  <c r="L321" i="17"/>
  <c r="J321" i="17"/>
  <c r="I321" i="17"/>
  <c r="L293" i="17"/>
  <c r="J293" i="17"/>
  <c r="I293" i="17"/>
  <c r="L292" i="17"/>
  <c r="J292" i="17"/>
  <c r="I292" i="17"/>
  <c r="L291" i="17"/>
  <c r="J291" i="17"/>
  <c r="I291" i="17"/>
  <c r="J290" i="17"/>
  <c r="N290" i="17" s="1"/>
  <c r="O290" i="17" s="1"/>
  <c r="I290" i="17"/>
  <c r="L289" i="17"/>
  <c r="J289" i="17"/>
  <c r="I289" i="17"/>
  <c r="L288" i="17"/>
  <c r="J288" i="17"/>
  <c r="I288" i="17"/>
  <c r="L285" i="17"/>
  <c r="J285" i="17"/>
  <c r="I285" i="17"/>
  <c r="L287" i="17"/>
  <c r="J287" i="17"/>
  <c r="I287" i="17"/>
  <c r="L279" i="17"/>
  <c r="J279" i="17"/>
  <c r="I279" i="17"/>
  <c r="L278" i="17"/>
  <c r="J278" i="17"/>
  <c r="I278" i="17"/>
  <c r="L277" i="17"/>
  <c r="J277" i="17"/>
  <c r="I277" i="17"/>
  <c r="L273" i="17"/>
  <c r="J273" i="17"/>
  <c r="I273" i="17"/>
  <c r="L272" i="17"/>
  <c r="J272" i="17"/>
  <c r="I272" i="17"/>
  <c r="L271" i="17"/>
  <c r="J271" i="17"/>
  <c r="I271" i="17"/>
  <c r="L270" i="17"/>
  <c r="J270" i="17"/>
  <c r="I270" i="17"/>
  <c r="L269" i="17"/>
  <c r="J269" i="17"/>
  <c r="I269" i="17"/>
  <c r="L268" i="17"/>
  <c r="J268" i="17"/>
  <c r="I268" i="17"/>
  <c r="L267" i="17"/>
  <c r="J267" i="17"/>
  <c r="I267" i="17"/>
  <c r="L276" i="17"/>
  <c r="J276" i="17"/>
  <c r="I276" i="17"/>
  <c r="L264" i="17"/>
  <c r="J264" i="17"/>
  <c r="I264" i="17"/>
  <c r="L263" i="17"/>
  <c r="J263" i="17"/>
  <c r="I263" i="17"/>
  <c r="L262" i="17"/>
  <c r="J262" i="17"/>
  <c r="I262" i="17"/>
  <c r="L261" i="17"/>
  <c r="J261" i="17"/>
  <c r="I261" i="17"/>
  <c r="L260" i="17"/>
  <c r="J260" i="17"/>
  <c r="I260" i="17"/>
  <c r="L257" i="17"/>
  <c r="J257" i="17"/>
  <c r="I257" i="17"/>
  <c r="L254" i="17"/>
  <c r="J254" i="17"/>
  <c r="I254" i="17"/>
  <c r="L249" i="17"/>
  <c r="J249" i="17"/>
  <c r="I249" i="17"/>
  <c r="L248" i="17"/>
  <c r="J248" i="17"/>
  <c r="I248" i="17"/>
  <c r="I247" i="17"/>
  <c r="J247" i="17"/>
  <c r="L247" i="17"/>
  <c r="L246" i="17"/>
  <c r="J246" i="17"/>
  <c r="I246" i="17"/>
  <c r="L245" i="17"/>
  <c r="J245" i="17"/>
  <c r="I245" i="17"/>
  <c r="L244" i="17"/>
  <c r="J244" i="17"/>
  <c r="I244" i="17"/>
  <c r="L243" i="17"/>
  <c r="J243" i="17"/>
  <c r="I243" i="17"/>
  <c r="L242" i="17"/>
  <c r="J242" i="17"/>
  <c r="I242" i="17"/>
  <c r="L241" i="17"/>
  <c r="J241" i="17"/>
  <c r="I241" i="17"/>
  <c r="L240" i="17"/>
  <c r="J240" i="17"/>
  <c r="I240" i="17"/>
  <c r="L239" i="17"/>
  <c r="J239" i="17"/>
  <c r="I239" i="17"/>
  <c r="L234" i="17"/>
  <c r="L236" i="17" s="1"/>
  <c r="J234" i="17"/>
  <c r="J236" i="17" s="1"/>
  <c r="I234" i="17"/>
  <c r="I236" i="17" s="1"/>
  <c r="J231" i="17"/>
  <c r="J232" i="17" s="1"/>
  <c r="I231" i="17"/>
  <c r="I232" i="17" s="1"/>
  <c r="L227" i="17"/>
  <c r="J227" i="17"/>
  <c r="I227" i="17"/>
  <c r="L226" i="17"/>
  <c r="J226" i="17"/>
  <c r="I226" i="17"/>
  <c r="L223" i="17"/>
  <c r="J223" i="17"/>
  <c r="I223" i="17"/>
  <c r="L222" i="17"/>
  <c r="J222" i="17"/>
  <c r="L219" i="17"/>
  <c r="L220" i="17" s="1"/>
  <c r="J219" i="17"/>
  <c r="I219" i="17"/>
  <c r="J218" i="17"/>
  <c r="I218" i="17"/>
  <c r="L215" i="17"/>
  <c r="J215" i="17"/>
  <c r="I215" i="17"/>
  <c r="L214" i="17"/>
  <c r="J214" i="17"/>
  <c r="I214" i="17"/>
  <c r="N213" i="17"/>
  <c r="O213" i="17" s="1"/>
  <c r="I213" i="17"/>
  <c r="N212" i="17"/>
  <c r="I212" i="17"/>
  <c r="J209" i="17"/>
  <c r="I209" i="17"/>
  <c r="I210" i="17" s="1"/>
  <c r="J206" i="17"/>
  <c r="I206" i="17"/>
  <c r="J205" i="17"/>
  <c r="I205" i="17"/>
  <c r="J204" i="17"/>
  <c r="I204" i="17"/>
  <c r="J203" i="17"/>
  <c r="I203" i="17"/>
  <c r="L202" i="17"/>
  <c r="J202" i="17"/>
  <c r="I202" i="17"/>
  <c r="L49" i="17"/>
  <c r="J49" i="17"/>
  <c r="L48" i="17"/>
  <c r="J48" i="17"/>
  <c r="J46" i="17"/>
  <c r="N46" i="17" s="1"/>
  <c r="O46" i="17" s="1"/>
  <c r="J45" i="17"/>
  <c r="L39" i="17"/>
  <c r="J39" i="17"/>
  <c r="I39" i="17"/>
  <c r="I50" i="17" s="1"/>
  <c r="L36" i="17"/>
  <c r="J36" i="17"/>
  <c r="I36" i="17"/>
  <c r="L35" i="17"/>
  <c r="J35" i="17"/>
  <c r="I35" i="17"/>
  <c r="L34" i="17"/>
  <c r="J34" i="17"/>
  <c r="I34" i="17"/>
  <c r="L31" i="17"/>
  <c r="L32" i="17" s="1"/>
  <c r="J31" i="17"/>
  <c r="I31" i="17"/>
  <c r="I32" i="17" s="1"/>
  <c r="J30" i="17"/>
  <c r="L26" i="17"/>
  <c r="J26" i="17"/>
  <c r="I26" i="17"/>
  <c r="J25" i="17"/>
  <c r="K25" i="17" s="1"/>
  <c r="I25" i="17"/>
  <c r="L22" i="17"/>
  <c r="J22" i="17"/>
  <c r="I22" i="17"/>
  <c r="L21" i="17"/>
  <c r="I21" i="17"/>
  <c r="L20" i="17"/>
  <c r="J20" i="17"/>
  <c r="I20" i="17"/>
  <c r="L19" i="17"/>
  <c r="I19" i="17"/>
  <c r="L15" i="17"/>
  <c r="J15" i="17"/>
  <c r="I15" i="17"/>
  <c r="J12" i="17"/>
  <c r="I12" i="17"/>
  <c r="L14" i="17"/>
  <c r="J14" i="17"/>
  <c r="I14" i="17"/>
  <c r="L13" i="17"/>
  <c r="J13" i="17"/>
  <c r="I13" i="17"/>
  <c r="L412" i="17" l="1"/>
  <c r="L50" i="17"/>
  <c r="J50" i="17"/>
  <c r="J412" i="17"/>
  <c r="I412" i="17"/>
  <c r="I371" i="17"/>
  <c r="J371" i="17"/>
  <c r="L371" i="17"/>
  <c r="J32" i="17"/>
  <c r="N243" i="17"/>
  <c r="O243" i="17" s="1"/>
  <c r="I504" i="17"/>
  <c r="I505" i="17" s="1"/>
  <c r="J504" i="17"/>
  <c r="L504" i="17"/>
  <c r="I425" i="17"/>
  <c r="L280" i="17"/>
  <c r="N241" i="17"/>
  <c r="O241" i="17" s="1"/>
  <c r="N245" i="17"/>
  <c r="O245" i="17" s="1"/>
  <c r="I16" i="17"/>
  <c r="J425" i="17"/>
  <c r="J23" i="17"/>
  <c r="I23" i="17"/>
  <c r="L23" i="17"/>
  <c r="N12" i="17"/>
  <c r="O12" i="17" s="1"/>
  <c r="J16" i="17"/>
  <c r="L16" i="17"/>
  <c r="I255" i="17"/>
  <c r="I295" i="17"/>
  <c r="N247" i="17"/>
  <c r="O247" i="17" s="1"/>
  <c r="L255" i="17"/>
  <c r="L295" i="17"/>
  <c r="J255" i="17"/>
  <c r="L265" i="17"/>
  <c r="J295" i="17"/>
  <c r="L425" i="17"/>
  <c r="I280" i="17"/>
  <c r="N254" i="17"/>
  <c r="O254" i="17" s="1"/>
  <c r="J280" i="17"/>
  <c r="N30" i="17"/>
  <c r="I220" i="17"/>
  <c r="I27" i="17"/>
  <c r="I387" i="17"/>
  <c r="O386" i="17"/>
  <c r="I265" i="17"/>
  <c r="L27" i="17"/>
  <c r="N31" i="17"/>
  <c r="O31" i="17" s="1"/>
  <c r="J265" i="17"/>
  <c r="N218" i="17"/>
  <c r="J220" i="17"/>
  <c r="J228" i="17"/>
  <c r="J274" i="17"/>
  <c r="I228" i="17"/>
  <c r="L228" i="17"/>
  <c r="L274" i="17"/>
  <c r="N231" i="17"/>
  <c r="N232" i="17" s="1"/>
  <c r="N14" i="17"/>
  <c r="I274" i="17"/>
  <c r="J27" i="17"/>
  <c r="N209" i="17"/>
  <c r="J210" i="17"/>
  <c r="N331" i="17"/>
  <c r="O331" i="17" s="1"/>
  <c r="I216" i="17"/>
  <c r="I207" i="17"/>
  <c r="L37" i="17"/>
  <c r="J216" i="17"/>
  <c r="J207" i="17"/>
  <c r="I37" i="17"/>
  <c r="G50" i="17"/>
  <c r="G505" i="17" s="1"/>
  <c r="L207" i="17"/>
  <c r="J37" i="17"/>
  <c r="L216" i="17"/>
  <c r="O212" i="17"/>
  <c r="N34" i="17"/>
  <c r="N329" i="17"/>
  <c r="O329" i="17" s="1"/>
  <c r="N333" i="17"/>
  <c r="O333" i="17" s="1"/>
  <c r="N264" i="17"/>
  <c r="O264" i="17" s="1"/>
  <c r="N285" i="17"/>
  <c r="N226" i="17"/>
  <c r="O226" i="17" s="1"/>
  <c r="N325" i="17"/>
  <c r="O325" i="17" s="1"/>
  <c r="N20" i="17"/>
  <c r="N323" i="17"/>
  <c r="O323" i="17" s="1"/>
  <c r="N393" i="17"/>
  <c r="N276" i="17"/>
  <c r="N268" i="17"/>
  <c r="N271" i="17"/>
  <c r="O271" i="17" s="1"/>
  <c r="N328" i="17"/>
  <c r="O328" i="17" s="1"/>
  <c r="N324" i="17"/>
  <c r="O324" i="17" s="1"/>
  <c r="N332" i="17"/>
  <c r="O332" i="17" s="1"/>
  <c r="N25" i="17"/>
  <c r="N269" i="17"/>
  <c r="O269" i="17" s="1"/>
  <c r="N289" i="17"/>
  <c r="O289" i="17" s="1"/>
  <c r="N205" i="17"/>
  <c r="O205" i="17" s="1"/>
  <c r="N263" i="17"/>
  <c r="O263" i="17" s="1"/>
  <c r="N262" i="17"/>
  <c r="J505" i="17" l="1"/>
  <c r="L505" i="17"/>
  <c r="O30" i="17"/>
  <c r="O32" i="17" s="1"/>
  <c r="N32" i="17"/>
  <c r="O20" i="17"/>
  <c r="O285" i="17"/>
  <c r="K387" i="17"/>
  <c r="O393" i="17"/>
  <c r="O218" i="17"/>
  <c r="O231" i="17"/>
  <c r="O232" i="17" s="1"/>
  <c r="O268" i="17"/>
  <c r="O276" i="17"/>
  <c r="O262" i="17"/>
  <c r="O209" i="17"/>
  <c r="O210" i="17" s="1"/>
  <c r="N210" i="17"/>
  <c r="O25" i="17"/>
  <c r="O34" i="17"/>
  <c r="O14" i="17"/>
  <c r="O387" i="17" l="1"/>
  <c r="N387" i="17"/>
  <c r="I26" i="19" l="1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165" i="17"/>
  <c r="K343" i="17"/>
  <c r="N343" i="17" s="1"/>
  <c r="O343" i="17" s="1"/>
  <c r="K161" i="17"/>
  <c r="N161" i="17" s="1"/>
  <c r="O161" i="17" s="1"/>
  <c r="K158" i="17"/>
  <c r="N158" i="17" s="1"/>
  <c r="O158" i="17" s="1"/>
  <c r="K155" i="17"/>
  <c r="N155" i="17" s="1"/>
  <c r="O155" i="17" s="1"/>
  <c r="K308" i="17"/>
  <c r="N308" i="17" s="1"/>
  <c r="O308" i="17" s="1"/>
  <c r="K159" i="17"/>
  <c r="N159" i="17" s="1"/>
  <c r="O159" i="17" s="1"/>
  <c r="K160" i="17"/>
  <c r="N160" i="17" s="1"/>
  <c r="O160" i="17" s="1"/>
  <c r="K157" i="17"/>
  <c r="N157" i="17" s="1"/>
  <c r="O157" i="17" s="1"/>
  <c r="K156" i="17"/>
  <c r="N156" i="17" s="1"/>
  <c r="O156" i="17" s="1"/>
  <c r="K399" i="17"/>
  <c r="N399" i="17" s="1"/>
  <c r="O399" i="17" s="1"/>
  <c r="K43" i="17"/>
  <c r="N43" i="17" s="1"/>
  <c r="O43" i="17" s="1"/>
  <c r="K164" i="17"/>
  <c r="N164" i="17" s="1"/>
  <c r="O164" i="17" s="1"/>
  <c r="K163" i="17"/>
  <c r="N163" i="17" s="1"/>
  <c r="O163" i="17" s="1"/>
  <c r="K89" i="17"/>
  <c r="N89" i="17" s="1"/>
  <c r="O89" i="17" s="1"/>
  <c r="K162" i="17"/>
  <c r="N162" i="17" s="1"/>
  <c r="O162" i="17" s="1"/>
  <c r="K286" i="17"/>
  <c r="K326" i="17"/>
  <c r="N326" i="17" s="1"/>
  <c r="O326" i="17" s="1"/>
  <c r="N429" i="17"/>
  <c r="O429" i="17" s="1"/>
  <c r="K500" i="17"/>
  <c r="N500" i="17" s="1"/>
  <c r="O500" i="17" s="1"/>
  <c r="K488" i="17"/>
  <c r="N488" i="17" s="1"/>
  <c r="O488" i="17" s="1"/>
  <c r="K427" i="17"/>
  <c r="K428" i="17"/>
  <c r="N428" i="17" s="1"/>
  <c r="O428" i="17" s="1"/>
  <c r="K501" i="17"/>
  <c r="N501" i="17" s="1"/>
  <c r="O501" i="17" s="1"/>
  <c r="K58" i="17"/>
  <c r="K491" i="17"/>
  <c r="N491" i="17" s="1"/>
  <c r="O491" i="17" s="1"/>
  <c r="K470" i="17"/>
  <c r="N470" i="17" s="1"/>
  <c r="O470" i="17" s="1"/>
  <c r="K472" i="17"/>
  <c r="N472" i="17" s="1"/>
  <c r="O472" i="17" s="1"/>
  <c r="K462" i="17"/>
  <c r="N462" i="17" s="1"/>
  <c r="O462" i="17" s="1"/>
  <c r="K468" i="17"/>
  <c r="N468" i="17" s="1"/>
  <c r="O468" i="17" s="1"/>
  <c r="K449" i="17"/>
  <c r="N449" i="17" s="1"/>
  <c r="O449" i="17" s="1"/>
  <c r="K466" i="17"/>
  <c r="N466" i="17" s="1"/>
  <c r="O466" i="17" s="1"/>
  <c r="K473" i="17"/>
  <c r="N473" i="17" s="1"/>
  <c r="O473" i="17" s="1"/>
  <c r="K471" i="17"/>
  <c r="N471" i="17" s="1"/>
  <c r="O471" i="17" s="1"/>
  <c r="K467" i="17"/>
  <c r="N467" i="17" s="1"/>
  <c r="O467" i="17" s="1"/>
  <c r="K451" i="17"/>
  <c r="N451" i="17" s="1"/>
  <c r="O451" i="17" s="1"/>
  <c r="K433" i="17"/>
  <c r="N433" i="17" s="1"/>
  <c r="O433" i="17" s="1"/>
  <c r="K445" i="17"/>
  <c r="N445" i="17" s="1"/>
  <c r="O445" i="17" s="1"/>
  <c r="K438" i="17"/>
  <c r="N438" i="17" s="1"/>
  <c r="O438" i="17" s="1"/>
  <c r="K436" i="17"/>
  <c r="N436" i="17" s="1"/>
  <c r="O436" i="17" s="1"/>
  <c r="K432" i="17"/>
  <c r="N432" i="17" s="1"/>
  <c r="O432" i="17" s="1"/>
  <c r="K443" i="17"/>
  <c r="N443" i="17" s="1"/>
  <c r="O443" i="17" s="1"/>
  <c r="K434" i="17"/>
  <c r="N434" i="17" s="1"/>
  <c r="O434" i="17" s="1"/>
  <c r="K444" i="17"/>
  <c r="N444" i="17" s="1"/>
  <c r="O444" i="17" s="1"/>
  <c r="K440" i="17"/>
  <c r="N440" i="17" s="1"/>
  <c r="O440" i="17" s="1"/>
  <c r="K437" i="17"/>
  <c r="N437" i="17" s="1"/>
  <c r="O437" i="17" s="1"/>
  <c r="K430" i="17"/>
  <c r="K417" i="17"/>
  <c r="N417" i="17" s="1"/>
  <c r="O417" i="17" s="1"/>
  <c r="K395" i="17"/>
  <c r="N395" i="17" s="1"/>
  <c r="O395" i="17" s="1"/>
  <c r="K401" i="17"/>
  <c r="N401" i="17" s="1"/>
  <c r="O401" i="17" s="1"/>
  <c r="K403" i="17"/>
  <c r="N403" i="17" s="1"/>
  <c r="O403" i="17" s="1"/>
  <c r="K410" i="17"/>
  <c r="N410" i="17" s="1"/>
  <c r="O410" i="17" s="1"/>
  <c r="K402" i="17"/>
  <c r="N402" i="17" s="1"/>
  <c r="O402" i="17" s="1"/>
  <c r="K377" i="17"/>
  <c r="N377" i="17" s="1"/>
  <c r="O377" i="17" s="1"/>
  <c r="K398" i="17"/>
  <c r="N398" i="17" s="1"/>
  <c r="O398" i="17" s="1"/>
  <c r="K368" i="17"/>
  <c r="N368" i="17" s="1"/>
  <c r="O368" i="17" s="1"/>
  <c r="K342" i="17"/>
  <c r="N342" i="17" s="1"/>
  <c r="O342" i="17" s="1"/>
  <c r="K359" i="17"/>
  <c r="N359" i="17" s="1"/>
  <c r="O359" i="17" s="1"/>
  <c r="K353" i="17"/>
  <c r="N353" i="17" s="1"/>
  <c r="O353" i="17" s="1"/>
  <c r="K374" i="17"/>
  <c r="K300" i="17"/>
  <c r="N300" i="17" s="1"/>
  <c r="O300" i="17" s="1"/>
  <c r="K303" i="17"/>
  <c r="K336" i="17"/>
  <c r="N336" i="17" s="1"/>
  <c r="O336" i="17" s="1"/>
  <c r="K335" i="17"/>
  <c r="N335" i="17" s="1"/>
  <c r="O335" i="17" s="1"/>
  <c r="K334" i="17"/>
  <c r="N334" i="17" s="1"/>
  <c r="O334" i="17" s="1"/>
  <c r="K341" i="17"/>
  <c r="N341" i="17" s="1"/>
  <c r="O341" i="17" s="1"/>
  <c r="K316" i="17"/>
  <c r="K340" i="17"/>
  <c r="N340" i="17" s="1"/>
  <c r="O340" i="17" s="1"/>
  <c r="K294" i="17"/>
  <c r="N294" i="17" s="1"/>
  <c r="O294" i="17" s="1"/>
  <c r="K235" i="17"/>
  <c r="N235" i="17" s="1"/>
  <c r="O235" i="17" s="1"/>
  <c r="K238" i="17"/>
  <c r="K253" i="17"/>
  <c r="N253" i="17" s="1"/>
  <c r="O253" i="17" s="1"/>
  <c r="K224" i="17"/>
  <c r="N224" i="17" s="1"/>
  <c r="O224" i="17" s="1"/>
  <c r="K190" i="17"/>
  <c r="K185" i="17"/>
  <c r="K188" i="17"/>
  <c r="K187" i="17"/>
  <c r="K225" i="17"/>
  <c r="N225" i="17" s="1"/>
  <c r="O225" i="17" s="1"/>
  <c r="K189" i="17"/>
  <c r="K184" i="17"/>
  <c r="K183" i="17"/>
  <c r="K142" i="17"/>
  <c r="N142" i="17" s="1"/>
  <c r="O142" i="17" s="1"/>
  <c r="K149" i="17"/>
  <c r="N149" i="17" s="1"/>
  <c r="O149" i="17" s="1"/>
  <c r="K139" i="17"/>
  <c r="N139" i="17" s="1"/>
  <c r="O139" i="17" s="1"/>
  <c r="K147" i="17"/>
  <c r="N147" i="17" s="1"/>
  <c r="O147" i="17" s="1"/>
  <c r="K138" i="17"/>
  <c r="N138" i="17" s="1"/>
  <c r="O138" i="17" s="1"/>
  <c r="K146" i="17"/>
  <c r="N146" i="17" s="1"/>
  <c r="O146" i="17" s="1"/>
  <c r="K176" i="17"/>
  <c r="N176" i="17" s="1"/>
  <c r="O176" i="17" s="1"/>
  <c r="K143" i="17"/>
  <c r="N143" i="17" s="1"/>
  <c r="O143" i="17" s="1"/>
  <c r="K132" i="17"/>
  <c r="N132" i="17" s="1"/>
  <c r="O132" i="17" s="1"/>
  <c r="K119" i="17"/>
  <c r="N119" i="17" s="1"/>
  <c r="O119" i="17" s="1"/>
  <c r="K148" i="17"/>
  <c r="N148" i="17" s="1"/>
  <c r="O148" i="17" s="1"/>
  <c r="K121" i="17"/>
  <c r="N121" i="17" s="1"/>
  <c r="O121" i="17" s="1"/>
  <c r="K145" i="17"/>
  <c r="N145" i="17" s="1"/>
  <c r="O145" i="17" s="1"/>
  <c r="K175" i="17"/>
  <c r="K126" i="17"/>
  <c r="N126" i="17" s="1"/>
  <c r="O126" i="17" s="1"/>
  <c r="K134" i="17"/>
  <c r="N134" i="17" s="1"/>
  <c r="O134" i="17" s="1"/>
  <c r="K123" i="17"/>
  <c r="N123" i="17" s="1"/>
  <c r="O123" i="17" s="1"/>
  <c r="K130" i="17"/>
  <c r="N130" i="17" s="1"/>
  <c r="O130" i="17" s="1"/>
  <c r="K179" i="17"/>
  <c r="K136" i="17"/>
  <c r="N136" i="17" s="1"/>
  <c r="O136" i="17" s="1"/>
  <c r="K181" i="17"/>
  <c r="K150" i="17"/>
  <c r="N150" i="17" s="1"/>
  <c r="O150" i="17" s="1"/>
  <c r="K127" i="17"/>
  <c r="N127" i="17" s="1"/>
  <c r="O127" i="17" s="1"/>
  <c r="K131" i="17"/>
  <c r="N131" i="17" s="1"/>
  <c r="O131" i="17" s="1"/>
  <c r="K154" i="17"/>
  <c r="N154" i="17" s="1"/>
  <c r="O154" i="17" s="1"/>
  <c r="K180" i="17"/>
  <c r="K122" i="17"/>
  <c r="N122" i="17" s="1"/>
  <c r="O122" i="17" s="1"/>
  <c r="K135" i="17"/>
  <c r="N135" i="17" s="1"/>
  <c r="O135" i="17" s="1"/>
  <c r="K120" i="17"/>
  <c r="N120" i="17" s="1"/>
  <c r="O120" i="17" s="1"/>
  <c r="K152" i="17"/>
  <c r="N152" i="17" s="1"/>
  <c r="K174" i="17"/>
  <c r="K144" i="17"/>
  <c r="N144" i="17" s="1"/>
  <c r="O144" i="17" s="1"/>
  <c r="K129" i="17"/>
  <c r="N129" i="17" s="1"/>
  <c r="O129" i="17" s="1"/>
  <c r="K128" i="17"/>
  <c r="N128" i="17" s="1"/>
  <c r="O128" i="17" s="1"/>
  <c r="K141" i="17"/>
  <c r="N141" i="17" s="1"/>
  <c r="O141" i="17" s="1"/>
  <c r="K125" i="17"/>
  <c r="N125" i="17" s="1"/>
  <c r="O125" i="17" s="1"/>
  <c r="K140" i="17"/>
  <c r="N140" i="17" s="1"/>
  <c r="O140" i="17" s="1"/>
  <c r="K182" i="17"/>
  <c r="K153" i="17"/>
  <c r="N153" i="17" s="1"/>
  <c r="O153" i="17" s="1"/>
  <c r="K151" i="17"/>
  <c r="N151" i="17" s="1"/>
  <c r="O151" i="17" s="1"/>
  <c r="K133" i="17"/>
  <c r="N133" i="17" s="1"/>
  <c r="O133" i="17" s="1"/>
  <c r="K137" i="17"/>
  <c r="N137" i="17" s="1"/>
  <c r="O137" i="17" s="1"/>
  <c r="K117" i="17"/>
  <c r="N117" i="17" s="1"/>
  <c r="O117" i="17" s="1"/>
  <c r="K114" i="17"/>
  <c r="N114" i="17" s="1"/>
  <c r="O114" i="17" s="1"/>
  <c r="K118" i="17"/>
  <c r="N118" i="17" s="1"/>
  <c r="O118" i="17" s="1"/>
  <c r="K113" i="17"/>
  <c r="N113" i="17" s="1"/>
  <c r="O113" i="17" s="1"/>
  <c r="K124" i="17"/>
  <c r="N124" i="17" s="1"/>
  <c r="O124" i="17" s="1"/>
  <c r="K116" i="17"/>
  <c r="N116" i="17" s="1"/>
  <c r="O116" i="17" s="1"/>
  <c r="K115" i="17"/>
  <c r="N115" i="17" s="1"/>
  <c r="O115" i="17" s="1"/>
  <c r="K105" i="17"/>
  <c r="N105" i="17" s="1"/>
  <c r="O105" i="17" s="1"/>
  <c r="K101" i="17"/>
  <c r="N101" i="17" s="1"/>
  <c r="O101" i="17" s="1"/>
  <c r="K111" i="17"/>
  <c r="N111" i="17" s="1"/>
  <c r="O111" i="17" s="1"/>
  <c r="K102" i="17"/>
  <c r="N102" i="17" s="1"/>
  <c r="O102" i="17" s="1"/>
  <c r="K98" i="17"/>
  <c r="N98" i="17" s="1"/>
  <c r="O98" i="17" s="1"/>
  <c r="K99" i="17"/>
  <c r="N99" i="17" s="1"/>
  <c r="O99" i="17" s="1"/>
  <c r="K104" i="17"/>
  <c r="N104" i="17" s="1"/>
  <c r="O104" i="17" s="1"/>
  <c r="K107" i="17"/>
  <c r="N107" i="17" s="1"/>
  <c r="O107" i="17" s="1"/>
  <c r="K64" i="17"/>
  <c r="O64" i="17" s="1"/>
  <c r="K82" i="17"/>
  <c r="N82" i="17" s="1"/>
  <c r="O82" i="17" s="1"/>
  <c r="K103" i="17"/>
  <c r="N103" i="17" s="1"/>
  <c r="O103" i="17" s="1"/>
  <c r="K100" i="17"/>
  <c r="N100" i="17" s="1"/>
  <c r="O100" i="17" s="1"/>
  <c r="K110" i="17"/>
  <c r="N110" i="17" s="1"/>
  <c r="O110" i="17" s="1"/>
  <c r="K109" i="17"/>
  <c r="N109" i="17" s="1"/>
  <c r="O109" i="17" s="1"/>
  <c r="K108" i="17"/>
  <c r="N108" i="17" s="1"/>
  <c r="O108" i="17" s="1"/>
  <c r="K112" i="17"/>
  <c r="N112" i="17" s="1"/>
  <c r="O112" i="17" s="1"/>
  <c r="K106" i="17"/>
  <c r="N106" i="17" s="1"/>
  <c r="O106" i="17" s="1"/>
  <c r="K83" i="17"/>
  <c r="N83" i="17" s="1"/>
  <c r="O83" i="17" s="1"/>
  <c r="K80" i="17"/>
  <c r="N80" i="17" s="1"/>
  <c r="O80" i="17" s="1"/>
  <c r="K95" i="17"/>
  <c r="N95" i="17" s="1"/>
  <c r="O95" i="17" s="1"/>
  <c r="K97" i="17"/>
  <c r="N97" i="17" s="1"/>
  <c r="O97" i="17" s="1"/>
  <c r="K88" i="17"/>
  <c r="K78" i="17"/>
  <c r="N78" i="17" s="1"/>
  <c r="O78" i="17" s="1"/>
  <c r="K96" i="17"/>
  <c r="N96" i="17" s="1"/>
  <c r="O96" i="17" s="1"/>
  <c r="K79" i="17"/>
  <c r="N79" i="17" s="1"/>
  <c r="O79" i="17" s="1"/>
  <c r="K92" i="17"/>
  <c r="K84" i="17"/>
  <c r="N84" i="17" s="1"/>
  <c r="O84" i="17" s="1"/>
  <c r="K81" i="17"/>
  <c r="N81" i="17" s="1"/>
  <c r="O81" i="17" s="1"/>
  <c r="K65" i="17"/>
  <c r="N65" i="17" s="1"/>
  <c r="O65" i="17" s="1"/>
  <c r="K94" i="17"/>
  <c r="N94" i="17" s="1"/>
  <c r="O94" i="17" s="1"/>
  <c r="K77" i="17"/>
  <c r="N77" i="17" s="1"/>
  <c r="O77" i="17" s="1"/>
  <c r="K76" i="17"/>
  <c r="K93" i="17"/>
  <c r="N93" i="17" s="1"/>
  <c r="O93" i="17" s="1"/>
  <c r="K61" i="17"/>
  <c r="O61" i="17" s="1"/>
  <c r="K63" i="17"/>
  <c r="N63" i="17" s="1"/>
  <c r="O63" i="17" s="1"/>
  <c r="K62" i="17"/>
  <c r="N62" i="17" s="1"/>
  <c r="O62" i="17" s="1"/>
  <c r="K60" i="17"/>
  <c r="N60" i="17" s="1"/>
  <c r="O60" i="17" s="1"/>
  <c r="K59" i="17"/>
  <c r="N59" i="17" s="1"/>
  <c r="K54" i="17"/>
  <c r="N54" i="17" s="1"/>
  <c r="O54" i="17" s="1"/>
  <c r="K55" i="17"/>
  <c r="N55" i="17" s="1"/>
  <c r="O55" i="17" s="1"/>
  <c r="K52" i="17"/>
  <c r="K53" i="17"/>
  <c r="N53" i="17" s="1"/>
  <c r="O53" i="17" s="1"/>
  <c r="K40" i="17"/>
  <c r="N40" i="17" s="1"/>
  <c r="O40" i="17" s="1"/>
  <c r="K41" i="17"/>
  <c r="N41" i="17" s="1"/>
  <c r="O41" i="17" s="1"/>
  <c r="K42" i="17"/>
  <c r="N42" i="17" s="1"/>
  <c r="O42" i="17" s="1"/>
  <c r="K47" i="17"/>
  <c r="N47" i="17" s="1"/>
  <c r="O47" i="17" s="1"/>
  <c r="K206" i="17"/>
  <c r="N206" i="17" s="1"/>
  <c r="O206" i="17" s="1"/>
  <c r="K36" i="17"/>
  <c r="N36" i="17" s="1"/>
  <c r="O36" i="17" s="1"/>
  <c r="K327" i="17"/>
  <c r="N327" i="17" s="1"/>
  <c r="O327" i="17" s="1"/>
  <c r="K322" i="17"/>
  <c r="N322" i="17" s="1"/>
  <c r="O322" i="17" s="1"/>
  <c r="K248" i="17"/>
  <c r="N248" i="17" s="1"/>
  <c r="O248" i="17" s="1"/>
  <c r="K219" i="17"/>
  <c r="K492" i="17"/>
  <c r="N492" i="17" s="1"/>
  <c r="O492" i="17" s="1"/>
  <c r="K260" i="17"/>
  <c r="N260" i="17" s="1"/>
  <c r="O260" i="17" s="1"/>
  <c r="K45" i="17"/>
  <c r="N45" i="17" s="1"/>
  <c r="O45" i="17" s="1"/>
  <c r="K267" i="17"/>
  <c r="N267" i="17" s="1"/>
  <c r="K26" i="17"/>
  <c r="K19" i="17"/>
  <c r="K257" i="17"/>
  <c r="K48" i="17"/>
  <c r="N48" i="17" s="1"/>
  <c r="O48" i="17" s="1"/>
  <c r="K203" i="17"/>
  <c r="N203" i="17" s="1"/>
  <c r="O203" i="17" s="1"/>
  <c r="K39" i="17"/>
  <c r="K223" i="17"/>
  <c r="N223" i="17" s="1"/>
  <c r="O223" i="17" s="1"/>
  <c r="K202" i="17"/>
  <c r="K204" i="17"/>
  <c r="N204" i="17" s="1"/>
  <c r="O204" i="17" s="1"/>
  <c r="K293" i="17"/>
  <c r="N293" i="17" s="1"/>
  <c r="O293" i="17" s="1"/>
  <c r="K394" i="17"/>
  <c r="K421" i="17"/>
  <c r="N421" i="17" s="1"/>
  <c r="O421" i="17" s="1"/>
  <c r="K270" i="17"/>
  <c r="K49" i="17"/>
  <c r="N49" i="17" s="1"/>
  <c r="O49" i="17" s="1"/>
  <c r="K321" i="17"/>
  <c r="K494" i="17"/>
  <c r="N494" i="17" s="1"/>
  <c r="O494" i="17" s="1"/>
  <c r="K272" i="17"/>
  <c r="N272" i="17" s="1"/>
  <c r="O272" i="17" s="1"/>
  <c r="K422" i="17"/>
  <c r="N422" i="17" s="1"/>
  <c r="O422" i="17" s="1"/>
  <c r="K244" i="17"/>
  <c r="N244" i="17" s="1"/>
  <c r="O244" i="17" s="1"/>
  <c r="K277" i="17"/>
  <c r="K423" i="17"/>
  <c r="N423" i="17" s="1"/>
  <c r="O423" i="17" s="1"/>
  <c r="K261" i="17"/>
  <c r="N261" i="17" s="1"/>
  <c r="O261" i="17" s="1"/>
  <c r="K22" i="17"/>
  <c r="N22" i="17" s="1"/>
  <c r="O22" i="17" s="1"/>
  <c r="K239" i="17"/>
  <c r="N239" i="17" s="1"/>
  <c r="O239" i="17" s="1"/>
  <c r="K498" i="17"/>
  <c r="N498" i="17" s="1"/>
  <c r="O498" i="17" s="1"/>
  <c r="K420" i="17"/>
  <c r="N420" i="17" s="1"/>
  <c r="O420" i="17" s="1"/>
  <c r="K240" i="17"/>
  <c r="N240" i="17" s="1"/>
  <c r="O240" i="17" s="1"/>
  <c r="K21" i="17"/>
  <c r="N21" i="17" s="1"/>
  <c r="O21" i="17" s="1"/>
  <c r="K15" i="17"/>
  <c r="N15" i="17" s="1"/>
  <c r="O15" i="17" s="1"/>
  <c r="N496" i="17"/>
  <c r="O496" i="17" s="1"/>
  <c r="K242" i="17"/>
  <c r="N242" i="17" s="1"/>
  <c r="O242" i="17" s="1"/>
  <c r="K495" i="17"/>
  <c r="N495" i="17" s="1"/>
  <c r="O495" i="17" s="1"/>
  <c r="K291" i="17"/>
  <c r="N291" i="17" s="1"/>
  <c r="O291" i="17" s="1"/>
  <c r="K13" i="17"/>
  <c r="K273" i="17"/>
  <c r="N273" i="17" s="1"/>
  <c r="O273" i="17" s="1"/>
  <c r="K330" i="17"/>
  <c r="N330" i="17" s="1"/>
  <c r="O330" i="17" s="1"/>
  <c r="K493" i="17"/>
  <c r="N493" i="17" s="1"/>
  <c r="O493" i="17" s="1"/>
  <c r="K234" i="17"/>
  <c r="K222" i="17"/>
  <c r="K288" i="17"/>
  <c r="N288" i="17" s="1"/>
  <c r="O288" i="17" s="1"/>
  <c r="K214" i="17"/>
  <c r="K35" i="17"/>
  <c r="K497" i="17"/>
  <c r="N497" i="17" s="1"/>
  <c r="O497" i="17" s="1"/>
  <c r="K215" i="17"/>
  <c r="N215" i="17" s="1"/>
  <c r="O215" i="17" s="1"/>
  <c r="K249" i="17"/>
  <c r="N249" i="17" s="1"/>
  <c r="O249" i="17" s="1"/>
  <c r="K246" i="17"/>
  <c r="N246" i="17" s="1"/>
  <c r="O246" i="17" s="1"/>
  <c r="H9" i="19"/>
  <c r="J8" i="19" s="1"/>
  <c r="H8" i="19"/>
  <c r="I8" i="19" s="1"/>
  <c r="L11" i="19" s="1"/>
  <c r="F10" i="19"/>
  <c r="K168" i="17" l="1"/>
  <c r="K68" i="17"/>
  <c r="O59" i="17"/>
  <c r="K86" i="17"/>
  <c r="N427" i="17"/>
  <c r="O427" i="17" s="1"/>
  <c r="N174" i="17"/>
  <c r="O174" i="17" s="1"/>
  <c r="N165" i="17"/>
  <c r="O152" i="17"/>
  <c r="N183" i="17"/>
  <c r="O183" i="17" s="1"/>
  <c r="N184" i="17"/>
  <c r="O184" i="17" s="1"/>
  <c r="N181" i="17"/>
  <c r="O181" i="17" s="1"/>
  <c r="N175" i="17"/>
  <c r="N185" i="17"/>
  <c r="O185" i="17" s="1"/>
  <c r="N179" i="17"/>
  <c r="O179" i="17" s="1"/>
  <c r="N39" i="17"/>
  <c r="N50" i="17" s="1"/>
  <c r="K50" i="17"/>
  <c r="N190" i="17"/>
  <c r="O190" i="17" s="1"/>
  <c r="N180" i="17"/>
  <c r="O180" i="17" s="1"/>
  <c r="N188" i="17"/>
  <c r="O188" i="17" s="1"/>
  <c r="N182" i="17"/>
  <c r="O182" i="17" s="1"/>
  <c r="N189" i="17"/>
  <c r="O189" i="17" s="1"/>
  <c r="N187" i="17"/>
  <c r="O187" i="17" s="1"/>
  <c r="K71" i="17"/>
  <c r="N70" i="17"/>
  <c r="N277" i="17"/>
  <c r="N394" i="17"/>
  <c r="N257" i="17"/>
  <c r="K350" i="17"/>
  <c r="N350" i="17" s="1"/>
  <c r="O350" i="17" s="1"/>
  <c r="K382" i="17"/>
  <c r="N382" i="17" s="1"/>
  <c r="O382" i="17" s="1"/>
  <c r="K456" i="17"/>
  <c r="N456" i="17" s="1"/>
  <c r="O456" i="17" s="1"/>
  <c r="K461" i="17"/>
  <c r="N461" i="17" s="1"/>
  <c r="O461" i="17" s="1"/>
  <c r="K502" i="17"/>
  <c r="N502" i="17" s="1"/>
  <c r="O502" i="17" s="1"/>
  <c r="N19" i="17"/>
  <c r="K23" i="17"/>
  <c r="N214" i="17"/>
  <c r="K216" i="17"/>
  <c r="K313" i="17"/>
  <c r="N313" i="17" s="1"/>
  <c r="N26" i="17"/>
  <c r="K27" i="17"/>
  <c r="K227" i="17"/>
  <c r="N227" i="17" s="1"/>
  <c r="O227" i="17" s="1"/>
  <c r="K442" i="17"/>
  <c r="N442" i="17" s="1"/>
  <c r="O442" i="17" s="1"/>
  <c r="K448" i="17"/>
  <c r="N448" i="17" s="1"/>
  <c r="O448" i="17" s="1"/>
  <c r="K490" i="17"/>
  <c r="N490" i="17" s="1"/>
  <c r="O490" i="17" s="1"/>
  <c r="N35" i="17"/>
  <c r="K37" i="17"/>
  <c r="N286" i="17"/>
  <c r="K278" i="17"/>
  <c r="N278" i="17" s="1"/>
  <c r="O278" i="17" s="1"/>
  <c r="N238" i="17"/>
  <c r="K361" i="17"/>
  <c r="N361" i="17" s="1"/>
  <c r="O361" i="17" s="1"/>
  <c r="K396" i="17"/>
  <c r="N396" i="17" s="1"/>
  <c r="O396" i="17" s="1"/>
  <c r="K454" i="17"/>
  <c r="N454" i="17" s="1"/>
  <c r="O454" i="17" s="1"/>
  <c r="N58" i="17"/>
  <c r="N68" i="17" s="1"/>
  <c r="N307" i="17"/>
  <c r="O307" i="17" s="1"/>
  <c r="N92" i="17"/>
  <c r="N374" i="17"/>
  <c r="O267" i="17"/>
  <c r="K90" i="17"/>
  <c r="N88" i="17"/>
  <c r="K252" i="17"/>
  <c r="N252" i="17" s="1"/>
  <c r="O252" i="17" s="1"/>
  <c r="K311" i="17"/>
  <c r="K441" i="17"/>
  <c r="N441" i="17" s="1"/>
  <c r="O441" i="17" s="1"/>
  <c r="K457" i="17"/>
  <c r="N457" i="17" s="1"/>
  <c r="O457" i="17" s="1"/>
  <c r="K450" i="17"/>
  <c r="N450" i="17" s="1"/>
  <c r="O450" i="17" s="1"/>
  <c r="K487" i="17"/>
  <c r="N202" i="17"/>
  <c r="K207" i="17"/>
  <c r="K279" i="17"/>
  <c r="N279" i="17" s="1"/>
  <c r="O279" i="17" s="1"/>
  <c r="N76" i="17"/>
  <c r="N86" i="17" s="1"/>
  <c r="K299" i="17"/>
  <c r="N299" i="17" s="1"/>
  <c r="O299" i="17" s="1"/>
  <c r="K367" i="17"/>
  <c r="N367" i="17" s="1"/>
  <c r="O367" i="17" s="1"/>
  <c r="K455" i="17"/>
  <c r="N455" i="17" s="1"/>
  <c r="O455" i="17" s="1"/>
  <c r="K465" i="17"/>
  <c r="N465" i="17" s="1"/>
  <c r="O465" i="17" s="1"/>
  <c r="K489" i="17"/>
  <c r="N489" i="17" s="1"/>
  <c r="O489" i="17" s="1"/>
  <c r="N316" i="17"/>
  <c r="K317" i="17"/>
  <c r="N222" i="17"/>
  <c r="K236" i="17"/>
  <c r="N234" i="17"/>
  <c r="N321" i="17"/>
  <c r="K220" i="17"/>
  <c r="N219" i="17"/>
  <c r="K460" i="17"/>
  <c r="N460" i="17" s="1"/>
  <c r="O460" i="17" s="1"/>
  <c r="K425" i="17"/>
  <c r="K499" i="17"/>
  <c r="N499" i="17" s="1"/>
  <c r="O499" i="17" s="1"/>
  <c r="N303" i="17"/>
  <c r="K351" i="17"/>
  <c r="N351" i="17" s="1"/>
  <c r="O351" i="17" s="1"/>
  <c r="K414" i="17"/>
  <c r="K463" i="17"/>
  <c r="N463" i="17" s="1"/>
  <c r="O463" i="17" s="1"/>
  <c r="N503" i="17"/>
  <c r="O503" i="17" s="1"/>
  <c r="N13" i="17"/>
  <c r="K16" i="17"/>
  <c r="K292" i="17"/>
  <c r="N292" i="17" s="1"/>
  <c r="O292" i="17" s="1"/>
  <c r="K287" i="17"/>
  <c r="N287" i="17" s="1"/>
  <c r="O287" i="17" s="1"/>
  <c r="N52" i="17"/>
  <c r="K56" i="17"/>
  <c r="K258" i="17"/>
  <c r="N258" i="17" s="1"/>
  <c r="O258" i="17" s="1"/>
  <c r="K312" i="17"/>
  <c r="N312" i="17" s="1"/>
  <c r="O312" i="17" s="1"/>
  <c r="K415" i="17"/>
  <c r="N415" i="17" s="1"/>
  <c r="O415" i="17" s="1"/>
  <c r="K439" i="17"/>
  <c r="N439" i="17" s="1"/>
  <c r="O439" i="17" s="1"/>
  <c r="K447" i="17"/>
  <c r="N447" i="17" s="1"/>
  <c r="O447" i="17" s="1"/>
  <c r="K458" i="17"/>
  <c r="N458" i="17" s="1"/>
  <c r="O458" i="17" s="1"/>
  <c r="N270" i="17"/>
  <c r="O270" i="17" s="1"/>
  <c r="K297" i="17"/>
  <c r="K376" i="17"/>
  <c r="N376" i="17" s="1"/>
  <c r="O376" i="17" s="1"/>
  <c r="K469" i="17"/>
  <c r="N469" i="17" s="1"/>
  <c r="O469" i="17" s="1"/>
  <c r="K306" i="17"/>
  <c r="N306" i="17" s="1"/>
  <c r="O306" i="17" s="1"/>
  <c r="K298" i="17"/>
  <c r="N298" i="17" s="1"/>
  <c r="O298" i="17" s="1"/>
  <c r="K338" i="17"/>
  <c r="N338" i="17" s="1"/>
  <c r="O338" i="17" s="1"/>
  <c r="N430" i="17"/>
  <c r="O430" i="17" s="1"/>
  <c r="K431" i="17"/>
  <c r="N431" i="17" s="1"/>
  <c r="O431" i="17" s="1"/>
  <c r="L506" i="17"/>
  <c r="N371" i="17" l="1"/>
  <c r="N168" i="17"/>
  <c r="O477" i="17"/>
  <c r="N477" i="17"/>
  <c r="K477" i="17"/>
  <c r="O165" i="17"/>
  <c r="O39" i="17"/>
  <c r="O50" i="17" s="1"/>
  <c r="N412" i="17"/>
  <c r="O175" i="17"/>
  <c r="K412" i="17"/>
  <c r="K255" i="17"/>
  <c r="K228" i="17"/>
  <c r="K274" i="17"/>
  <c r="N274" i="17"/>
  <c r="N487" i="17"/>
  <c r="K504" i="17"/>
  <c r="O313" i="17"/>
  <c r="O394" i="17"/>
  <c r="O412" i="17" s="1"/>
  <c r="N414" i="17"/>
  <c r="K418" i="17"/>
  <c r="N90" i="17"/>
  <c r="O88" i="17"/>
  <c r="O90" i="17" s="1"/>
  <c r="K384" i="17"/>
  <c r="O257" i="17"/>
  <c r="O265" i="17" s="1"/>
  <c r="N265" i="17"/>
  <c r="O92" i="17"/>
  <c r="K295" i="17"/>
  <c r="O214" i="17"/>
  <c r="O216" i="17" s="1"/>
  <c r="N216" i="17"/>
  <c r="N280" i="17"/>
  <c r="O277" i="17"/>
  <c r="O280" i="17" s="1"/>
  <c r="O26" i="17"/>
  <c r="O27" i="17" s="1"/>
  <c r="N27" i="17"/>
  <c r="K280" i="17"/>
  <c r="O13" i="17"/>
  <c r="O16" i="17" s="1"/>
  <c r="N16" i="17"/>
  <c r="O274" i="17"/>
  <c r="O238" i="17"/>
  <c r="O255" i="17" s="1"/>
  <c r="N255" i="17"/>
  <c r="O316" i="17"/>
  <c r="O317" i="17" s="1"/>
  <c r="N317" i="17"/>
  <c r="O219" i="17"/>
  <c r="O220" i="17" s="1"/>
  <c r="N220" i="17"/>
  <c r="O303" i="17"/>
  <c r="O309" i="17" s="1"/>
  <c r="N309" i="17"/>
  <c r="K309" i="17"/>
  <c r="O321" i="17"/>
  <c r="O371" i="17" s="1"/>
  <c r="N311" i="17"/>
  <c r="O311" i="17" s="1"/>
  <c r="K314" i="17"/>
  <c r="O58" i="17"/>
  <c r="O68" i="17" s="1"/>
  <c r="O19" i="17"/>
  <c r="O23" i="17" s="1"/>
  <c r="N23" i="17"/>
  <c r="N71" i="17"/>
  <c r="O70" i="17"/>
  <c r="O71" i="17" s="1"/>
  <c r="O425" i="17"/>
  <c r="N425" i="17"/>
  <c r="O222" i="17"/>
  <c r="O228" i="17" s="1"/>
  <c r="N228" i="17"/>
  <c r="O374" i="17"/>
  <c r="O384" i="17" s="1"/>
  <c r="N384" i="17"/>
  <c r="K265" i="17"/>
  <c r="O202" i="17"/>
  <c r="O207" i="17" s="1"/>
  <c r="N207" i="17"/>
  <c r="K371" i="17"/>
  <c r="O286" i="17"/>
  <c r="O295" i="17" s="1"/>
  <c r="N295" i="17"/>
  <c r="K301" i="17"/>
  <c r="N297" i="17"/>
  <c r="O52" i="17"/>
  <c r="O56" i="17" s="1"/>
  <c r="N56" i="17"/>
  <c r="N236" i="17"/>
  <c r="O234" i="17"/>
  <c r="O236" i="17" s="1"/>
  <c r="O76" i="17"/>
  <c r="O86" i="17" s="1"/>
  <c r="O35" i="17"/>
  <c r="O37" i="17" s="1"/>
  <c r="N37" i="17"/>
  <c r="O168" i="17" l="1"/>
  <c r="N314" i="17"/>
  <c r="N418" i="17"/>
  <c r="O414" i="17"/>
  <c r="O418" i="17" s="1"/>
  <c r="O487" i="17"/>
  <c r="O504" i="17" s="1"/>
  <c r="N504" i="17"/>
  <c r="O297" i="17"/>
  <c r="O301" i="17" s="1"/>
  <c r="N301" i="17"/>
  <c r="O314" i="17"/>
  <c r="I508" i="17" l="1"/>
  <c r="G507" i="17" l="1"/>
  <c r="H507" i="17" l="1"/>
  <c r="I507" i="17"/>
  <c r="K191" i="17"/>
  <c r="K193" i="17" s="1"/>
  <c r="K505" i="17" s="1"/>
  <c r="N191" i="17" l="1"/>
  <c r="N193" i="17" s="1"/>
  <c r="N505" i="17" s="1"/>
  <c r="K507" i="17"/>
  <c r="O191" i="17" l="1"/>
  <c r="O193" i="17" s="1"/>
  <c r="O505" i="17" s="1"/>
  <c r="J507" i="17"/>
  <c r="J508" i="17" l="1"/>
</calcChain>
</file>

<file path=xl/sharedStrings.xml><?xml version="1.0" encoding="utf-8"?>
<sst xmlns="http://schemas.openxmlformats.org/spreadsheetml/2006/main" count="2955" uniqueCount="852">
  <si>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</si>
  <si>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</si>
  <si>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</si>
  <si>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</si>
  <si>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</si>
  <si>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</si>
  <si>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</si>
  <si>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</si>
  <si>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</si>
  <si>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</si>
  <si>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</si>
  <si>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</si>
  <si>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</si>
  <si>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</si>
  <si>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</si>
  <si>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</si>
  <si>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</si>
  <si>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</si>
  <si>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</si>
  <si>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</si>
  <si>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</si>
  <si>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</si>
  <si>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</si>
  <si>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</si>
  <si>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</si>
  <si>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</si>
  <si>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</si>
  <si>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</si>
  <si>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</si>
  <si>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</si>
  <si>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</si>
  <si>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</si>
  <si>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</si>
  <si>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</si>
  <si>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</si>
  <si>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</si>
  <si>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</si>
  <si>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</si>
  <si>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</si>
  <si>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</si>
  <si>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KARI RAMOS CASTRO</t>
  </si>
  <si>
    <t>ANA MARIA PAYANO CABRERA</t>
  </si>
  <si>
    <t>ANA MILAGROS ANGOMAS VALDEZ</t>
  </si>
  <si>
    <t>ANA SILVIA MATEO RODRIGUEZ</t>
  </si>
  <si>
    <t>ANGEL ELPIDIO MEDINA JIMENEZ</t>
  </si>
  <si>
    <t>ANGELICA MARIA DE LOS SANTOS REYES</t>
  </si>
  <si>
    <t>ANTHONY JOAN ROSARIO SANCHEZ</t>
  </si>
  <si>
    <t>ANYELINA RYMER PARRA</t>
  </si>
  <si>
    <t>ANYELIS SANCHEZ SOLANO</t>
  </si>
  <si>
    <t>ARAMIS RAFAEL RAMOS PARRA</t>
  </si>
  <si>
    <t>ARIANNY MIRANDA FLETE</t>
  </si>
  <si>
    <t>ARIEL PIMENTEL DE LA ROSA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</si>
  <si>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</si>
  <si>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</si>
  <si>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</si>
  <si>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</si>
  <si>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</si>
  <si>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</si>
  <si>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</si>
  <si>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</si>
  <si>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</si>
  <si>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</si>
  <si>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</si>
  <si>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</si>
  <si>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</si>
  <si>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</si>
  <si>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</si>
  <si>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</si>
  <si>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</si>
  <si>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</si>
  <si>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</si>
  <si>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</si>
  <si>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</si>
  <si>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</si>
  <si>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</si>
  <si>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</si>
  <si>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</si>
  <si>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</si>
  <si>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DEMETRIA ROSARIO MANZANO</t>
  </si>
  <si>
    <t>DILENIA FARIÑA MELO DE GARCIA</t>
  </si>
  <si>
    <t>DILIA ILEANA BONILLA SALAS</t>
  </si>
  <si>
    <t>DIOS MARY FERNANDEZ REYES</t>
  </si>
  <si>
    <t>DOMINGO ANTONIO VALDEZ PAYERO</t>
  </si>
  <si>
    <t>DOMINGO ENMANUEL ESPINAL SUERO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</si>
  <si>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</si>
  <si>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</si>
  <si>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</si>
  <si>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</si>
  <si>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</si>
  <si>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ELISA MICHELL RAMIREZ MIRANDA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</si>
  <si>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</si>
  <si>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</si>
  <si>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</si>
  <si>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</si>
  <si>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</si>
  <si>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EMILY VIRGINIA REYES FELIZ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</si>
  <si>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</si>
  <si>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</si>
  <si>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</si>
  <si>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</si>
  <si>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</si>
  <si>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</si>
  <si>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</si>
  <si>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</si>
  <si>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</si>
  <si>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</si>
  <si>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</si>
  <si>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</si>
  <si>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</si>
  <si>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</si>
  <si>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</si>
  <si>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</si>
  <si>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</si>
  <si>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</si>
  <si>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HEIDI GIOVANNA URIBE RODRIGUEZ</t>
  </si>
  <si>
    <t>HELEN ARACELIS DE LOS SANTOS ORTIZ</t>
  </si>
  <si>
    <t>HENRY ROSA POLANCO</t>
  </si>
  <si>
    <t>HORACIO AUGUSTO GARCIA MATEO</t>
  </si>
  <si>
    <t>ILEANA GABRIELA ALVAREZ MARTINEZ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</si>
  <si>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</si>
  <si>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</si>
  <si>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</si>
  <si>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</si>
  <si>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</si>
  <si>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</si>
  <si>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</si>
  <si>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</si>
  <si>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</si>
  <si>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</si>
  <si>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</si>
  <si>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</si>
  <si>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</si>
  <si>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</si>
  <si>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</si>
  <si>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</si>
  <si>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</si>
  <si>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</si>
  <si>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</si>
  <si>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</si>
  <si>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</si>
  <si>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 ERNESTO FRAGOSO MERCEDES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</si>
  <si>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</si>
  <si>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</si>
  <si>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</si>
  <si>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</si>
  <si>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</si>
  <si>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</si>
  <si>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</si>
  <si>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</si>
  <si>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</si>
  <si>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</si>
  <si>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</si>
  <si>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LAURA CARMINA PERALTA OLIO</t>
  </si>
  <si>
    <t>LAUREN JACQUELINE CORNELIO MARTE</t>
  </si>
  <si>
    <t>LEONELA DEL CARMEN MUÑOZ DE RAMIREZ</t>
  </si>
  <si>
    <t>LIANNA MARIA RIVERA LUCIANO</t>
  </si>
  <si>
    <t>LIDIA ALTAGRACIA ALMONTE GONZALEZ</t>
  </si>
  <si>
    <t>LIDIA VIKIANA TEJEDA VALDEZ</t>
  </si>
  <si>
    <t>LISMAYRA LOPEZ OLIVIER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</si>
  <si>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</si>
  <si>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</si>
  <si>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</si>
  <si>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</si>
  <si>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</si>
  <si>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</si>
  <si>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</si>
  <si>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</si>
  <si>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</si>
  <si>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LUZ MARGARITA ACOSTA MOLINA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</si>
  <si>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</si>
  <si>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</si>
  <si>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</si>
  <si>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</si>
  <si>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</si>
  <si>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</si>
  <si>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MARGARITA VALERIA MODESTO PAULINO</t>
  </si>
  <si>
    <t>MARGARITA ZULEYKA DE LEON RAMOS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</si>
  <si>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</si>
  <si>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</si>
  <si>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</si>
  <si>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</si>
  <si>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</si>
  <si>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</si>
  <si>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</si>
  <si>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</si>
  <si>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</si>
  <si>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</si>
  <si>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</si>
  <si>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</si>
  <si>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</si>
  <si>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</si>
  <si>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MASSIEL TEJADA ALMONTE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</si>
  <si>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</si>
  <si>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</si>
  <si>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</si>
  <si>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</si>
  <si>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</si>
  <si>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</si>
  <si>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</si>
  <si>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MOISES FAJARDO CANARIO</t>
  </si>
  <si>
    <t>MONICA GUEVARA FELIZ</t>
  </si>
  <si>
    <t>NATALIA ESTELA AQUINO ALVAREZ</t>
  </si>
  <si>
    <t>NATALIA RAFAELA BENOIT NUÑEZ</t>
  </si>
  <si>
    <t>NAYARI ALEJANDRA URIBE OGANDO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</si>
  <si>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</si>
  <si>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</si>
  <si>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</si>
  <si>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</si>
  <si>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</si>
  <si>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</si>
  <si>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</si>
  <si>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</si>
  <si>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</si>
  <si>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</si>
  <si>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</si>
  <si>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</si>
  <si>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</si>
  <si>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</si>
  <si>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</si>
  <si>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</si>
  <si>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</si>
  <si>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</si>
  <si>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</si>
  <si>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</si>
  <si>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</si>
  <si>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</si>
  <si>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</si>
  <si>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</si>
  <si>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</si>
  <si>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</si>
  <si>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</si>
  <si>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</si>
  <si>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</si>
  <si>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</si>
  <si>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STEPHANIE CRUZ DOMINGUEZ</t>
  </si>
  <si>
    <t>TEODORO ENMANUEL GRULLON TEJADA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</si>
  <si>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</si>
  <si>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</si>
  <si>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</si>
  <si>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</si>
  <si>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</si>
  <si>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</si>
  <si>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</si>
  <si>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VIVIANA CAROLINA JAVIER HASBUN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</si>
  <si>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</si>
  <si>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</si>
  <si>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</si>
  <si>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</si>
  <si>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</si>
  <si>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</si>
  <si>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</si>
  <si>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</si>
  <si>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YAJAIRA MELO RAMIREZ</t>
  </si>
  <si>
    <t>YAMINA PORTORREAL FERMIN</t>
  </si>
  <si>
    <t>YARESNY ALTAGRACIA MORENO SANDOVAL</t>
  </si>
  <si>
    <t>YAZMIN YOCASTA CABREJA</t>
  </si>
  <si>
    <t>YEREMY YENILSA BAUTISTA ACOSTA</t>
  </si>
  <si>
    <t>YESENIA NUÑEZ HERNANDEZ</t>
  </si>
  <si>
    <t>YIKAURY ANAYKA MENDEZ PEREZ</t>
  </si>
  <si>
    <t>YIRA ALEXANDRA FRANCO JIMENEZ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</si>
  <si>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</si>
  <si>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</si>
  <si>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</si>
  <si>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</si>
  <si>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</si>
  <si>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</si>
  <si>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MEDICO NUTRICIONISTA</t>
  </si>
  <si>
    <t>AGENTE SOCIAL</t>
  </si>
  <si>
    <t>ODONTOPEDIATRA</t>
  </si>
  <si>
    <t>AUXILIAR DE TERAPIA</t>
  </si>
  <si>
    <t>AUXILIAR DE SERVICIO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</si>
  <si>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</si>
  <si>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</si>
  <si>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</si>
  <si>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</si>
  <si>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</si>
  <si>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</si>
  <si>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EVALUADOR</t>
  </si>
  <si>
    <t>AUXILIAR ADMINISTRATIVO</t>
  </si>
  <si>
    <t>CHOFER</t>
  </si>
  <si>
    <t>AUXILIAR DE ENFERMERIA</t>
  </si>
  <si>
    <t>AYUDANTE DE MANTENIMIENTO</t>
  </si>
  <si>
    <t>ENLACE</t>
  </si>
  <si>
    <t>AUXILIAR SERVICIOS GENERALES</t>
  </si>
  <si>
    <t>NUTRICIONISTA</t>
  </si>
  <si>
    <t>SUPERVISOR DE AREA</t>
  </si>
  <si>
    <t>ASISTENTE DE SERVICIO</t>
  </si>
  <si>
    <t>SECRETARIA</t>
  </si>
  <si>
    <t>JARDINERO</t>
  </si>
  <si>
    <t>CAMAROGRAFO</t>
  </si>
  <si>
    <t>MEDICO DIRECTOR</t>
  </si>
  <si>
    <t>DIRECTOR  EJECUTIVO</t>
  </si>
  <si>
    <t>DIRECTOR NACIONAL</t>
  </si>
  <si>
    <t>MENSAJERO EXTERNO</t>
  </si>
  <si>
    <t>TECNICO DENTAL</t>
  </si>
  <si>
    <t>FISIATRA</t>
  </si>
  <si>
    <t>MEDICO PSIQUIATRA</t>
  </si>
  <si>
    <t>DISEÑADOR GRAFICO</t>
  </si>
  <si>
    <t>ADONIS HERNANDEZ FERNANDEZ</t>
  </si>
  <si>
    <t>ALEJANDRO ANTONIO MEDINA CUEVAS</t>
  </si>
  <si>
    <t>AMBIORIX SUERO SUERO</t>
  </si>
  <si>
    <t>ANATALIO MARTINEZ CABRERA</t>
  </si>
  <si>
    <t>ANDUJAL MONTERO</t>
  </si>
  <si>
    <t>ANERFIN VICENTE MORILLO</t>
  </si>
  <si>
    <t>CARLOS MANUEL GARCIA DE LOS SANTOS</t>
  </si>
  <si>
    <t>DANIEL ESPINOSA SUERO</t>
  </si>
  <si>
    <t>DAURY EMILIO DIAZ SOLER</t>
  </si>
  <si>
    <t>DEYVI ERNESTO DIAZ VALDEZ</t>
  </si>
  <si>
    <t>EMILIO JOSE RIVERA GARO</t>
  </si>
  <si>
    <t>FELIX ROSARIO COLAS</t>
  </si>
  <si>
    <t>FRANCIS NOEL MERAN DE OLEO</t>
  </si>
  <si>
    <t>GARY JOSE MORILLO RIVAS</t>
  </si>
  <si>
    <t>GERARDO LOPEZ</t>
  </si>
  <si>
    <t>LEO ENRIQUE SANTANA MATEO</t>
  </si>
  <si>
    <t>LUIS FELIZ PIÑEYRO</t>
  </si>
  <si>
    <t>LUIS JOSE MARTINEZ DE LA CRUZ</t>
  </si>
  <si>
    <t>MARIA EUGENIA VILLANUEVA FELIZ</t>
  </si>
  <si>
    <t>MORELIS MONTERO</t>
  </si>
  <si>
    <t>NICOLAS FIGUEROA GIL</t>
  </si>
  <si>
    <t>PEDRO JOSE DURAN GUTIERREZ</t>
  </si>
  <si>
    <t>RAMON BRITO CONTRERAS</t>
  </si>
  <si>
    <t>SAMUEL VALDEZ JIMENEZ</t>
  </si>
  <si>
    <t>WITHER HERNANDEZ FERNANDEZ</t>
  </si>
  <si>
    <t>ANA MATILDE DEL C. DE JESUS MERA NUÑEZ</t>
  </si>
  <si>
    <t>ADELINE PAGAN</t>
  </si>
  <si>
    <t>GISELL PAOLA ROSARIO MARTINEZ DE POLLI</t>
  </si>
  <si>
    <t>INGRID EDITH AGRAMONTE GOMEZ</t>
  </si>
  <si>
    <t>JESEE RICARDO ORTEGA GAUTREAUX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</si>
  <si>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</si>
  <si>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</si>
  <si>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</si>
  <si>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</si>
  <si>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</si>
  <si>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</si>
  <si>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</si>
  <si>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ADMINISTRADOR PAGINA WEB</t>
  </si>
  <si>
    <t>ENCARGADA DIVISION DE COOPERACION INTERNACIONAL</t>
  </si>
  <si>
    <t>ENC. ADMINISTRATIVO Y FINANCIERO</t>
  </si>
  <si>
    <t>ANALISTA FINANCIERO</t>
  </si>
  <si>
    <t>AMPARO MARIA SOLIS CUEVA</t>
  </si>
  <si>
    <t>ALEYDA MERCEDES BATISTA PEÑA</t>
  </si>
  <si>
    <t>CATHERINE PICHARDO DIAZ</t>
  </si>
  <si>
    <t>MELISSA TORRES SANCHEZ</t>
  </si>
  <si>
    <t>MASSIEL DEL ROSARIO ENCARNACION</t>
  </si>
  <si>
    <t>AYSSA CRISTAL PERALTA LORENZO</t>
  </si>
  <si>
    <t>YARENI ERCILIA TORRES ECHAVARRIA</t>
  </si>
  <si>
    <t>ALTAGRACIA MARTINEZ HERNANDEZ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</si>
  <si>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</si>
  <si>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</si>
  <si>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</si>
  <si>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</si>
  <si>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</si>
  <si>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</si>
  <si>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</si>
  <si>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</si>
  <si>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</si>
  <si>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</si>
  <si>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</si>
  <si>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</si>
  <si>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</si>
  <si>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</si>
  <si>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DENY CRISBEL RUIZ BELTRE</t>
  </si>
  <si>
    <t>ANALISTA LEGAL</t>
  </si>
  <si>
    <t>REYMON ALEXANDER BAUTISTA AQUINO</t>
  </si>
  <si>
    <t>ANTHONY SAMUEL SANCHEZ ESCALANTE</t>
  </si>
  <si>
    <t>EMELYN ROXIO ROJAS CATANO</t>
  </si>
  <si>
    <t>NATALIE CRISTINA GOMEZ RIVAS</t>
  </si>
  <si>
    <t>ADRIANA DEL CONTE AYALA</t>
  </si>
  <si>
    <t>BERLY RAMONA ALMONTE RODRIGUEZ</t>
  </si>
  <si>
    <t>DAYRA PAMELA GOMEZ CARABALLO</t>
  </si>
  <si>
    <t>AIMEE JOHANNY DE JESUS BEATO FERNANDEZ</t>
  </si>
  <si>
    <t>ALISANDRA MARGARITA MARTINEZ SANTANA</t>
  </si>
  <si>
    <t>CARMELO MATEO PEREZ</t>
  </si>
  <si>
    <t>CERSA NOBOA RAMIREZ</t>
  </si>
  <si>
    <t>DIGNA MAYRELIS SARMIENTO DE CAPELLAN</t>
  </si>
  <si>
    <t>ELIANI PIÑERO RODRIGUEZ</t>
  </si>
  <si>
    <t>ESMERLYN MARIA JOSE RODRIGUEZ DE LA CRUZ</t>
  </si>
  <si>
    <t>FABIO STIVEN TAVAREZ CHEVALIER</t>
  </si>
  <si>
    <t>FANNY DEL CARMEN MEREJO LANTIGUA DE DANERI</t>
  </si>
  <si>
    <t>GERONIMO ALBERTO RODRIGUEZ HERNANDEZ</t>
  </si>
  <si>
    <t>INDHIRA PAMELA PLASENCIO AGUASVIVAS</t>
  </si>
  <si>
    <t>ISABELLA MARIE SANGIOVANNI NAVARRO</t>
  </si>
  <si>
    <t>JOAQUIN ANTONIO SUVERVI HERNANDEZ FRICA</t>
  </si>
  <si>
    <t>JORDANY SANCHEZ JIMENEZ</t>
  </si>
  <si>
    <t>JULISSA PAOLA ALMANZAR ADON</t>
  </si>
  <si>
    <t>KATHERINNE PENELOPE ROSARIO PLASENCIA</t>
  </si>
  <si>
    <t>LEWIS ENRIQUE VOLQUEZ DIAZ</t>
  </si>
  <si>
    <t>LISSETTE BERNARDA DE JESUS RODRIGUEZ</t>
  </si>
  <si>
    <t>LUISA MARIA VELOZ LANTIGUA</t>
  </si>
  <si>
    <t>MERCEDES DEL CARMEN VARGAS FERNANDEZ</t>
  </si>
  <si>
    <t>MIGUEL ANGEL PIMENTEL</t>
  </si>
  <si>
    <t>OONAGH MAY LING MOK GONZALEZ DE FELIZ</t>
  </si>
  <si>
    <t>PATRICIA MARIA DE LOURDES LOPEZ PENN</t>
  </si>
  <si>
    <t>RAINEL MORILLO GARCIA</t>
  </si>
  <si>
    <t>ROSA EURANIA DIAZ LOGROÑO DE PERALTA</t>
  </si>
  <si>
    <t>ROXANNA MILAGROS SANCHEZ DE TATIS</t>
  </si>
  <si>
    <t>SALLYN BARBINA TORRES PAULINO DE GONZALEZ</t>
  </si>
  <si>
    <t>SANTA YLUMINADA ALVAREZ PEÑA</t>
  </si>
  <si>
    <t>STEPHANY ROSANNY BATISTA PAULINO</t>
  </si>
  <si>
    <t>YANELI VASQUEZ PERALTA</t>
  </si>
  <si>
    <t>WENDY MODESTA NOVAS GUILLEN DE HINOJOSA</t>
  </si>
  <si>
    <t>YGUANIONA MARIA DEL C RUSSO ABREU DE MARTINEZ</t>
  </si>
  <si>
    <t>YLEANNY R. DE LOS SANTOS MORILLO</t>
  </si>
  <si>
    <t>SOPORTE TECNICO DE INFORMATICA</t>
  </si>
  <si>
    <t>CAJERA</t>
  </si>
  <si>
    <t>AUXILIAR DE SERVICIO SOCIAL</t>
  </si>
  <si>
    <t>TERAPEUTA FAMILIAR</t>
  </si>
  <si>
    <t>AUXILIAR DE CITAS</t>
  </si>
  <si>
    <t>ASISTENTE ENTRENAMIENTO A FAMILIAS</t>
  </si>
  <si>
    <t>ASISTENTE APOYO PSICOPEDAGOGICO</t>
  </si>
  <si>
    <t>TERAPIA CONDUCTUAL</t>
  </si>
  <si>
    <t>TERAPEUTA DE ENTRENAMIENTO A FAMILIAS</t>
  </si>
  <si>
    <t>EVALUADORA</t>
  </si>
  <si>
    <t>AUXILIAR DE FACTURACION Y SEGURO</t>
  </si>
  <si>
    <t>ENCARGADA PLANIFICACION Y DESARROLLO</t>
  </si>
  <si>
    <t>TERAPEUTA ATENCION TEMPRANA</t>
  </si>
  <si>
    <t>AUXILIAR DE ALMACEN Y SUMINISTRO</t>
  </si>
  <si>
    <t>TERAPEUTA APOYO PSICOPEAGOGICO</t>
  </si>
  <si>
    <t>ENCARGADA DE DIVISION DE SERVICIO SOCIAL</t>
  </si>
  <si>
    <t>ODONTOPEDIATRIA</t>
  </si>
  <si>
    <t>AUXILIAR DE ATENCION TEMPRANA</t>
  </si>
  <si>
    <t>ENCARGADA SECCION TRABAJO SOCIAL</t>
  </si>
  <si>
    <t>SUPERVISORA DE MAYORDOMIA</t>
  </si>
  <si>
    <t>TERAPEUTA DE ATENCION TEMPRANA</t>
  </si>
  <si>
    <t>COORDINADORA TERAPEUTA FAMILIAR</t>
  </si>
  <si>
    <t>COORDINADOR (A) DESPACHO</t>
  </si>
  <si>
    <t>ENCARGADO DE TECNOLOGIA DE LA INFORMACION</t>
  </si>
  <si>
    <t>ASISTENTE SERVICIO SOCIAL</t>
  </si>
  <si>
    <t>TERAPEUTA DEL HABLA Y DEL LENGUAJE</t>
  </si>
  <si>
    <t>ANALISTA DE COMPRAS</t>
  </si>
  <si>
    <t>NUTRIOLOGA</t>
  </si>
  <si>
    <t>AUXILIAR GUARDERIA</t>
  </si>
  <si>
    <t>AUXILIAR INTERVENCION CONDUCTUAL</t>
  </si>
  <si>
    <t>ASISTENTE DIRECTOR</t>
  </si>
  <si>
    <t>ASISTENTE DE ATENCION TEMPRANA</t>
  </si>
  <si>
    <t>AUXILIAR DE ATENCION AL CIUDADANO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</si>
  <si>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</si>
  <si>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</si>
  <si>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</si>
  <si>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</si>
  <si>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</si>
  <si>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</si>
  <si>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</si>
  <si>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ENCARDO DE SEGURIDAD</t>
  </si>
  <si>
    <t>SEGURIDAD</t>
  </si>
  <si>
    <t>EVENTUAL</t>
  </si>
  <si>
    <t>YENDY MELODIS BELLIARD SANCHEZ</t>
  </si>
  <si>
    <t>AUXILIAR TERAPIA</t>
  </si>
  <si>
    <t>EUGENIA DE LOS SANTOS VELASCO</t>
  </si>
  <si>
    <t>YUDIANNEL OGANDO RODRIGUEZ</t>
  </si>
  <si>
    <t>LUIS RAINIERI FERRER</t>
  </si>
  <si>
    <t>RIKEL LISBETH LUNA GUZMAN</t>
  </si>
  <si>
    <t>AUXILIAR ATENCION TEMPRANA</t>
  </si>
  <si>
    <t>ESTEFANI ALTAGRACIA GARCIA PICHARDO</t>
  </si>
  <si>
    <t>AUXILIAR INTERVENCION TEMPRANA</t>
  </si>
  <si>
    <t>PAMELA ALTAGRACIA DIAZ DIAZ</t>
  </si>
  <si>
    <t>WALY DE LOS SANTOS BAUTISTA</t>
  </si>
  <si>
    <t>KELVIN DEL ROSARIO PEÑA</t>
  </si>
  <si>
    <t>ROCIO NATIVIDAD QUEZADA ARREDONDO</t>
  </si>
  <si>
    <t>CAID SANTO DOMINGO ESTE</t>
  </si>
  <si>
    <t>ELIANYI DOMINGUEZ MARTINEZ</t>
  </si>
  <si>
    <t>TECNICO ATENCION TEMPRANA</t>
  </si>
  <si>
    <t>JONI JOKEBED FLORES MATOS</t>
  </si>
  <si>
    <t>TERAPEUTA ATENCION GRUPAL</t>
  </si>
  <si>
    <t>MASSIEL FLORENCIO VENTURA</t>
  </si>
  <si>
    <t>MAYERLINEG ALEJANDRA SEGURA MORILLO</t>
  </si>
  <si>
    <t>TECNICO EVALUADOR</t>
  </si>
  <si>
    <t>MASIEL ANGELINA GUZMAN DIAZ</t>
  </si>
  <si>
    <t>AMBERY ALTAGRACIA CLASES ROSARIO</t>
  </si>
  <si>
    <t>TECNICO ARTETERAPIA</t>
  </si>
  <si>
    <t>LAURA ELIZABETH TRONCOSO PIMENTEL</t>
  </si>
  <si>
    <t>YINET OGANDO OGANDO</t>
  </si>
  <si>
    <t>TECNICO TERAPIA CONDUCTUAL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</si>
  <si>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</si>
  <si>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</si>
  <si>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</si>
  <si>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</si>
  <si>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</si>
  <si>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</si>
  <si>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</si>
  <si>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</si>
  <si>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WILMA GREGORINA MEDINA</t>
  </si>
  <si>
    <t>DESDE</t>
  </si>
  <si>
    <t>JUAN EPIFANIO ORTEGA RODRIGUEZ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</si>
  <si>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</si>
  <si>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</si>
  <si>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</si>
  <si>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</si>
  <si>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</si>
  <si>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CHARITO CALDERON DE BARRIOS</t>
  </si>
  <si>
    <t>SUGEY MAYELIN PEREZ RAMIREZ</t>
  </si>
  <si>
    <t>JUANA PEREZ NOVAS</t>
  </si>
  <si>
    <t>DIOGENES RAFAEL BURGOS ARIAS</t>
  </si>
  <si>
    <t>SUSY JAMEIRI FRANCISCO PASCUAL</t>
  </si>
  <si>
    <t>YULISSA EVANGELISTA PICHARDO ROSA</t>
  </si>
  <si>
    <t>MARIA ISABEL RUIZ GUZMAN</t>
  </si>
  <si>
    <t>MEDICO GENERAL</t>
  </si>
  <si>
    <t>KARLA MARIA PEÑA ALBA</t>
  </si>
  <si>
    <t>AMBAR ELIZABETH MARTINEZ RIVERA</t>
  </si>
  <si>
    <t>FELIX JOSE MENDEZ ALVAREZ</t>
  </si>
  <si>
    <t>CHUNG MANUEL WONG GENAO</t>
  </si>
  <si>
    <t>LEONARDO JAVIER RADA HERNANDEZ</t>
  </si>
  <si>
    <t>INDIANA ALTAGRACIA RODRIGUEZ LEE</t>
  </si>
  <si>
    <t>ANA YAFRESSI SANTIAGO SUAREZ</t>
  </si>
  <si>
    <t>MARIBEL VASQUEZ GONZALEZ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</si>
  <si>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</si>
  <si>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</si>
  <si>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</si>
  <si>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</si>
  <si>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</si>
  <si>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</si>
  <si>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</si>
  <si>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</si>
  <si>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</si>
  <si>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</si>
  <si>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</si>
  <si>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</si>
  <si>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</si>
  <si>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</si>
  <si>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</si>
  <si>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</si>
  <si>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</si>
  <si>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</si>
  <si>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</si>
  <si>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</si>
  <si>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</si>
  <si>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</si>
  <si>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</si>
  <si>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</si>
  <si>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</si>
  <si>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</si>
  <si>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</si>
  <si>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</si>
  <si>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</si>
  <si>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</si>
  <si>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</si>
  <si>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</si>
  <si>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</si>
  <si>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</si>
  <si>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</si>
  <si>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</si>
  <si>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</si>
  <si>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</si>
  <si>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</si>
  <si>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LL555</t>
  </si>
  <si>
    <t>YANMARY YASSIEL GERALDO MUÑOZ</t>
  </si>
  <si>
    <t>RAULIN MORILLO ALCANTARA</t>
  </si>
  <si>
    <t>ADRIAN CALDERON MONTERO</t>
  </si>
  <si>
    <t>PEDRO LUIS GARCIA DE LA ROSA</t>
  </si>
  <si>
    <t>ENCARGADA DEPARTAMENTO DESARROLLO DE SERVICIOS</t>
  </si>
  <si>
    <t>TERAPEUTA DE TERAPIA FISICA</t>
  </si>
  <si>
    <t>TERAPEUTA DE LA SECCION DE TERAPIA COMPLEMENTARIA</t>
  </si>
  <si>
    <t>BRINISAIDA MONTERO LARA</t>
  </si>
  <si>
    <t xml:space="preserve"> CAPITULO:  0207     SUBCAPTULO: 01     DAF:01     UE:0031     PROGRAMA: 22     SUBPROGRAMA: 01     PROYECTO: 0     ACTIVIDAD:001     CUENTA: 2.1.1.1.01     FONDO:0100</t>
  </si>
  <si>
    <t>CAPITULO:  0207     SUBCAPTULO: 01     DAF:01     UE:0031     PROGRAMA: 22     SUBPROGRAMA: 01     PROYECTO: 0     ACTIVIDAD:001     CUENTA: 2.1.2.2.05     FONDO:0100</t>
  </si>
  <si>
    <t xml:space="preserve">                      CAPITULO:  0207     SUBCAPTULO: 01     DAF:01     UE:0031     PROGRAMA: 22     SUBPROGRAMA: 01     PROYECTO: 0     ACTIVIDAD:001     CUENTA: 2.1.1.2.08     FONDO:0100</t>
  </si>
  <si>
    <t>CAPITULO:  0207     SUBCAPTULO: 01     DAF:01     UE:0031     PROGRAMA: 22     SUBPROGRAMA: 01     PROYECTO: 0     ACTIVIDAD:001     CUENTA: 2.1.1.2.09     FONDO:0100</t>
  </si>
  <si>
    <t>HEIDY ARIAS TAVAREZ</t>
  </si>
  <si>
    <t>MARIA DE LOS ANGELES DUJARRIC NUÑEZ</t>
  </si>
  <si>
    <t>MILAGROS DAMASO ECHAVARRIA</t>
  </si>
  <si>
    <t xml:space="preserve">NATASHA BATLLE UREÑA </t>
  </si>
  <si>
    <t>RAFAELA CEPEDA RODRIGUEZ</t>
  </si>
  <si>
    <t>ROSELINA YISSEL FRANCO PROSPER</t>
  </si>
  <si>
    <t>HAROLIN YOJANA CRUEL MORA</t>
  </si>
  <si>
    <t>EDISON IRIARTE RODRIGUEZ DIAZ</t>
  </si>
  <si>
    <t>DIRECCION NACIONAL</t>
  </si>
  <si>
    <t>ASISTENTE DE DESPACHO</t>
  </si>
  <si>
    <t>TERAPEUTA DE APOYO PSICOPEDAGOGICO</t>
  </si>
  <si>
    <t>TERAPEUTA DE TERAPIA FAMILIAR</t>
  </si>
  <si>
    <t>DIRECTOR MEDICO SJM</t>
  </si>
  <si>
    <t>SUPERVISORA MAYORDOMIA</t>
  </si>
  <si>
    <t>TERAPEUTA TERAPIA FISICA</t>
  </si>
  <si>
    <t>TECNICO DE HABLA Y LENGUAJE</t>
  </si>
  <si>
    <t>TERAPEUTA TERAPIA CONDUCTUAL</t>
  </si>
  <si>
    <t>TERAPEUTA CONDUCTUAL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</si>
  <si>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</si>
  <si>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</si>
  <si>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</si>
  <si>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</si>
  <si>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</si>
  <si>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</si>
  <si>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</si>
  <si>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</si>
  <si>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</si>
  <si>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</si>
  <si>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</si>
  <si>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</si>
  <si>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ASESORA PLAN ESTRATEGICO DE COMUNICACIONES</t>
  </si>
  <si>
    <t>CONSULTORA DE SERVICIOS</t>
  </si>
  <si>
    <t>ASESORA DE PROYECTOS</t>
  </si>
  <si>
    <t>ASSESOR TIC</t>
  </si>
  <si>
    <t>ASESORA LEGAL</t>
  </si>
  <si>
    <t>ARQUITECTO SENIOR</t>
  </si>
  <si>
    <t>ELBA ALTAGRACIA DIAZ TAVERAZ</t>
  </si>
  <si>
    <t>CLAUDIA CAROLINA MATEO VALDEZ</t>
  </si>
  <si>
    <t>AUX. ADMINISTRATIVO</t>
  </si>
  <si>
    <t>PASCUAL MORETA OGANDO</t>
  </si>
  <si>
    <t>NATHANAEL MARTÍNEZ MORA</t>
  </si>
  <si>
    <t>LUISA MAOLI FAMILIA PEÑA</t>
  </si>
  <si>
    <t>YULISSA ENCARNACIÓN DE LOS SANTOS</t>
  </si>
  <si>
    <t>GLEYDIS ISABEL PEREZ DE LOS SANTOS</t>
  </si>
  <si>
    <t>TERAPEUTA DE ATENCIÓN TEMPRANA</t>
  </si>
  <si>
    <t>MILKA MIOFELIS POLANCO MARTÍNEZ</t>
  </si>
  <si>
    <t>KEYLIN LUISANNA DE LOS SANTOS RAMIREZ</t>
  </si>
  <si>
    <t>ENCARGADA DEPARTAMENTO ATENCION Y TERAPIAS</t>
  </si>
  <si>
    <t>NORBELIN RIVAS OGANDO</t>
  </si>
  <si>
    <t>CAID SAJ JUAN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</si>
  <si>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</si>
  <si>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</si>
  <si>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</si>
  <si>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</si>
  <si>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</si>
  <si>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ALEXANDRA REYES ENCARNACION</t>
  </si>
  <si>
    <t>ATENCION AL USUARIO</t>
  </si>
  <si>
    <t>EVELYN VERAS MOYA</t>
  </si>
  <si>
    <t>AUX. FACTURACION Y SEGURO</t>
  </si>
  <si>
    <t>RAFAEL BIENVENIDO SANCHEZ MEJIA</t>
  </si>
  <si>
    <t xml:space="preserve">ENCARGADA </t>
  </si>
  <si>
    <t>LUISA INMACULADA CONCEPCION FERNANDEZ</t>
  </si>
  <si>
    <t>MARIA  FERNANDA FERNANDEZ JIMENEZ</t>
  </si>
  <si>
    <t>TECNICO TERAPIA FISICA</t>
  </si>
  <si>
    <t>PAMELA MARIA CAMILO</t>
  </si>
  <si>
    <t>TECNICO INTERVENCION CONDUCTUAL</t>
  </si>
  <si>
    <t>JENNIFER ALEXANDRA GARCIA TEJEDA</t>
  </si>
  <si>
    <t>LORENZO HEMENEGILDO DE JESUS GOMEZ</t>
  </si>
  <si>
    <t>MAYKER ALEXANDER CRUZ JIMENEZ</t>
  </si>
  <si>
    <t>RUTH ESTHER RODRIGUEZ SIERRA</t>
  </si>
  <si>
    <t>AIMEE  PAOLA AGUIRRE SALADIN</t>
  </si>
  <si>
    <t>TECNICO DE APOYO PSICOPEDAGOGICO</t>
  </si>
  <si>
    <t>ENCARGADA CONTABILIDAD</t>
  </si>
  <si>
    <t>COORDINADORA DE APOYO PSICOPEDAGOGICO</t>
  </si>
  <si>
    <t>EVALUADOR DEL DESARROLLO</t>
  </si>
  <si>
    <t>GABRIELA SANTOS FERMIN</t>
  </si>
  <si>
    <t>LISBETH PAOLA CASTILLO REYNA</t>
  </si>
  <si>
    <t>ññ</t>
  </si>
  <si>
    <t>BRYAN QUIÑONES MERCEDES</t>
  </si>
  <si>
    <t>BIANCA VERONA SANTOS RODRIGUEZ</t>
  </si>
  <si>
    <t>MADELIN FRANCHESCA BONILLA NUÑEZ</t>
  </si>
  <si>
    <t>TECNICO DE ATENCION TEMPRANA</t>
  </si>
  <si>
    <t>ENCARGADA DEPARTAMENTO DE ATENCION Y TERAPIA</t>
  </si>
  <si>
    <t>ENCARGADA DEPARTAMENTO EVALUACION Y DIAGNOSTICO</t>
  </si>
  <si>
    <t>TECNICO DE TERAPIA</t>
  </si>
  <si>
    <t>FISIOTERAPISTA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</si>
  <si>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</si>
  <si>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</si>
  <si>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</si>
  <si>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</si>
  <si>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</si>
  <si>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</si>
  <si>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DEPARTAMENTO ADMINISTRATIVO Y FINANCIERO -CAID</t>
  </si>
  <si>
    <t>DIVISION DE MONITOREO DE SERVICIOS -CAID</t>
  </si>
  <si>
    <t>DEPARTAMENTO DE DESARROLLO DE SERVICIOS -CAID</t>
  </si>
  <si>
    <t>DIVISION DE SERVICIO SOCIAL - CAID SDO</t>
  </si>
  <si>
    <t>DIRECCON DEL CENTRO DE ATENCION INTEGRAL SAN JUAN DE LA MAGUANA -CAID</t>
  </si>
  <si>
    <t>DIVISION DE SERVICIO SOCIAL CAID SJM</t>
  </si>
  <si>
    <t>DIRECCION DEL CENTRO DE ATENCION INTEGRAL SANTIAGO DE LOS CABALLEROS -CAID</t>
  </si>
  <si>
    <t>DIRECCION DEL CENTRO DE DESARROLLO INTEGRAL SANTO DOMINGO OESTE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</si>
  <si>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</si>
  <si>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</si>
  <si>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</si>
  <si>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</si>
  <si>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</si>
  <si>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</si>
  <si>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SJM</t>
  </si>
  <si>
    <t>DIVISION DE INTERVECION TERAPEUTICA -CAID SJM</t>
  </si>
  <si>
    <t>DEPARTAMENTO DE ATENCION Y TERAPIAS -CAID STGO</t>
  </si>
  <si>
    <t>DIVISION DE ATENCION TERAPEUTICA - CAID STGO</t>
  </si>
  <si>
    <t>DEPARTAMENTO DE ATENCION Y TERAPIAS -CAID ESTE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</si>
  <si>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</si>
  <si>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</si>
  <si>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</si>
  <si>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</si>
  <si>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</si>
  <si>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</si>
  <si>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</si>
  <si>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ENC. DE LA DIVISION DE FORMULACION, MONITOREO Y EVALUACION DE PLANES, PROGRAMAS Y PROYECTOS</t>
  </si>
  <si>
    <t>TECNICO DE RECURSOS HUMANOS</t>
  </si>
  <si>
    <t>ENCARGADA DE REGISTRO, CONTROL Y NOMINA</t>
  </si>
  <si>
    <t>ENCARGADA DE RECLUTAMIENTO Y SELECCION</t>
  </si>
  <si>
    <t>VICTOR MANUEL MENDEZ PERALTA</t>
  </si>
  <si>
    <t>GESTOR ENERGETICO</t>
  </si>
  <si>
    <t>DIRECCION DEL CENTRO DE ATENCION INTEGRAL SAN JUAN DE LA MAGUANA -CAID</t>
  </si>
  <si>
    <t>DIVISION DE INTERVENCION TERAPEUTICA -CAID SDO</t>
  </si>
  <si>
    <t>MARTIN CUEVAS CARRION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</si>
  <si>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</si>
  <si>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</si>
  <si>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</si>
  <si>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</si>
  <si>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</si>
  <si>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</si>
  <si>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FELIX MANUEL ESPINOSA REYES</t>
  </si>
  <si>
    <t>BERKIS RODRÍGUEZ MATEO</t>
  </si>
  <si>
    <t>BENIS SAULIN SANTANA REYES</t>
  </si>
  <si>
    <t>LLENDIZ ESMERIZ DE LOS SANTOS FAMILIA</t>
  </si>
  <si>
    <t>LUIS JOSE VELAZQUEZ PEREZ</t>
  </si>
  <si>
    <t>RONNY JOSE MERCEDES CUMENA</t>
  </si>
  <si>
    <t>ALGENYS TRINIDAD SENA</t>
  </si>
  <si>
    <t>ANTHONY AMAURIS CUSTODIO LARA</t>
  </si>
  <si>
    <t>DEPARTAMENTO JURIDICO-CAID</t>
  </si>
  <si>
    <t>SECCION DE ELABORACION DE DOCUMENTOS LEGALES-CAID</t>
  </si>
  <si>
    <t>DIVISION DE FORMULACION MONITOREO Y EVALUACION DE PLANES, PROGRAMAS Y PROYECTOS -CAID</t>
  </si>
  <si>
    <t>SECCION DE REGISTRO Y CONTROL DE NOMINA -CAID</t>
  </si>
  <si>
    <t>SECCION DE RECLUTAMIENTO Y SELECCIÓN DE PERSONAL -CAID</t>
  </si>
  <si>
    <t>ADMINISTRADOR DE REDES Y COMUNICACIONES</t>
  </si>
  <si>
    <t>SECCION DE DESARROLLO DE IMPLEMENTACION DE SISTEMAS</t>
  </si>
  <si>
    <t>SECCION DE TESORERIA -CAID</t>
  </si>
  <si>
    <t>DIVISION DE CONTABILIDAD -CAID</t>
  </si>
  <si>
    <t>DIVISION DE COMPRAS Y CONTRATACIONES-CAID</t>
  </si>
  <si>
    <t>DIVISION DE ATENCION AL USUARIO -CAID</t>
  </si>
  <si>
    <t>GABRIEL SANTIAGO SALAS</t>
  </si>
  <si>
    <t>DEPARTAMENTO DE COMUNICACIONES-CAID</t>
  </si>
  <si>
    <t>SECCION DE CORRESPONDENCIA Y ARCHIVO -CAID</t>
  </si>
  <si>
    <t>SECCION DE TESORERIA-CAID</t>
  </si>
  <si>
    <t>CAJERO</t>
  </si>
  <si>
    <t>DIVISION DE CONTABILIDAD- CAID</t>
  </si>
  <si>
    <t>DIVISION DE COMPRAS Y CONTARATACIONES- CAID</t>
  </si>
  <si>
    <t>SECCION DE MANTENIMIENTO- CAID</t>
  </si>
  <si>
    <t>SECCION DE ALMACEN Y SUMINISTRO- CAID</t>
  </si>
  <si>
    <t>HAIDEE MELISSA SANTOS MATOS</t>
  </si>
  <si>
    <t>DIVISION DE SERVICIOS GENERALES- CAID</t>
  </si>
  <si>
    <t>MARIA LUZ RODRÍGUEZ DE ALMONTE</t>
  </si>
  <si>
    <t>MARÍA ALEXANDRA ALMONTE PARRA</t>
  </si>
  <si>
    <t>JUAN FRANCISCO VÁLDEZ MARTÍNEZ</t>
  </si>
  <si>
    <t>LOYNNIS DE JESÚS MOTA PÉREZ</t>
  </si>
  <si>
    <t>SUSAN OVELYS DE LA ROSA VALENZUELA</t>
  </si>
  <si>
    <t>YOKASTA CLARIBEL PAULINO MORONTA</t>
  </si>
  <si>
    <t>LIDIA MERCEDES PEÑA EUSEBIO</t>
  </si>
  <si>
    <t>ASISTENTE EJECUTIVA</t>
  </si>
  <si>
    <t>ROSANNY DOÑE RIVAS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</si>
  <si>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</si>
  <si>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</si>
  <si>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</si>
  <si>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</si>
  <si>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</si>
  <si>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DIVISION MEDICA- CAID ESTE</t>
  </si>
  <si>
    <t>ANNERY YISSEL ÁLVAREZ JOSÉ</t>
  </si>
  <si>
    <t>LAURA MARÍA FERNÁNDEZ FERMÍN</t>
  </si>
  <si>
    <t>DIVISION DE EVALUACION DEL DESARROLLO- CAID ESTE</t>
  </si>
  <si>
    <t>ERMITANIA DANIELA MEJÍA LORA</t>
  </si>
  <si>
    <t>CAROLIN MASSIEL RODRIGUEZ VIDAL</t>
  </si>
  <si>
    <t>DEPARTAMENTO DE ATENCION Y TERAPIAS -CAID SDO</t>
  </si>
  <si>
    <t>JOSÉ ANTONIO OTAÑO RUÍZ</t>
  </si>
  <si>
    <t>FRANKLIN CASTILLO GERALDINO</t>
  </si>
  <si>
    <t>AUXILIAR DE TERAPIA FISICA</t>
  </si>
  <si>
    <t>DIVISION DE ATENCION A GRUPOS Y FAMILIAS -CAID STGO</t>
  </si>
  <si>
    <t>NAIRELIS VERÓNICA UREÑA FERNÁNDEZ</t>
  </si>
  <si>
    <t>DIVISION DE ATENCION A GRUPOS Y FAMILIAS -CAID ESTE</t>
  </si>
  <si>
    <t>ANA FERNANDA DE LOS SANTOS GARCÍA</t>
  </si>
  <si>
    <t>SABRINA FÉLIZ NÚÑEZ</t>
  </si>
  <si>
    <t>AUXILIAR DE SERVICIOS GENERALES</t>
  </si>
  <si>
    <t>ENCARGADA DE ATENION Y TERAPIAS</t>
  </si>
  <si>
    <t>ENCARGADO DEL DEPARTAMENTO JURIDICO</t>
  </si>
  <si>
    <t>ENCARGADO DE LA SECCION DE DESARROLLO DE IMPLEMENTACION DE SISTEMAS</t>
  </si>
  <si>
    <t>JHON HAIRO LEYBA PEREZ</t>
  </si>
  <si>
    <t>CARLOS DAVID VIZCAINO</t>
  </si>
  <si>
    <t>IVELISSE ADAMES DE LA CRUZ</t>
  </si>
  <si>
    <t>LEIDY LAURA FRANCO PEREZ</t>
  </si>
  <si>
    <t>ISAMAR LORA SUERO</t>
  </si>
  <si>
    <t>ZAIDY INMACULADA RIVERA ESPINOSA</t>
  </si>
  <si>
    <t>ARIEL ALFREDO HERNANDEZ PANIAGUA</t>
  </si>
  <si>
    <t>BEARI VILLEGAS ROMERO</t>
  </si>
  <si>
    <t>JOCELYN ALTAGRACIA VICENTE ALCANTARA</t>
  </si>
  <si>
    <t>AMALFI MARTINEZ ACEVEDO</t>
  </si>
  <si>
    <t>CAROLINA YEBERDINA MONTERO MARTE</t>
  </si>
  <si>
    <t>SUPERVISOR DE TRANSPORTACION</t>
  </si>
  <si>
    <t>VICKY TORRES</t>
  </si>
  <si>
    <t>LEYNI ERNESTO LAZALA MATEO</t>
  </si>
  <si>
    <t>GREGORIO ANTONIO RIVAS TEJADA</t>
  </si>
  <si>
    <t xml:space="preserve">CYBELES NAZARETH CANELA POLANCO 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</si>
  <si>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</si>
  <si>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</si>
  <si>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</si>
  <si>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</si>
  <si>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</si>
  <si>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</si>
  <si>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</si>
  <si>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</si>
  <si>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</si>
  <si>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</si>
  <si>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PINTOR</t>
  </si>
  <si>
    <t>CAID- SANTO DOMINGO ESTE</t>
  </si>
  <si>
    <t>ANTHONY SAMIL SAVIÑON  ROSARIO</t>
  </si>
  <si>
    <t>ISLENY MARIELL SANCHEZ GUZMAN</t>
  </si>
  <si>
    <t>AYELEN JIMENEZ CARACCIOLO</t>
  </si>
  <si>
    <t>ANNI LOREIDY CABA</t>
  </si>
  <si>
    <t>TERAPEUTA DE ENTRENAMIENTO A FAMILIA</t>
  </si>
  <si>
    <t>SECCION DE MANTENIMIENTO - CAID</t>
  </si>
  <si>
    <t>ANEURY DE LA ROSA DE LA ROSA</t>
  </si>
  <si>
    <t>ENCARGADO DE MANTENIMIENTO</t>
  </si>
  <si>
    <t>JOSE ALMANCIO DEOGRACIA FERMIN</t>
  </si>
  <si>
    <t>CAID- SANTO DOMINGO OESTE</t>
  </si>
  <si>
    <t>MARIA YDALIA MONTERO CAMACHO</t>
  </si>
  <si>
    <t>AUXILIAR DE PROGRAMACION DE CITAS</t>
  </si>
  <si>
    <t>GUSTAVO MONTERO MATEO</t>
  </si>
  <si>
    <t>RUBERT GODINES HERNANDEZ ABREU</t>
  </si>
  <si>
    <t>ADRIANO LINAREZ HERNANDEZ</t>
  </si>
  <si>
    <t>JUAN FERMIN VARGAS ORTEGA</t>
  </si>
  <si>
    <t>BERLYN SANTOS FELIZ</t>
  </si>
  <si>
    <t>ANNY MERCEDES OTAÑO DIAZ</t>
  </si>
  <si>
    <t>FERNANDO EMANUEL CANARIO CAMINERO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</si>
  <si>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</si>
  <si>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</si>
  <si>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</si>
  <si>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</si>
  <si>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</si>
  <si>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DIRECTORA</t>
  </si>
  <si>
    <t>LUZ DIVINA BONILLA PAULINO</t>
  </si>
  <si>
    <t>JUAN CARLOS MEJIA RAMIREZ</t>
  </si>
  <si>
    <t>ADOLFO ASMAR MEDINA</t>
  </si>
  <si>
    <t>LISA BETZAIDA MOYA SANTOS</t>
  </si>
  <si>
    <t>GUSTAVO ALBERTO DIAZ DIAZ</t>
  </si>
  <si>
    <t>ENCARGADO DE ALMACEN Y SUMINISTRO</t>
  </si>
  <si>
    <t>SECCION DE ALMACEN Y SUMINISTRO - CAID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</si>
  <si>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</si>
  <si>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</si>
  <si>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</si>
  <si>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</si>
  <si>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</si>
  <si>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NAYELYN NUÑEZ GERMAN</t>
  </si>
  <si>
    <t>ARQUITECTA</t>
  </si>
  <si>
    <t>ESTHEFANY ESMERLIN DE JESUS DE LA CRUZ</t>
  </si>
  <si>
    <t>CAPITULO:  0207     SUBCAPTULO: 01     DAF:01     UE:0031     PROGRAMA: 22     SUBPROGRAMA: 01     PROYECTO: 0     ACTIVIDAD:001     CUENTA: 2.1.1.3.01    FONDO:0100</t>
  </si>
  <si>
    <t>FAUSTO ROLANDO JOSE MARTINEZ PEREZ</t>
  </si>
  <si>
    <t>MEDICO</t>
  </si>
  <si>
    <t>TRAMITE DE PENSION</t>
  </si>
  <si>
    <t>OFICINA DE ACCESO A LA INFORMACION -CAID</t>
  </si>
  <si>
    <t>NOELIA DESIEREE OVALLES GUZMAN</t>
  </si>
  <si>
    <t>OFICIAL DE ACCESO A LA INFORMACION</t>
  </si>
  <si>
    <t>LUCIA EMPERATRIZ TORRES MARIA</t>
  </si>
  <si>
    <t>GENNY MONTERO MONTERO</t>
  </si>
  <si>
    <t>CONTADORA</t>
  </si>
  <si>
    <t>EMELANIA RAMIREZ ADAMES</t>
  </si>
  <si>
    <t>AUXILIAR ADMINISTRATIVO PARA EL PROYECTO "RED DE APOYO A LA DISCAPACIDAD"</t>
  </si>
  <si>
    <t>DAVID CUEVAS SILFA</t>
  </si>
  <si>
    <t>JUAN MARTIN LARA SUAREZ</t>
  </si>
  <si>
    <t>EDISON ESTHIWHAR DE OLEO</t>
  </si>
  <si>
    <t>CONCEPTO PAGO SUELDO 000001 - FIJOS CORRESPONDIENTE AL MES MAYO 2024</t>
  </si>
  <si>
    <t>CONCEPTO PAGO SUELDO 000018 - EMPLEADOS TEMPORALES CORRESPONDIENTE AL MES MAYO 2024</t>
  </si>
  <si>
    <t>CONCEPTO PAGO SUELDO 000005 - PERSONAL EVENTUAL CORRESPONDIENTE AL MES MAYO 2024</t>
  </si>
  <si>
    <t>CONCEPTO PAGO SUELDO 000007 - PERSONAL DE VIGILANCIA CORRESPONDIENTE AL  MES MAYO 2024</t>
  </si>
  <si>
    <t>CONCEPTO PAGO SUELDO 000005 - PERSONAL TRAMITE DE PENSIÓN CORRESPONDIENTE AL  MES MAYO 2024</t>
  </si>
  <si>
    <t>ASTRID CHANTAL SANTOS OGANDO</t>
  </si>
  <si>
    <t>SENIA HURTADO JIMENEZ</t>
  </si>
  <si>
    <t>AUXILIAR DE TESORERIA</t>
  </si>
  <si>
    <t>NATASHA INMACULADA FRIAS LOPEZ</t>
  </si>
  <si>
    <t>SALLYN SELINA BAEZ CASTRO</t>
  </si>
  <si>
    <t>NIRMARYS MONTILLA GARCIA</t>
  </si>
  <si>
    <t>ELISANGELES DE LA ROSA MATA</t>
  </si>
  <si>
    <t>ELVIRA MERCEDES GONZALEZ CONCEPCION</t>
  </si>
  <si>
    <t>JOSE RICARDO BENALCAZAR RAMIREZ</t>
  </si>
  <si>
    <t>TECNICO DE ATENCION AL CIUDADANO</t>
  </si>
  <si>
    <t>JOSE ANDRES MARIANO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</si>
</sst>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0000_);\(#,##0.00000\)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name val="Verdana"/>
      <family val="2"/>
    </font>
    <font>
      <sz val="12"/>
      <name val="Times New Roman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3" borderId="0" xfId="0" applyFill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/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3" fillId="0" borderId="0" xfId="0" applyFont="1"/>
    <xf numFmtId="0" fontId="6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wrapText="1"/>
    </xf>
    <xf numFmtId="0" fontId="14" fillId="3" borderId="1" xfId="0" applyFont="1" applyFill="1" applyBorder="1" applyAlignment="1">
      <alignment horizontal="left" vertical="center" wrapText="1"/>
    </xf>
    <xf numFmtId="0" fontId="13" fillId="3" borderId="0" xfId="0" applyFont="1" applyFill="1"/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39" fontId="15" fillId="3" borderId="1" xfId="0" applyNumberFormat="1" applyFont="1" applyFill="1" applyBorder="1" applyAlignment="1">
      <alignment horizontal="right" vertical="center" wrapText="1"/>
    </xf>
    <xf numFmtId="164" fontId="14" fillId="3" borderId="1" xfId="0" applyNumberFormat="1" applyFont="1" applyFill="1" applyBorder="1" applyAlignment="1">
      <alignment horizontal="center" vertical="center"/>
    </xf>
    <xf numFmtId="43" fontId="14" fillId="3" borderId="1" xfId="1" applyFont="1" applyFill="1" applyBorder="1" applyAlignment="1" applyProtection="1">
      <alignment horizontal="right" vertical="center"/>
    </xf>
    <xf numFmtId="43" fontId="14" fillId="3" borderId="1" xfId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9" fillId="0" borderId="0" xfId="3" applyFont="1" applyAlignment="1">
      <alignment horizontal="center"/>
    </xf>
    <xf numFmtId="17" fontId="20" fillId="0" borderId="0" xfId="3" applyNumberFormat="1" applyFont="1" applyAlignment="1">
      <alignment horizontal="center"/>
    </xf>
    <xf numFmtId="0" fontId="19" fillId="0" borderId="0" xfId="3" applyFont="1"/>
    <xf numFmtId="0" fontId="22" fillId="6" borderId="12" xfId="3" applyFont="1" applyFill="1" applyBorder="1" applyAlignment="1">
      <alignment horizontal="center" vertical="center" wrapText="1"/>
    </xf>
    <xf numFmtId="17" fontId="21" fillId="5" borderId="25" xfId="3" applyNumberFormat="1" applyFont="1" applyFill="1" applyBorder="1" applyAlignment="1">
      <alignment horizontal="center" vertical="center" wrapText="1"/>
    </xf>
    <xf numFmtId="17" fontId="21" fillId="5" borderId="26" xfId="3" applyNumberFormat="1" applyFont="1" applyFill="1" applyBorder="1" applyAlignment="1">
      <alignment horizontal="center" vertical="center" wrapText="1"/>
    </xf>
    <xf numFmtId="17" fontId="20" fillId="5" borderId="29" xfId="3" applyNumberFormat="1" applyFont="1" applyFill="1" applyBorder="1" applyAlignment="1">
      <alignment horizontal="center"/>
    </xf>
    <xf numFmtId="0" fontId="23" fillId="7" borderId="1" xfId="3" applyFont="1" applyFill="1" applyBorder="1" applyAlignment="1">
      <alignment vertical="center" wrapText="1"/>
    </xf>
    <xf numFmtId="0" fontId="24" fillId="6" borderId="12" xfId="3" applyFont="1" applyFill="1" applyBorder="1" applyAlignment="1">
      <alignment horizontal="center" vertical="center" wrapText="1"/>
    </xf>
    <xf numFmtId="17" fontId="24" fillId="6" borderId="12" xfId="3" applyNumberFormat="1" applyFont="1" applyFill="1" applyBorder="1" applyAlignment="1">
      <alignment horizontal="center" vertical="center"/>
    </xf>
    <xf numFmtId="17" fontId="27" fillId="6" borderId="12" xfId="3" applyNumberFormat="1" applyFont="1" applyFill="1" applyBorder="1" applyAlignment="1">
      <alignment horizontal="center" vertical="center"/>
    </xf>
    <xf numFmtId="17" fontId="27" fillId="6" borderId="12" xfId="3" applyNumberFormat="1" applyFont="1" applyFill="1" applyBorder="1" applyAlignment="1">
      <alignment horizontal="center" vertical="center" wrapText="1"/>
    </xf>
    <xf numFmtId="9" fontId="27" fillId="6" borderId="12" xfId="4" applyFont="1" applyFill="1" applyBorder="1" applyAlignment="1">
      <alignment horizontal="center" vertical="center"/>
    </xf>
    <xf numFmtId="9" fontId="20" fillId="0" borderId="0" xfId="4" applyFont="1" applyFill="1" applyBorder="1" applyAlignment="1">
      <alignment horizontal="center" vertical="center"/>
    </xf>
    <xf numFmtId="43" fontId="28" fillId="0" borderId="1" xfId="5" applyFont="1" applyBorder="1" applyAlignment="1">
      <alignment horizontal="center" vertical="center" wrapText="1"/>
    </xf>
    <xf numFmtId="0" fontId="28" fillId="0" borderId="1" xfId="5" applyNumberFormat="1" applyFont="1" applyBorder="1" applyAlignment="1">
      <alignment horizontal="center" vertical="center" wrapText="1"/>
    </xf>
    <xf numFmtId="43" fontId="28" fillId="0" borderId="1" xfId="3" applyNumberFormat="1" applyFont="1" applyBorder="1" applyAlignment="1">
      <alignment horizontal="right" vertical="center"/>
    </xf>
    <xf numFmtId="0" fontId="27" fillId="0" borderId="1" xfId="3" applyFont="1" applyBorder="1" applyAlignment="1">
      <alignment horizontal="right" vertical="center"/>
    </xf>
    <xf numFmtId="0" fontId="28" fillId="0" borderId="1" xfId="3" applyFont="1" applyBorder="1"/>
    <xf numFmtId="17" fontId="27" fillId="0" borderId="1" xfId="3" applyNumberFormat="1" applyFont="1" applyBorder="1" applyAlignment="1">
      <alignment horizontal="center"/>
    </xf>
    <xf numFmtId="43" fontId="28" fillId="0" borderId="1" xfId="3" applyNumberFormat="1" applyFont="1" applyBorder="1" applyAlignment="1">
      <alignment horizontal="right" vertical="center" wrapText="1"/>
    </xf>
    <xf numFmtId="43" fontId="29" fillId="7" borderId="1" xfId="3" applyNumberFormat="1" applyFont="1" applyFill="1" applyBorder="1" applyAlignment="1">
      <alignment horizontal="right" vertical="center" wrapText="1"/>
    </xf>
    <xf numFmtId="43" fontId="28" fillId="0" borderId="1" xfId="3" applyNumberFormat="1" applyFont="1" applyBorder="1" applyAlignment="1">
      <alignment horizontal="right"/>
    </xf>
    <xf numFmtId="43" fontId="28" fillId="0" borderId="1" xfId="5" applyFont="1" applyBorder="1"/>
    <xf numFmtId="43" fontId="27" fillId="0" borderId="1" xfId="5" applyFont="1" applyBorder="1" applyAlignment="1">
      <alignment horizontal="center"/>
    </xf>
    <xf numFmtId="43" fontId="20" fillId="0" borderId="0" xfId="5" applyFont="1" applyBorder="1" applyAlignment="1">
      <alignment horizontal="center"/>
    </xf>
    <xf numFmtId="0" fontId="29" fillId="7" borderId="1" xfId="3" applyFont="1" applyFill="1" applyBorder="1" applyAlignment="1">
      <alignment horizontal="right" vertical="center" wrapText="1"/>
    </xf>
    <xf numFmtId="0" fontId="19" fillId="0" borderId="0" xfId="3" applyFont="1" applyAlignment="1">
      <alignment horizontal="center" vertical="center" wrapText="1"/>
    </xf>
    <xf numFmtId="0" fontId="23" fillId="7" borderId="0" xfId="3" applyFont="1" applyFill="1" applyAlignment="1">
      <alignment vertical="top" wrapText="1"/>
    </xf>
    <xf numFmtId="0" fontId="21" fillId="8" borderId="3" xfId="3" applyFont="1" applyFill="1" applyBorder="1" applyAlignment="1">
      <alignment horizontal="center"/>
    </xf>
    <xf numFmtId="0" fontId="21" fillId="8" borderId="4" xfId="3" applyFont="1" applyFill="1" applyBorder="1" applyAlignment="1">
      <alignment horizontal="center" vertical="center" wrapText="1"/>
    </xf>
    <xf numFmtId="0" fontId="21" fillId="8" borderId="19" xfId="3" applyFont="1" applyFill="1" applyBorder="1" applyAlignment="1">
      <alignment horizontal="center" vertical="center" wrapText="1"/>
    </xf>
    <xf numFmtId="43" fontId="20" fillId="0" borderId="0" xfId="3" applyNumberFormat="1" applyFont="1" applyAlignment="1">
      <alignment horizontal="center"/>
    </xf>
    <xf numFmtId="0" fontId="19" fillId="0" borderId="11" xfId="3" applyFont="1" applyBorder="1" applyAlignment="1">
      <alignment horizontal="center"/>
    </xf>
    <xf numFmtId="10" fontId="19" fillId="0" borderId="17" xfId="4" applyNumberFormat="1" applyFont="1" applyFill="1" applyBorder="1" applyAlignment="1">
      <alignment horizontal="center" vertical="center" wrapText="1"/>
    </xf>
    <xf numFmtId="43" fontId="19" fillId="0" borderId="12" xfId="5" applyFont="1" applyBorder="1" applyAlignment="1">
      <alignment horizontal="center" vertical="center" wrapText="1"/>
    </xf>
    <xf numFmtId="17" fontId="20" fillId="9" borderId="0" xfId="3" applyNumberFormat="1" applyFont="1" applyFill="1" applyAlignment="1">
      <alignment horizontal="center"/>
    </xf>
    <xf numFmtId="10" fontId="20" fillId="0" borderId="0" xfId="3" applyNumberFormat="1" applyFont="1" applyAlignment="1">
      <alignment horizontal="center"/>
    </xf>
    <xf numFmtId="0" fontId="19" fillId="0" borderId="7" xfId="3" applyFont="1" applyBorder="1" applyAlignment="1">
      <alignment horizontal="center"/>
    </xf>
    <xf numFmtId="10" fontId="19" fillId="0" borderId="21" xfId="4" applyNumberFormat="1" applyFont="1" applyFill="1" applyBorder="1" applyAlignment="1">
      <alignment horizontal="center" vertical="center" wrapText="1"/>
    </xf>
    <xf numFmtId="43" fontId="19" fillId="0" borderId="6" xfId="5" applyFont="1" applyBorder="1" applyAlignment="1">
      <alignment horizontal="center" vertical="center" wrapText="1"/>
    </xf>
    <xf numFmtId="0" fontId="21" fillId="8" borderId="22" xfId="3" applyFont="1" applyFill="1" applyBorder="1" applyAlignment="1">
      <alignment horizontal="center" vertical="center" wrapText="1"/>
    </xf>
    <xf numFmtId="10" fontId="21" fillId="8" borderId="33" xfId="4" applyNumberFormat="1" applyFont="1" applyFill="1" applyBorder="1" applyAlignment="1">
      <alignment horizontal="center" vertical="center" wrapText="1"/>
    </xf>
    <xf numFmtId="0" fontId="21" fillId="8" borderId="23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/>
    </xf>
    <xf numFmtId="17" fontId="20" fillId="0" borderId="34" xfId="3" applyNumberFormat="1" applyFont="1" applyBorder="1" applyAlignment="1">
      <alignment horizontal="center"/>
    </xf>
    <xf numFmtId="10" fontId="20" fillId="0" borderId="34" xfId="3" applyNumberFormat="1" applyFont="1" applyBorder="1" applyAlignment="1">
      <alignment horizontal="center"/>
    </xf>
    <xf numFmtId="43" fontId="18" fillId="0" borderId="0" xfId="4" applyNumberFormat="1" applyFont="1"/>
    <xf numFmtId="43" fontId="1" fillId="0" borderId="0" xfId="3" applyNumberFormat="1"/>
    <xf numFmtId="43" fontId="0" fillId="0" borderId="0" xfId="5" applyFont="1"/>
    <xf numFmtId="4" fontId="9" fillId="0" borderId="0" xfId="0" applyNumberFormat="1" applyFont="1" applyAlignment="1">
      <alignment horizontal="center"/>
    </xf>
    <xf numFmtId="167" fontId="9" fillId="3" borderId="0" xfId="0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horizontal="right" vertical="center"/>
    </xf>
    <xf numFmtId="39" fontId="9" fillId="3" borderId="0" xfId="0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horizontal="left" wrapText="1"/>
    </xf>
    <xf numFmtId="0" fontId="14" fillId="3" borderId="12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 wrapText="1"/>
    </xf>
    <xf numFmtId="39" fontId="15" fillId="3" borderId="12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wrapText="1"/>
    </xf>
    <xf numFmtId="39" fontId="14" fillId="3" borderId="1" xfId="1" applyNumberFormat="1" applyFont="1" applyFill="1" applyBorder="1" applyAlignment="1">
      <alignment horizontal="right" vertical="center"/>
    </xf>
    <xf numFmtId="43" fontId="14" fillId="3" borderId="1" xfId="1" applyFont="1" applyFill="1" applyBorder="1" applyAlignment="1" applyProtection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168" fontId="9" fillId="3" borderId="0" xfId="0" applyNumberFormat="1" applyFont="1" applyFill="1" applyAlignment="1">
      <alignment horizontal="center"/>
    </xf>
    <xf numFmtId="167" fontId="9" fillId="0" borderId="0" xfId="0" applyNumberFormat="1" applyFont="1" applyAlignment="1">
      <alignment horizontal="center"/>
    </xf>
    <xf numFmtId="39" fontId="15" fillId="3" borderId="18" xfId="0" applyNumberFormat="1" applyFont="1" applyFill="1" applyBorder="1" applyAlignment="1">
      <alignment horizontal="right" vertical="center" wrapText="1"/>
    </xf>
    <xf numFmtId="43" fontId="9" fillId="0" borderId="0" xfId="1" applyFont="1" applyAlignment="1">
      <alignment horizontal="center" vertical="center"/>
    </xf>
    <xf numFmtId="170" fontId="9" fillId="0" borderId="0" xfId="0" applyNumberFormat="1" applyFont="1" applyAlignment="1">
      <alignment horizontal="center" vertical="center"/>
    </xf>
    <xf numFmtId="0" fontId="26" fillId="6" borderId="12" xfId="3" applyFont="1" applyFill="1" applyBorder="1" applyAlignment="1">
      <alignment horizontal="center" vertical="center" wrapText="1"/>
    </xf>
    <xf numFmtId="169" fontId="9" fillId="3" borderId="0" xfId="0" applyNumberFormat="1" applyFont="1" applyFill="1" applyAlignment="1">
      <alignment horizontal="center" vertical="center"/>
    </xf>
    <xf numFmtId="0" fontId="32" fillId="3" borderId="0" xfId="0" applyFont="1" applyFill="1"/>
    <xf numFmtId="39" fontId="6" fillId="3" borderId="15" xfId="1" applyNumberFormat="1" applyFont="1" applyFill="1" applyBorder="1" applyAlignment="1">
      <alignment vertical="center"/>
    </xf>
    <xf numFmtId="39" fontId="6" fillId="3" borderId="15" xfId="1" applyNumberFormat="1" applyFont="1" applyFill="1" applyBorder="1" applyAlignment="1">
      <alignment horizontal="right" vertical="center"/>
    </xf>
    <xf numFmtId="39" fontId="6" fillId="3" borderId="6" xfId="1" applyNumberFormat="1" applyFont="1" applyFill="1" applyBorder="1" applyAlignment="1">
      <alignment vertical="center"/>
    </xf>
    <xf numFmtId="39" fontId="6" fillId="3" borderId="38" xfId="1" applyNumberFormat="1" applyFont="1" applyFill="1" applyBorder="1" applyAlignment="1">
      <alignment vertical="center"/>
    </xf>
    <xf numFmtId="0" fontId="6" fillId="3" borderId="35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0" fillId="3" borderId="1" xfId="0" applyFill="1" applyBorder="1"/>
    <xf numFmtId="43" fontId="6" fillId="3" borderId="35" xfId="1" applyFont="1" applyFill="1" applyBorder="1" applyAlignment="1">
      <alignment horizontal="center" vertical="center"/>
    </xf>
    <xf numFmtId="39" fontId="6" fillId="3" borderId="35" xfId="1" applyNumberFormat="1" applyFont="1" applyFill="1" applyBorder="1" applyAlignment="1">
      <alignment vertical="center"/>
    </xf>
    <xf numFmtId="39" fontId="6" fillId="3" borderId="36" xfId="1" applyNumberFormat="1" applyFont="1" applyFill="1" applyBorder="1" applyAlignment="1">
      <alignment vertical="center"/>
    </xf>
    <xf numFmtId="39" fontId="6" fillId="3" borderId="41" xfId="1" applyNumberFormat="1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horizontal="right" vertical="center" wrapText="1"/>
    </xf>
    <xf numFmtId="39" fontId="6" fillId="3" borderId="45" xfId="1" applyNumberFormat="1" applyFont="1" applyFill="1" applyBorder="1" applyAlignment="1">
      <alignment vertical="center"/>
    </xf>
    <xf numFmtId="0" fontId="9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6" fillId="0" borderId="0" xfId="0" applyFont="1" applyAlignment="1">
      <alignment horizontal="center"/>
    </xf>
    <xf numFmtId="0" fontId="36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34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left" vertical="center"/>
    </xf>
    <xf numFmtId="43" fontId="32" fillId="3" borderId="35" xfId="1" applyFont="1" applyFill="1" applyBorder="1" applyAlignment="1">
      <alignment horizontal="center" vertical="center"/>
    </xf>
    <xf numFmtId="39" fontId="32" fillId="3" borderId="35" xfId="1" applyNumberFormat="1" applyFont="1" applyFill="1" applyBorder="1" applyAlignment="1">
      <alignment vertical="center"/>
    </xf>
    <xf numFmtId="39" fontId="32" fillId="3" borderId="36" xfId="1" applyNumberFormat="1" applyFont="1" applyFill="1" applyBorder="1" applyAlignment="1">
      <alignment vertical="center"/>
    </xf>
    <xf numFmtId="39" fontId="32" fillId="3" borderId="38" xfId="1" applyNumberFormat="1" applyFont="1" applyFill="1" applyBorder="1" applyAlignment="1">
      <alignment vertical="center"/>
    </xf>
    <xf numFmtId="39" fontId="32" fillId="3" borderId="15" xfId="1" applyNumberFormat="1" applyFont="1" applyFill="1" applyBorder="1" applyAlignment="1">
      <alignment vertical="center"/>
    </xf>
    <xf numFmtId="39" fontId="32" fillId="3" borderId="15" xfId="1" applyNumberFormat="1" applyFont="1" applyFill="1" applyBorder="1" applyAlignment="1">
      <alignment horizontal="right" vertical="center"/>
    </xf>
    <xf numFmtId="39" fontId="32" fillId="3" borderId="6" xfId="1" applyNumberFormat="1" applyFont="1" applyFill="1" applyBorder="1" applyAlignment="1">
      <alignment vertical="center"/>
    </xf>
    <xf numFmtId="39" fontId="32" fillId="3" borderId="4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34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horizontal="left" vertical="center" wrapText="1"/>
    </xf>
    <xf numFmtId="39" fontId="34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32" fillId="3" borderId="36" xfId="1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vertical="center"/>
    </xf>
    <xf numFmtId="0" fontId="34" fillId="3" borderId="6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wrapText="1"/>
    </xf>
    <xf numFmtId="39" fontId="34" fillId="3" borderId="6" xfId="1" applyNumberFormat="1" applyFont="1" applyFill="1" applyBorder="1" applyAlignment="1">
      <alignment horizontal="right" vertical="center"/>
    </xf>
    <xf numFmtId="39" fontId="0" fillId="3" borderId="6" xfId="0" applyNumberFormat="1" applyFill="1" applyBorder="1" applyAlignment="1">
      <alignment vertical="center" wrapText="1"/>
    </xf>
    <xf numFmtId="39" fontId="0" fillId="3" borderId="6" xfId="0" applyNumberFormat="1" applyFill="1" applyBorder="1" applyAlignment="1">
      <alignment horizontal="right" vertical="center" wrapText="1"/>
    </xf>
    <xf numFmtId="39" fontId="0" fillId="3" borderId="21" xfId="0" applyNumberFormat="1" applyFill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39" fontId="34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35" fillId="3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39" fontId="0" fillId="3" borderId="17" xfId="0" applyNumberFormat="1" applyFill="1" applyBorder="1" applyAlignment="1">
      <alignment vertical="center" wrapText="1"/>
    </xf>
    <xf numFmtId="0" fontId="34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39" fontId="3" fillId="3" borderId="6" xfId="1" applyNumberFormat="1" applyFont="1" applyFill="1" applyBorder="1" applyAlignment="1">
      <alignment horizontal="right" vertical="center"/>
    </xf>
    <xf numFmtId="0" fontId="34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32" fillId="3" borderId="0" xfId="0" applyFont="1" applyFill="1" applyAlignment="1">
      <alignment horizontal="center" vertical="center" wrapText="1"/>
    </xf>
    <xf numFmtId="4" fontId="32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32" fillId="0" borderId="0" xfId="0" applyFont="1" applyAlignment="1">
      <alignment horizontal="center"/>
    </xf>
    <xf numFmtId="0" fontId="0" fillId="3" borderId="2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39" fontId="0" fillId="3" borderId="12" xfId="1" applyNumberFormat="1" applyFont="1" applyFill="1" applyBorder="1" applyAlignment="1">
      <alignment vertical="center"/>
    </xf>
    <xf numFmtId="171" fontId="0" fillId="3" borderId="12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39" fontId="0" fillId="3" borderId="1" xfId="1" applyNumberFormat="1" applyFont="1" applyFill="1" applyBorder="1" applyAlignment="1">
      <alignment vertical="center"/>
    </xf>
    <xf numFmtId="39" fontId="0" fillId="3" borderId="12" xfId="1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43" fontId="0" fillId="3" borderId="15" xfId="1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32" fillId="3" borderId="14" xfId="0" applyFont="1" applyFill="1" applyBorder="1" applyAlignment="1">
      <alignment horizontal="left" vertical="center"/>
    </xf>
    <xf numFmtId="0" fontId="34" fillId="3" borderId="14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34" fillId="3" borderId="1" xfId="0" applyFont="1" applyFill="1" applyBorder="1" applyAlignment="1">
      <alignment horizontal="left" vertical="center"/>
    </xf>
    <xf numFmtId="43" fontId="32" fillId="0" borderId="36" xfId="1" applyFont="1" applyFill="1" applyBorder="1" applyAlignment="1">
      <alignment horizontal="center" vertical="center"/>
    </xf>
    <xf numFmtId="39" fontId="32" fillId="0" borderId="38" xfId="1" applyNumberFormat="1" applyFont="1" applyFill="1" applyBorder="1" applyAlignment="1">
      <alignment vertical="center"/>
    </xf>
    <xf numFmtId="37" fontId="0" fillId="3" borderId="12" xfId="1" applyNumberFormat="1" applyFont="1" applyFill="1" applyBorder="1" applyAlignment="1">
      <alignment horizontal="right" vertic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13" fillId="0" borderId="0" xfId="0" applyFont="1" applyAlignment="1">
      <alignment horizontal="center"/>
    </xf>
    <xf numFmtId="43" fontId="32" fillId="0" borderId="0" xfId="1" applyFont="1" applyFill="1" applyBorder="1" applyAlignment="1">
      <alignment horizontal="center" vertical="center"/>
    </xf>
    <xf numFmtId="43" fontId="37" fillId="0" borderId="0" xfId="1" applyFont="1" applyFill="1" applyBorder="1" applyAlignment="1">
      <alignment horizontal="center" vertical="center"/>
    </xf>
    <xf numFmtId="43" fontId="37" fillId="3" borderId="0" xfId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165" fontId="0" fillId="3" borderId="0" xfId="0" applyNumberFormat="1" applyFill="1"/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7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32" fillId="3" borderId="1" xfId="0" applyNumberFormat="1" applyFont="1" applyFill="1" applyBorder="1" applyAlignment="1">
      <alignment vertical="center" wrapText="1"/>
    </xf>
    <xf numFmtId="39" fontId="32" fillId="3" borderId="45" xfId="1" applyNumberFormat="1" applyFont="1" applyFill="1" applyBorder="1" applyAlignment="1">
      <alignment vertical="center"/>
    </xf>
    <xf numFmtId="39" fontId="32" fillId="3" borderId="18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2" fillId="3" borderId="13" xfId="0" applyFont="1" applyFill="1" applyBorder="1" applyAlignment="1">
      <alignment horizontal="left" vertical="center"/>
    </xf>
    <xf numFmtId="0" fontId="32" fillId="3" borderId="13" xfId="0" applyFont="1" applyFill="1" applyBorder="1" applyAlignment="1">
      <alignment horizontal="center" vertical="center"/>
    </xf>
    <xf numFmtId="43" fontId="32" fillId="3" borderId="46" xfId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center" wrapText="1"/>
    </xf>
    <xf numFmtId="0" fontId="32" fillId="3" borderId="35" xfId="0" applyFont="1" applyFill="1" applyBorder="1" applyAlignment="1">
      <alignment horizontal="center" vertical="center"/>
    </xf>
    <xf numFmtId="39" fontId="0" fillId="3" borderId="18" xfId="1" applyNumberFormat="1" applyFont="1" applyFill="1" applyBorder="1" applyAlignment="1">
      <alignment vertical="center"/>
    </xf>
    <xf numFmtId="39" fontId="0" fillId="3" borderId="17" xfId="1" applyNumberFormat="1" applyFont="1" applyFill="1" applyBorder="1" applyAlignment="1">
      <alignment vertical="center"/>
    </xf>
    <xf numFmtId="39" fontId="0" fillId="0" borderId="18" xfId="1" applyNumberFormat="1" applyFont="1" applyFill="1" applyBorder="1" applyAlignment="1">
      <alignment vertical="center"/>
    </xf>
    <xf numFmtId="39" fontId="3" fillId="3" borderId="48" xfId="1" applyNumberFormat="1" applyFont="1" applyFill="1" applyBorder="1" applyAlignment="1">
      <alignment horizontal="right" vertical="center"/>
    </xf>
    <xf numFmtId="39" fontId="32" fillId="3" borderId="21" xfId="1" applyNumberFormat="1" applyFont="1" applyFill="1" applyBorder="1" applyAlignment="1">
      <alignment vertical="center"/>
    </xf>
    <xf numFmtId="39" fontId="0" fillId="3" borderId="43" xfId="1" applyNumberFormat="1" applyFont="1" applyFill="1" applyBorder="1" applyAlignment="1">
      <alignment vertical="center"/>
    </xf>
    <xf numFmtId="39" fontId="32" fillId="0" borderId="41" xfId="1" applyNumberFormat="1" applyFont="1" applyFill="1" applyBorder="1" applyAlignment="1">
      <alignment vertical="center"/>
    </xf>
    <xf numFmtId="39" fontId="32" fillId="0" borderId="18" xfId="1" applyNumberFormat="1" applyFont="1" applyFill="1" applyBorder="1" applyAlignment="1">
      <alignment vertical="center"/>
    </xf>
    <xf numFmtId="39" fontId="32" fillId="2" borderId="4" xfId="1" applyNumberFormat="1" applyFont="1" applyFill="1" applyBorder="1" applyAlignment="1">
      <alignment horizontal="right" vertical="center"/>
    </xf>
    <xf numFmtId="0" fontId="3" fillId="2" borderId="49" xfId="0" applyFont="1" applyFill="1" applyBorder="1" applyAlignment="1">
      <alignment horizontal="center" vertical="center" wrapText="1"/>
    </xf>
    <xf numFmtId="39" fontId="32" fillId="3" borderId="1" xfId="1" applyNumberFormat="1" applyFont="1" applyFill="1" applyBorder="1" applyAlignment="1">
      <alignment vertical="center"/>
    </xf>
    <xf numFmtId="39" fontId="32" fillId="3" borderId="18" xfId="1" applyNumberFormat="1" applyFont="1" applyFill="1" applyBorder="1" applyAlignment="1">
      <alignment vertical="center"/>
    </xf>
    <xf numFmtId="39" fontId="32" fillId="3" borderId="0" xfId="1" applyNumberFormat="1" applyFont="1" applyFill="1" applyBorder="1" applyAlignment="1">
      <alignment vertical="center"/>
    </xf>
    <xf numFmtId="17" fontId="20" fillId="4" borderId="22" xfId="3" applyNumberFormat="1" applyFont="1" applyFill="1" applyBorder="1" applyAlignment="1">
      <alignment horizontal="center" vertical="center" wrapText="1"/>
    </xf>
    <xf numFmtId="17" fontId="20" fillId="4" borderId="23" xfId="3" applyNumberFormat="1" applyFont="1" applyFill="1" applyBorder="1" applyAlignment="1">
      <alignment horizontal="center" vertical="center" wrapText="1"/>
    </xf>
    <xf numFmtId="0" fontId="29" fillId="7" borderId="1" xfId="3" applyFont="1" applyFill="1" applyBorder="1" applyAlignment="1">
      <alignment horizontal="center" vertical="center" wrapText="1"/>
    </xf>
    <xf numFmtId="43" fontId="19" fillId="0" borderId="1" xfId="5" applyFont="1" applyBorder="1" applyAlignment="1">
      <alignment horizontal="center"/>
    </xf>
    <xf numFmtId="0" fontId="21" fillId="8" borderId="30" xfId="3" applyFont="1" applyFill="1" applyBorder="1" applyAlignment="1">
      <alignment horizontal="center" vertical="center"/>
    </xf>
    <xf numFmtId="0" fontId="21" fillId="8" borderId="31" xfId="3" applyFont="1" applyFill="1" applyBorder="1" applyAlignment="1">
      <alignment horizontal="center" vertical="center"/>
    </xf>
    <xf numFmtId="0" fontId="21" fillId="8" borderId="32" xfId="3" applyFont="1" applyFill="1" applyBorder="1" applyAlignment="1">
      <alignment horizontal="center" vertical="center"/>
    </xf>
    <xf numFmtId="17" fontId="20" fillId="4" borderId="22" xfId="3" applyNumberFormat="1" applyFont="1" applyFill="1" applyBorder="1" applyAlignment="1">
      <alignment horizontal="center"/>
    </xf>
    <xf numFmtId="17" fontId="20" fillId="4" borderId="23" xfId="3" applyNumberFormat="1" applyFont="1" applyFill="1" applyBorder="1" applyAlignment="1">
      <alignment horizontal="center"/>
    </xf>
    <xf numFmtId="17" fontId="21" fillId="5" borderId="24" xfId="3" applyNumberFormat="1" applyFont="1" applyFill="1" applyBorder="1" applyAlignment="1">
      <alignment horizontal="center" vertical="center" wrapText="1"/>
    </xf>
    <xf numFmtId="17" fontId="21" fillId="5" borderId="0" xfId="3" applyNumberFormat="1" applyFont="1" applyFill="1" applyAlignment="1">
      <alignment horizontal="center" vertical="center" wrapText="1"/>
    </xf>
    <xf numFmtId="0" fontId="21" fillId="4" borderId="27" xfId="3" applyFont="1" applyFill="1" applyBorder="1" applyAlignment="1">
      <alignment horizontal="center" vertical="center" wrapText="1"/>
    </xf>
    <xf numFmtId="0" fontId="21" fillId="4" borderId="28" xfId="3" applyFont="1" applyFill="1" applyBorder="1" applyAlignment="1">
      <alignment horizontal="center" vertical="center" wrapText="1"/>
    </xf>
    <xf numFmtId="17" fontId="21" fillId="4" borderId="29" xfId="3" applyNumberFormat="1" applyFont="1" applyFill="1" applyBorder="1" applyAlignment="1">
      <alignment horizontal="center" vertical="center"/>
    </xf>
    <xf numFmtId="17" fontId="20" fillId="5" borderId="13" xfId="3" applyNumberFormat="1" applyFont="1" applyFill="1" applyBorder="1" applyAlignment="1">
      <alignment horizontal="center"/>
    </xf>
    <xf numFmtId="0" fontId="25" fillId="6" borderId="12" xfId="3" applyFont="1" applyFill="1" applyBorder="1" applyAlignment="1">
      <alignment horizontal="center" vertical="center" wrapText="1"/>
    </xf>
    <xf numFmtId="0" fontId="25" fillId="6" borderId="1" xfId="3" applyFont="1" applyFill="1" applyBorder="1" applyAlignment="1">
      <alignment horizontal="center" vertical="center" wrapText="1"/>
    </xf>
    <xf numFmtId="17" fontId="27" fillId="6" borderId="1" xfId="3" applyNumberFormat="1" applyFont="1" applyFill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2" borderId="27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3" borderId="43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5" fillId="10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0" fontId="35" fillId="11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2" fillId="10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2" fillId="11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2" fillId="3" borderId="47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1" fillId="3" borderId="42" xfId="0" applyFont="1" applyFill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center" vertical="center" wrapText="1"/>
    </xf>
    <xf numFmtId="0" fontId="31" fillId="3" borderId="4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0" fillId="0" borderId="42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374288</xdr:colOff>
      <xdr:row>11</xdr:row>
      <xdr:rowOff>56029</xdr:rowOff>
    </xdr:from>
    <xdr:to>
      <xdr:col>2</xdr:col>
      <xdr:colOff>392205</xdr:colOff>
      <xdr:row>17</xdr:row>
      <xdr:rowOff>123264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288" y="1815353"/>
          <a:ext cx="2315123" cy="11878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1</xdr:row>
      <xdr:rowOff>73269</xdr:rowOff>
    </xdr:from>
    <xdr:to>
      <xdr:col>1</xdr:col>
      <xdr:colOff>2403917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Agosto\N&#243;mina%20Agost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Julio"/>
      <sheetName val="Nómina CAID Fija Agosto"/>
      <sheetName val="Nómina CAID Contratados"/>
      <sheetName val="Nómina CAID Seguridad"/>
      <sheetName val="Nómina CAID Eventual"/>
      <sheetName val="Novedades"/>
      <sheetName val="Hoja1"/>
      <sheetName val="Hoja2"/>
      <sheetName val="Hoja4"/>
    </sheetNames>
    <sheetDataSet>
      <sheetData sheetId="0"/>
      <sheetData sheetId="1"/>
      <sheetData sheetId="2">
        <row r="382">
          <cell r="H382">
            <v>16428755.879999999</v>
          </cell>
          <cell r="I382">
            <v>471505.29375600006</v>
          </cell>
          <cell r="J382">
            <v>496777.9787520002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RowHeight="15" x14ac:dyDescent="0.25"/>
  <cols>
    <col min="1" max="1" width="6.42578125" style="50" customWidth="1"/>
    <col min="2" max="2" width="11.42578125" style="50"/>
    <col min="3" max="3" width="12.5703125" style="50" customWidth="1"/>
    <col min="4" max="4" width="15.85546875" style="50" customWidth="1"/>
    <col min="5" max="8" width="11.42578125" style="50"/>
    <col min="9" max="9" width="13.140625" style="50" bestFit="1" customWidth="1"/>
    <col min="10" max="10" width="18.140625" style="50" bestFit="1" customWidth="1"/>
    <col min="11" max="11" width="13.42578125" style="50" bestFit="1" customWidth="1"/>
    <col min="12" max="12" width="24" style="50" customWidth="1"/>
    <col min="13" max="13" width="21.85546875" style="50" customWidth="1"/>
    <col min="14" max="16" width="11.42578125" style="50"/>
    <col min="17" max="17" width="39.85546875" style="50" customWidth="1"/>
    <col min="18" max="18" width="50.85546875" style="50" customWidth="1"/>
    <col min="19" max="16384" width="11.42578125" style="50"/>
  </cols>
  <sheetData>
    <row r="2" spans="2:18" ht="15.75" thickBot="1" x14ac:dyDescent="0.3"/>
    <row r="3" spans="2:18" ht="16.5" thickBot="1" x14ac:dyDescent="0.3"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301" t="s">
        <v>508</v>
      </c>
      <c r="R3" s="302"/>
    </row>
    <row r="4" spans="2:18" ht="15.75" x14ac:dyDescent="0.25">
      <c r="B4" s="303" t="s">
        <v>509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53"/>
      <c r="O4" s="52"/>
      <c r="P4" s="52"/>
      <c r="Q4" s="54" t="s">
        <v>510</v>
      </c>
      <c r="R4" s="54" t="s">
        <v>511</v>
      </c>
    </row>
    <row r="5" spans="2:18" ht="27.75" customHeight="1" thickBot="1" x14ac:dyDescent="0.3">
      <c r="B5" s="55"/>
      <c r="C5" s="56"/>
      <c r="D5" s="56"/>
      <c r="E5" s="56"/>
      <c r="F5" s="305" t="s">
        <v>512</v>
      </c>
      <c r="G5" s="306"/>
      <c r="H5" s="57"/>
      <c r="I5" s="307" t="s">
        <v>513</v>
      </c>
      <c r="J5" s="307"/>
      <c r="K5" s="307"/>
      <c r="L5" s="308"/>
      <c r="M5" s="308"/>
      <c r="N5" s="52"/>
      <c r="O5" s="53"/>
      <c r="P5" s="53"/>
      <c r="Q5" s="58" t="s">
        <v>514</v>
      </c>
      <c r="R5" s="58" t="s">
        <v>515</v>
      </c>
    </row>
    <row r="6" spans="2:18" ht="33.75" customHeight="1" x14ac:dyDescent="0.25">
      <c r="B6" s="59" t="s">
        <v>516</v>
      </c>
      <c r="C6" s="59" t="s">
        <v>517</v>
      </c>
      <c r="D6" s="121" t="s">
        <v>518</v>
      </c>
      <c r="E6" s="309" t="s">
        <v>519</v>
      </c>
      <c r="F6" s="60" t="s">
        <v>520</v>
      </c>
      <c r="G6" s="61" t="s">
        <v>521</v>
      </c>
      <c r="H6" s="62" t="s">
        <v>522</v>
      </c>
      <c r="I6" s="63">
        <v>0.15</v>
      </c>
      <c r="J6" s="63">
        <v>0.2</v>
      </c>
      <c r="K6" s="63">
        <v>0.25</v>
      </c>
      <c r="L6" s="311" t="s">
        <v>523</v>
      </c>
      <c r="M6" s="311"/>
      <c r="N6" s="64"/>
      <c r="O6" s="53"/>
      <c r="P6" s="53"/>
      <c r="Q6" s="58" t="s">
        <v>524</v>
      </c>
      <c r="R6" s="58" t="s">
        <v>525</v>
      </c>
    </row>
    <row r="7" spans="2:18" ht="30" customHeight="1" x14ac:dyDescent="0.25">
      <c r="B7" s="65">
        <v>416220</v>
      </c>
      <c r="C7" s="66">
        <v>12</v>
      </c>
      <c r="D7" s="65">
        <f>+B7/C7</f>
        <v>34685</v>
      </c>
      <c r="E7" s="310"/>
      <c r="F7" s="67">
        <v>0</v>
      </c>
      <c r="G7" s="67">
        <f>+D7</f>
        <v>34685</v>
      </c>
      <c r="H7" s="68" t="s">
        <v>526</v>
      </c>
      <c r="I7" s="69"/>
      <c r="J7" s="70"/>
      <c r="K7" s="70"/>
      <c r="L7" s="312" t="str">
        <f>+H7</f>
        <v>Exento</v>
      </c>
      <c r="M7" s="312"/>
      <c r="N7" s="52"/>
      <c r="O7" s="53"/>
      <c r="P7" s="53"/>
      <c r="Q7" s="58" t="s">
        <v>527</v>
      </c>
      <c r="R7" s="58" t="s">
        <v>528</v>
      </c>
    </row>
    <row r="8" spans="2:18" ht="23.25" customHeight="1" thickBot="1" x14ac:dyDescent="0.3">
      <c r="B8" s="65">
        <v>624329</v>
      </c>
      <c r="C8" s="66">
        <v>12</v>
      </c>
      <c r="D8" s="65">
        <f>+B8/C8</f>
        <v>52027.416666666664</v>
      </c>
      <c r="E8" s="310"/>
      <c r="F8" s="71">
        <f>+G7+0.01</f>
        <v>34685.01</v>
      </c>
      <c r="G8" s="72">
        <f>+D8</f>
        <v>52027.416666666664</v>
      </c>
      <c r="H8" s="73">
        <f>+G8-F8</f>
        <v>17342.406666666662</v>
      </c>
      <c r="I8" s="74">
        <f>+H8*I6</f>
        <v>2601.3609999999994</v>
      </c>
      <c r="J8" s="74">
        <f>+H9*J6</f>
        <v>4046.5646666666671</v>
      </c>
      <c r="K8" s="75">
        <f>+H10*K6</f>
        <v>0</v>
      </c>
      <c r="L8" s="296" t="s">
        <v>529</v>
      </c>
      <c r="M8" s="296"/>
      <c r="N8" s="76"/>
      <c r="O8" s="53"/>
      <c r="P8" s="53"/>
      <c r="Q8" s="58" t="s">
        <v>530</v>
      </c>
      <c r="R8" s="58" t="s">
        <v>531</v>
      </c>
    </row>
    <row r="9" spans="2:18" ht="17.25" customHeight="1" thickBot="1" x14ac:dyDescent="0.3">
      <c r="B9" s="65">
        <v>624329.01</v>
      </c>
      <c r="C9" s="66">
        <v>12</v>
      </c>
      <c r="D9" s="65">
        <f>+B9/C9</f>
        <v>52027.417500000003</v>
      </c>
      <c r="E9" s="310"/>
      <c r="F9" s="71">
        <f>G8+0.01</f>
        <v>52027.426666666666</v>
      </c>
      <c r="G9" s="72">
        <f>+D10</f>
        <v>72260.25</v>
      </c>
      <c r="H9" s="73">
        <f>+G9-F9</f>
        <v>20232.823333333334</v>
      </c>
      <c r="I9" s="69"/>
      <c r="J9" s="70"/>
      <c r="K9" s="70"/>
      <c r="L9" s="296" t="s">
        <v>532</v>
      </c>
      <c r="M9" s="296"/>
      <c r="N9" s="52"/>
      <c r="O9" s="53"/>
      <c r="P9" s="53"/>
      <c r="Q9" s="294" t="s">
        <v>533</v>
      </c>
      <c r="R9" s="295"/>
    </row>
    <row r="10" spans="2:18" ht="17.25" customHeight="1" x14ac:dyDescent="0.25">
      <c r="B10" s="65">
        <v>867123</v>
      </c>
      <c r="C10" s="66">
        <v>12</v>
      </c>
      <c r="D10" s="65">
        <f>+B10/C10</f>
        <v>72260.25</v>
      </c>
      <c r="E10" s="310"/>
      <c r="F10" s="71">
        <f>+G9+0.01</f>
        <v>72260.259999999995</v>
      </c>
      <c r="G10" s="77" t="s">
        <v>534</v>
      </c>
      <c r="H10" s="73"/>
      <c r="I10" s="69"/>
      <c r="J10" s="70"/>
      <c r="K10" s="70"/>
      <c r="L10" s="296" t="s">
        <v>535</v>
      </c>
      <c r="M10" s="296"/>
      <c r="N10" s="52"/>
      <c r="O10" s="52"/>
      <c r="P10" s="53"/>
      <c r="Q10" s="53"/>
      <c r="R10" s="53"/>
    </row>
    <row r="11" spans="2:18" ht="16.5" thickBot="1" x14ac:dyDescent="0.3">
      <c r="B11" s="51"/>
      <c r="C11" s="52"/>
      <c r="D11" s="52"/>
      <c r="E11" s="52"/>
      <c r="F11" s="52"/>
      <c r="G11" s="78"/>
      <c r="H11" s="79"/>
      <c r="I11" s="79"/>
      <c r="J11" s="52"/>
      <c r="K11" s="52"/>
      <c r="L11" s="297">
        <f>+I8+J8</f>
        <v>6647.9256666666661</v>
      </c>
      <c r="M11" s="297"/>
      <c r="N11" s="52"/>
      <c r="O11" s="52"/>
      <c r="P11" s="52"/>
      <c r="Q11" s="52"/>
      <c r="R11" s="52"/>
    </row>
    <row r="12" spans="2:18" ht="15.75" x14ac:dyDescent="0.25">
      <c r="B12" s="298" t="s">
        <v>536</v>
      </c>
      <c r="C12" s="299"/>
      <c r="D12" s="300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2:18" ht="30" customHeight="1" thickBot="1" x14ac:dyDescent="0.3">
      <c r="B13" s="80"/>
      <c r="C13" s="81" t="s">
        <v>513</v>
      </c>
      <c r="D13" s="82" t="s">
        <v>537</v>
      </c>
      <c r="E13" s="52"/>
      <c r="F13" s="52"/>
      <c r="G13" s="52"/>
      <c r="H13" s="52"/>
      <c r="I13" s="52"/>
      <c r="J13" s="83"/>
      <c r="K13" s="52"/>
      <c r="L13" s="52"/>
      <c r="M13" s="52"/>
      <c r="N13" s="52"/>
      <c r="O13" s="52"/>
      <c r="P13" s="52"/>
      <c r="Q13" s="52"/>
      <c r="R13" s="52"/>
    </row>
    <row r="14" spans="2:18" ht="15.75" x14ac:dyDescent="0.25">
      <c r="B14" s="84" t="s">
        <v>0</v>
      </c>
      <c r="C14" s="85">
        <v>2.87E-2</v>
      </c>
      <c r="D14" s="86">
        <v>325250</v>
      </c>
      <c r="E14" s="52"/>
      <c r="F14" s="52"/>
      <c r="G14" s="87" t="s">
        <v>538</v>
      </c>
      <c r="H14" s="52" t="s">
        <v>0</v>
      </c>
      <c r="I14" s="88">
        <v>7.0999999999999994E-2</v>
      </c>
      <c r="J14" s="76">
        <v>1278</v>
      </c>
      <c r="K14" s="76"/>
      <c r="L14" s="52"/>
      <c r="M14" s="52"/>
      <c r="N14" s="52"/>
      <c r="O14" s="52"/>
      <c r="P14" s="52"/>
      <c r="Q14" s="52"/>
      <c r="R14" s="52"/>
    </row>
    <row r="15" spans="2:18" ht="16.5" thickBot="1" x14ac:dyDescent="0.3">
      <c r="B15" s="89" t="s">
        <v>2</v>
      </c>
      <c r="C15" s="90">
        <v>3.04E-2</v>
      </c>
      <c r="D15" s="91">
        <v>162625</v>
      </c>
      <c r="E15" s="52"/>
      <c r="F15" s="52"/>
      <c r="G15" s="52" t="s">
        <v>539</v>
      </c>
      <c r="H15" s="52" t="s">
        <v>2</v>
      </c>
      <c r="I15" s="88">
        <v>7.0900000000000005E-2</v>
      </c>
      <c r="J15" s="76">
        <v>1276.2</v>
      </c>
      <c r="K15" s="76"/>
      <c r="L15" s="52"/>
      <c r="M15" s="52"/>
      <c r="N15" s="52"/>
      <c r="O15" s="52"/>
      <c r="P15" s="52"/>
      <c r="Q15" s="52"/>
      <c r="R15" s="52"/>
    </row>
    <row r="16" spans="2:18" ht="32.25" thickBot="1" x14ac:dyDescent="0.3">
      <c r="B16" s="92" t="s">
        <v>540</v>
      </c>
      <c r="C16" s="93">
        <f>(C14+C15)</f>
        <v>5.91E-2</v>
      </c>
      <c r="D16" s="94"/>
      <c r="E16" s="52"/>
      <c r="F16" s="52"/>
      <c r="G16" s="95" t="s">
        <v>541</v>
      </c>
      <c r="H16" s="52" t="s">
        <v>542</v>
      </c>
      <c r="I16" s="88">
        <v>1.2E-2</v>
      </c>
      <c r="J16" s="76">
        <v>216</v>
      </c>
      <c r="K16" s="76"/>
      <c r="L16" s="52"/>
      <c r="M16" s="52"/>
      <c r="N16" s="52"/>
      <c r="O16" s="52"/>
      <c r="P16" s="52"/>
      <c r="Q16" s="52"/>
      <c r="R16" s="52"/>
    </row>
    <row r="17" spans="8:11" ht="16.5" thickBot="1" x14ac:dyDescent="0.3">
      <c r="H17" s="96" t="s">
        <v>543</v>
      </c>
      <c r="I17" s="97">
        <f>SUM(I14:I16)</f>
        <v>0.15390000000000001</v>
      </c>
      <c r="J17" s="98">
        <f>SUM(J14:J16)</f>
        <v>2770.2</v>
      </c>
    </row>
    <row r="18" spans="8:11" ht="15.75" thickTop="1" x14ac:dyDescent="0.25">
      <c r="J18" s="99"/>
    </row>
    <row r="20" spans="8:11" x14ac:dyDescent="0.25">
      <c r="K20" s="100">
        <v>2341371</v>
      </c>
    </row>
    <row r="21" spans="8:11" x14ac:dyDescent="0.25">
      <c r="K21" s="100">
        <v>2238609.15</v>
      </c>
    </row>
    <row r="22" spans="8:11" x14ac:dyDescent="0.25">
      <c r="I22" s="100">
        <v>459000</v>
      </c>
      <c r="K22" s="100">
        <f>+K20-K21</f>
        <v>102761.85000000009</v>
      </c>
    </row>
    <row r="23" spans="8:11" x14ac:dyDescent="0.25">
      <c r="I23" s="100">
        <v>500000</v>
      </c>
    </row>
    <row r="24" spans="8:11" x14ac:dyDescent="0.25">
      <c r="I24" s="100">
        <v>200000</v>
      </c>
    </row>
    <row r="25" spans="8:11" x14ac:dyDescent="0.25">
      <c r="I25" s="100">
        <v>100000</v>
      </c>
    </row>
    <row r="26" spans="8:11" x14ac:dyDescent="0.25">
      <c r="I26" s="99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82"/>
  <sheetViews>
    <sheetView showGridLines="0" topLeftCell="A67" zoomScale="80" zoomScaleNormal="80" zoomScaleSheetLayoutView="50" workbookViewId="0">
      <pane xSplit="2" topLeftCell="D1" activePane="topRight" state="frozen"/>
      <selection activeCell="A4" sqref="A4"/>
      <selection pane="topRight" activeCell="A75" sqref="A75:N75"/>
    </sheetView>
  </sheetViews>
  <sheetFormatPr baseColWidth="10" defaultColWidth="9.140625" defaultRowHeight="12.75" x14ac:dyDescent="0.2"/>
  <cols>
    <col min="1" max="1" width="7" style="6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6" customWidth="1"/>
    <col min="10" max="11" width="19" style="26" customWidth="1"/>
    <col min="12" max="12" width="22.140625" style="26" customWidth="1"/>
    <col min="13" max="13" width="19" style="26" customWidth="1"/>
    <col min="14" max="14" width="24.85546875" style="26" customWidth="1"/>
    <col min="15" max="15" width="20.28515625" style="26" customWidth="1"/>
  </cols>
  <sheetData>
    <row r="1" spans="1:17" ht="38.25" customHeight="1" x14ac:dyDescent="0.2">
      <c r="A1" s="220"/>
      <c r="B1" s="6"/>
      <c r="G1" s="2"/>
    </row>
    <row r="2" spans="1:17" ht="38.25" customHeight="1" x14ac:dyDescent="0.2">
      <c r="A2" s="220"/>
      <c r="B2" s="6"/>
      <c r="G2" s="2"/>
    </row>
    <row r="3" spans="1:17" ht="38.25" customHeight="1" x14ac:dyDescent="0.2">
      <c r="A3" s="220"/>
      <c r="B3" s="6"/>
      <c r="G3" s="2"/>
      <c r="Q3" s="49"/>
    </row>
    <row r="4" spans="1:17" ht="19.5" customHeight="1" x14ac:dyDescent="0.2">
      <c r="A4" s="220"/>
      <c r="B4" s="6"/>
      <c r="G4" s="2"/>
    </row>
    <row r="5" spans="1:17" x14ac:dyDescent="0.2">
      <c r="A5" s="220"/>
      <c r="B5" s="322"/>
      <c r="C5" s="322"/>
      <c r="D5" s="322"/>
      <c r="E5" s="322"/>
      <c r="F5" s="322"/>
      <c r="G5" s="322"/>
      <c r="H5" s="322"/>
      <c r="I5" s="322"/>
      <c r="J5" s="322"/>
      <c r="K5" s="323"/>
      <c r="L5" s="324"/>
      <c r="M5" s="325"/>
      <c r="N5" s="322"/>
      <c r="O5" s="200"/>
    </row>
    <row r="6" spans="1:17" x14ac:dyDescent="0.2">
      <c r="A6" s="220"/>
      <c r="B6" s="326" t="s">
        <v>9</v>
      </c>
      <c r="C6" s="326"/>
      <c r="D6" s="326"/>
      <c r="E6" s="326"/>
      <c r="F6" s="326"/>
      <c r="G6" s="326"/>
      <c r="H6" s="326"/>
      <c r="I6" s="326"/>
      <c r="J6" s="326"/>
      <c r="K6" s="327"/>
      <c r="L6" s="328"/>
      <c r="M6" s="329"/>
      <c r="N6" s="326"/>
      <c r="O6" s="221"/>
    </row>
    <row r="7" spans="1:17" x14ac:dyDescent="0.2">
      <c r="A7" s="220"/>
      <c r="B7" s="326" t="s">
        <v>836</v>
      </c>
      <c r="C7" s="326"/>
      <c r="D7" s="326"/>
      <c r="E7" s="326"/>
      <c r="F7" s="326"/>
      <c r="G7" s="326"/>
      <c r="H7" s="326"/>
      <c r="I7" s="326"/>
      <c r="J7" s="326"/>
      <c r="K7" s="327"/>
      <c r="L7" s="328"/>
      <c r="M7" s="329"/>
      <c r="N7" s="326"/>
      <c r="O7" s="221"/>
    </row>
    <row r="8" spans="1:17" x14ac:dyDescent="0.2">
      <c r="A8" s="220"/>
      <c r="B8" s="315" t="s">
        <v>553</v>
      </c>
      <c r="C8" s="315"/>
      <c r="D8" s="315"/>
      <c r="E8" s="315"/>
      <c r="F8" s="315"/>
      <c r="G8" s="315"/>
      <c r="H8" s="315"/>
      <c r="I8" s="315"/>
      <c r="J8" s="315"/>
      <c r="K8" s="330"/>
      <c r="L8" s="331"/>
      <c r="M8" s="332"/>
      <c r="N8" s="315"/>
      <c r="O8" s="2"/>
    </row>
    <row r="9" spans="1:17" ht="18" customHeight="1" thickBot="1" x14ac:dyDescent="0.25"/>
    <row r="10" spans="1:17" ht="29.25" customHeight="1" x14ac:dyDescent="0.2">
      <c r="A10" s="130" t="s">
        <v>16</v>
      </c>
      <c r="B10" s="131" t="s">
        <v>5</v>
      </c>
      <c r="C10" s="131" t="s">
        <v>17</v>
      </c>
      <c r="D10" s="131" t="s">
        <v>6</v>
      </c>
      <c r="E10" s="131" t="s">
        <v>351</v>
      </c>
      <c r="F10" s="131" t="s">
        <v>18</v>
      </c>
      <c r="G10" s="131" t="s">
        <v>441</v>
      </c>
      <c r="H10" s="131" t="s">
        <v>437</v>
      </c>
      <c r="I10" s="131" t="s">
        <v>442</v>
      </c>
      <c r="J10" s="131" t="s">
        <v>0</v>
      </c>
      <c r="K10" s="131" t="s">
        <v>1</v>
      </c>
      <c r="L10" s="131" t="s">
        <v>2</v>
      </c>
      <c r="M10" s="131" t="s">
        <v>439</v>
      </c>
      <c r="N10" s="132" t="s">
        <v>440</v>
      </c>
      <c r="O10" s="133" t="s">
        <v>10</v>
      </c>
    </row>
    <row r="11" spans="1:17" ht="29.25" customHeight="1" x14ac:dyDescent="0.2">
      <c r="A11" s="333" t="s">
        <v>644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5"/>
    </row>
    <row r="12" spans="1:17" s="9" customFormat="1" ht="36.75" customHeight="1" x14ac:dyDescent="0.2">
      <c r="A12" s="222">
        <v>1</v>
      </c>
      <c r="B12" s="158" t="s">
        <v>116</v>
      </c>
      <c r="C12" s="158" t="s">
        <v>356</v>
      </c>
      <c r="D12" s="158" t="s">
        <v>292</v>
      </c>
      <c r="E12" s="188" t="s">
        <v>352</v>
      </c>
      <c r="F12" s="188" t="s">
        <v>353</v>
      </c>
      <c r="G12" s="233">
        <v>250000</v>
      </c>
      <c r="H12" s="233">
        <v>0</v>
      </c>
      <c r="I12" s="233">
        <f>SUM(G12:H12)</f>
        <v>250000</v>
      </c>
      <c r="J12" s="225">
        <f>IF(G12&gt;=Datos!$D$14,(Datos!$D$14*Datos!$C$14),IF(G12&lt;=Datos!$D$14,(G12*Datos!$C$14)))</f>
        <v>7175</v>
      </c>
      <c r="K12" s="232">
        <v>47818.33</v>
      </c>
      <c r="L12" s="225">
        <v>5883.16</v>
      </c>
      <c r="M12" s="233">
        <v>25</v>
      </c>
      <c r="N12" s="233">
        <f>SUM(J12:M12)</f>
        <v>60901.490000000005</v>
      </c>
      <c r="O12" s="281">
        <f>+G12-N12</f>
        <v>189098.51</v>
      </c>
    </row>
    <row r="13" spans="1:17" s="9" customFormat="1" ht="36.75" customHeight="1" x14ac:dyDescent="0.2">
      <c r="A13" s="222">
        <v>2</v>
      </c>
      <c r="B13" s="223" t="s">
        <v>46</v>
      </c>
      <c r="C13" s="223" t="s">
        <v>356</v>
      </c>
      <c r="D13" s="223" t="s">
        <v>279</v>
      </c>
      <c r="E13" s="224" t="s">
        <v>352</v>
      </c>
      <c r="F13" s="224" t="s">
        <v>353</v>
      </c>
      <c r="G13" s="225">
        <v>25000</v>
      </c>
      <c r="H13" s="225">
        <v>0</v>
      </c>
      <c r="I13" s="225">
        <f t="shared" ref="I13:I14" si="0">SUM(G13:H13)</f>
        <v>25000</v>
      </c>
      <c r="J13" s="225">
        <f>IF(G13&gt;=Datos!$D$14,(Datos!$D$14*Datos!$C$14),IF(G13&lt;=Datos!$D$14,(G13*Datos!$C$14)))</f>
        <v>717.5</v>
      </c>
      <c r="K13" s="226" t="str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0</v>
      </c>
      <c r="L13" s="225">
        <f>IF(G13&gt;=Datos!$D$15,(Datos!$D$15*Datos!$C$15),IF(G13&lt;=Datos!$D$15,(G13*Datos!$C$15)))</f>
        <v>760</v>
      </c>
      <c r="M13" s="225">
        <v>25</v>
      </c>
      <c r="N13" s="225">
        <f t="shared" ref="N13" si="1">SUM(J13:M13)</f>
        <v>1502.5</v>
      </c>
      <c r="O13" s="282">
        <f t="shared" ref="O13:O14" si="2">+G13-N13</f>
        <v>23497.5</v>
      </c>
    </row>
    <row r="14" spans="1:17" ht="36.75" customHeight="1" x14ac:dyDescent="0.2">
      <c r="A14" s="222">
        <v>3</v>
      </c>
      <c r="B14" s="228" t="s">
        <v>392</v>
      </c>
      <c r="C14" s="228" t="s">
        <v>356</v>
      </c>
      <c r="D14" s="228" t="s">
        <v>425</v>
      </c>
      <c r="E14" s="229" t="s">
        <v>352</v>
      </c>
      <c r="F14" s="229" t="s">
        <v>19</v>
      </c>
      <c r="G14" s="230">
        <v>135000</v>
      </c>
      <c r="H14" s="230">
        <v>0</v>
      </c>
      <c r="I14" s="230">
        <f t="shared" si="0"/>
        <v>135000</v>
      </c>
      <c r="J14" s="231">
        <f>IF(G14&gt;=Datos!$D$14,(Datos!$D$14*Datos!$C$14),IF(G14&lt;=Datos!$D$14,(G14*Datos!$C$14)))</f>
        <v>3874.5</v>
      </c>
      <c r="K14" s="232">
        <v>20338.240000000002</v>
      </c>
      <c r="L14" s="231">
        <f>IF(G14&gt;=Datos!$D$15,(Datos!$D$15*Datos!$C$15),IF(G14&lt;=Datos!$D$15,(G14*Datos!$C$15)))</f>
        <v>4104</v>
      </c>
      <c r="M14" s="230">
        <v>25</v>
      </c>
      <c r="N14" s="230">
        <f>SUM(J14:M14)</f>
        <v>28341.74</v>
      </c>
      <c r="O14" s="283">
        <f t="shared" si="2"/>
        <v>106658.26</v>
      </c>
    </row>
    <row r="15" spans="1:17" s="9" customFormat="1" ht="36.75" customHeight="1" x14ac:dyDescent="0.2">
      <c r="A15" s="222">
        <v>4</v>
      </c>
      <c r="B15" s="235" t="s">
        <v>25</v>
      </c>
      <c r="C15" s="235" t="s">
        <v>565</v>
      </c>
      <c r="D15" s="235" t="s">
        <v>566</v>
      </c>
      <c r="E15" s="236" t="s">
        <v>352</v>
      </c>
      <c r="F15" s="237" t="s">
        <v>19</v>
      </c>
      <c r="G15" s="225">
        <v>50000</v>
      </c>
      <c r="H15" s="225">
        <v>0</v>
      </c>
      <c r="I15" s="225">
        <f t="shared" ref="I15" si="3">SUM(G15:H15)</f>
        <v>50000</v>
      </c>
      <c r="J15" s="225">
        <f>IF(G15&gt;=Datos!$D$14,(Datos!$D$14*Datos!$C$14),IF(G15&lt;=Datos!$D$14,(G15*Datos!$C$14)))</f>
        <v>1435</v>
      </c>
      <c r="K15" s="234">
        <f>IF((G15-J15-L15)&lt;=Datos!$G$7,"0",IF((G15-J15-L15)&lt;=Datos!$G$8,((G15-J15-L15)-Datos!$F$8)*Datos!$I$6,IF((G15-J15-L15)&lt;=Datos!$G$9,Datos!$I$8+((G15-J15-L15)-Datos!$F$9)*Datos!$J$6,IF((G15-J15-L15)&gt;=Datos!$F$10,(Datos!$I$8+Datos!$J$8)+((G15-J15-L15)-Datos!$F$10)*Datos!$K$6))))</f>
        <v>1853.9984999999997</v>
      </c>
      <c r="L15" s="225">
        <f>IF(G15&gt;=Datos!$D$15,(Datos!$D$15*Datos!$C$15),IF(G15&lt;=Datos!$D$15,(G15*Datos!$C$15)))</f>
        <v>1520</v>
      </c>
      <c r="M15" s="225">
        <v>25</v>
      </c>
      <c r="N15" s="233">
        <f t="shared" ref="N15:N41" si="4">SUM(J15:M15)</f>
        <v>4833.9984999999997</v>
      </c>
      <c r="O15" s="282">
        <f>+G15-N15</f>
        <v>45166.001499999998</v>
      </c>
    </row>
    <row r="16" spans="1:17" s="123" customFormat="1" ht="36.75" customHeight="1" x14ac:dyDescent="0.2">
      <c r="A16" s="313" t="s">
        <v>645</v>
      </c>
      <c r="B16" s="314"/>
      <c r="C16" s="167">
        <v>4</v>
      </c>
      <c r="D16" s="167"/>
      <c r="E16" s="280"/>
      <c r="F16" s="185"/>
      <c r="G16" s="171">
        <f>SUM(G12:G15)</f>
        <v>460000</v>
      </c>
      <c r="H16" s="171">
        <f t="shared" ref="H16:O16" si="5">SUM(H12:H15)</f>
        <v>0</v>
      </c>
      <c r="I16" s="171">
        <f t="shared" si="5"/>
        <v>460000</v>
      </c>
      <c r="J16" s="171">
        <f t="shared" si="5"/>
        <v>13202</v>
      </c>
      <c r="K16" s="171">
        <f t="shared" si="5"/>
        <v>70010.568500000008</v>
      </c>
      <c r="L16" s="171">
        <f t="shared" si="5"/>
        <v>12267.16</v>
      </c>
      <c r="M16" s="171">
        <f t="shared" si="5"/>
        <v>100</v>
      </c>
      <c r="N16" s="171">
        <f t="shared" si="5"/>
        <v>95579.728500000012</v>
      </c>
      <c r="O16" s="271">
        <f t="shared" si="5"/>
        <v>364420.27150000003</v>
      </c>
    </row>
    <row r="17" spans="1:15" s="9" customFormat="1" ht="36.75" customHeight="1" x14ac:dyDescent="0.2">
      <c r="A17" s="313" t="s">
        <v>710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20"/>
    </row>
    <row r="18" spans="1:15" s="9" customFormat="1" ht="36.75" customHeight="1" x14ac:dyDescent="0.2">
      <c r="A18" s="222">
        <v>5</v>
      </c>
      <c r="B18" s="223" t="s">
        <v>799</v>
      </c>
      <c r="C18" s="223" t="s">
        <v>459</v>
      </c>
      <c r="D18" s="223" t="s">
        <v>297</v>
      </c>
      <c r="E18" s="224" t="s">
        <v>352</v>
      </c>
      <c r="F18" s="224" t="s">
        <v>353</v>
      </c>
      <c r="G18" s="225">
        <v>40000</v>
      </c>
      <c r="H18" s="225">
        <v>0</v>
      </c>
      <c r="I18" s="225">
        <f t="shared" ref="I18:I19" si="6">SUM(G18:H18)</f>
        <v>40000</v>
      </c>
      <c r="J18" s="225">
        <f>IF(G18&gt;=Datos!$D$14,(Datos!$D$14*Datos!$C$14),IF(G18&lt;=Datos!$D$14,(G18*Datos!$C$14)))</f>
        <v>1148</v>
      </c>
      <c r="K18" s="234">
        <f>IF((G18-J18-L18)&lt;=Datos!$G$7,"0",IF((G18-J18-L18)&lt;=Datos!$G$8,((G18-J18-L18)-Datos!$F$8)*Datos!$I$6,IF((G18-J18-L18)&lt;=Datos!$G$9,Datos!$I$8+((G18-J18-L18)-Datos!$F$9)*Datos!$J$6,IF((G18-J18-L18)&gt;=Datos!$F$10,(Datos!$I$8+Datos!$J$8)+((G18-J18-L18)-Datos!$F$10)*Datos!$K$6))))</f>
        <v>442.64849999999967</v>
      </c>
      <c r="L18" s="225">
        <f>IF(G18&gt;=Datos!$D$15,(Datos!$D$15*Datos!$C$15),IF(G18&lt;=Datos!$D$15,(G18*Datos!$C$15)))</f>
        <v>1216</v>
      </c>
      <c r="M18" s="225">
        <v>25</v>
      </c>
      <c r="N18" s="225">
        <f t="shared" si="4"/>
        <v>2831.6484999999998</v>
      </c>
      <c r="O18" s="282">
        <f t="shared" ref="O18:O49" si="7">+G18-N18</f>
        <v>37168.351499999997</v>
      </c>
    </row>
    <row r="19" spans="1:15" s="9" customFormat="1" ht="36.75" customHeight="1" x14ac:dyDescent="0.2">
      <c r="A19" s="222">
        <v>6</v>
      </c>
      <c r="B19" s="223" t="s">
        <v>382</v>
      </c>
      <c r="C19" s="223" t="s">
        <v>357</v>
      </c>
      <c r="D19" s="223" t="s">
        <v>289</v>
      </c>
      <c r="E19" s="224" t="s">
        <v>352</v>
      </c>
      <c r="F19" s="224" t="s">
        <v>353</v>
      </c>
      <c r="G19" s="225">
        <v>37500</v>
      </c>
      <c r="H19" s="225">
        <v>0</v>
      </c>
      <c r="I19" s="225">
        <f t="shared" si="6"/>
        <v>37500</v>
      </c>
      <c r="J19" s="225">
        <f>IF(G19&gt;=Datos!$D$14,(Datos!$D$14*Datos!$C$14),IF(G19&lt;=Datos!$D$14,(G19*Datos!$C$14)))</f>
        <v>1076.25</v>
      </c>
      <c r="K19" s="234">
        <f>IF((G19-J19-L19)&lt;=Datos!$G$7,"0",IF((G19-J19-L19)&lt;=Datos!$G$8,((G19-J19-L19)-Datos!$F$8)*Datos!$I$6,IF((G19-J19-L19)&lt;=Datos!$G$9,Datos!$I$8+((G19-J19-L19)-Datos!$F$9)*Datos!$J$6,IF((G19-J19-L19)&gt;=Datos!$F$10,(Datos!$I$8+Datos!$J$8)+((G19-J19-L19)-Datos!$F$10)*Datos!$K$6))))</f>
        <v>89.810999999999694</v>
      </c>
      <c r="L19" s="225">
        <f>IF(G19&gt;=Datos!$D$15,(Datos!$D$15*Datos!$C$15),IF(G19&lt;=Datos!$D$15,(G19*Datos!$C$15)))</f>
        <v>1140</v>
      </c>
      <c r="M19" s="225">
        <v>25</v>
      </c>
      <c r="N19" s="225">
        <f t="shared" si="4"/>
        <v>2331.0609999999997</v>
      </c>
      <c r="O19" s="282">
        <f t="shared" si="7"/>
        <v>35168.938999999998</v>
      </c>
    </row>
    <row r="20" spans="1:15" s="9" customFormat="1" ht="36.75" customHeight="1" x14ac:dyDescent="0.2">
      <c r="A20" s="222">
        <v>7</v>
      </c>
      <c r="B20" s="158" t="s">
        <v>84</v>
      </c>
      <c r="C20" s="158" t="s">
        <v>358</v>
      </c>
      <c r="D20" s="158" t="s">
        <v>289</v>
      </c>
      <c r="E20" s="188" t="s">
        <v>352</v>
      </c>
      <c r="F20" s="188" t="s">
        <v>353</v>
      </c>
      <c r="G20" s="233">
        <v>37500</v>
      </c>
      <c r="H20" s="233">
        <v>0</v>
      </c>
      <c r="I20" s="233">
        <f t="shared" ref="I20:I26" si="8">SUM(G20:H20)</f>
        <v>37500</v>
      </c>
      <c r="J20" s="225">
        <f>IF(G20&gt;=Datos!$D$14,(Datos!$D$14*Datos!$C$14),IF(G20&lt;=Datos!$D$14,(G20*Datos!$C$14)))</f>
        <v>1076.25</v>
      </c>
      <c r="K20" s="234">
        <v>0</v>
      </c>
      <c r="L20" s="225">
        <f>IF(G20&gt;=Datos!$D$15,(Datos!$D$15*Datos!$C$15),IF(G20&lt;=Datos!$D$15,(G20*Datos!$C$15)))</f>
        <v>1140</v>
      </c>
      <c r="M20" s="233">
        <v>8383.1200000000008</v>
      </c>
      <c r="N20" s="233">
        <f t="shared" si="4"/>
        <v>10599.37</v>
      </c>
      <c r="O20" s="281">
        <f t="shared" si="7"/>
        <v>26900.629999999997</v>
      </c>
    </row>
    <row r="21" spans="1:15" s="9" customFormat="1" ht="36.75" customHeight="1" x14ac:dyDescent="0.2">
      <c r="A21" s="222">
        <v>8</v>
      </c>
      <c r="B21" s="158" t="s">
        <v>85</v>
      </c>
      <c r="C21" s="158" t="s">
        <v>358</v>
      </c>
      <c r="D21" s="158" t="s">
        <v>282</v>
      </c>
      <c r="E21" s="188" t="s">
        <v>352</v>
      </c>
      <c r="F21" s="188" t="s">
        <v>19</v>
      </c>
      <c r="G21" s="233">
        <v>70000</v>
      </c>
      <c r="H21" s="233">
        <v>0</v>
      </c>
      <c r="I21" s="233">
        <f t="shared" si="8"/>
        <v>70000</v>
      </c>
      <c r="J21" s="225">
        <f>IF(G21&gt;=Datos!$D$14,(Datos!$D$14*Datos!$C$14),IF(G21&lt;=Datos!$D$14,(G21*Datos!$C$14)))</f>
        <v>2009</v>
      </c>
      <c r="K21" s="234">
        <f>IF((G21-J21-L21)&lt;=Datos!$G$7,"0",IF((G21-J21-L21)&lt;=Datos!$G$8,((G21-J21-L21)-Datos!$F$8)*Datos!$I$6,IF((G21-J21-L21)&lt;=Datos!$G$9,Datos!$I$8+((G21-J21-L21)-Datos!$F$9)*Datos!$J$6,IF((G21-J21-L21)&gt;=Datos!$F$10,(Datos!$I$8+Datos!$J$8)+((G21-J21-L21)-Datos!$F$10)*Datos!$K$6))))</f>
        <v>5368.4756666666663</v>
      </c>
      <c r="L21" s="225">
        <f>IF(G21&gt;=Datos!$D$15,(Datos!$D$15*Datos!$C$15),IF(G21&lt;=Datos!$D$15,(G21*Datos!$C$15)))</f>
        <v>2128</v>
      </c>
      <c r="M21" s="233">
        <v>3825</v>
      </c>
      <c r="N21" s="233">
        <f t="shared" si="4"/>
        <v>13330.475666666665</v>
      </c>
      <c r="O21" s="281">
        <f t="shared" si="7"/>
        <v>56669.524333333335</v>
      </c>
    </row>
    <row r="22" spans="1:15" s="9" customFormat="1" ht="36.75" customHeight="1" x14ac:dyDescent="0.2">
      <c r="A22" s="222">
        <v>9</v>
      </c>
      <c r="B22" s="238" t="s">
        <v>545</v>
      </c>
      <c r="C22" s="183" t="s">
        <v>356</v>
      </c>
      <c r="D22" s="238" t="s">
        <v>297</v>
      </c>
      <c r="E22" s="239" t="s">
        <v>352</v>
      </c>
      <c r="F22" s="239" t="s">
        <v>19</v>
      </c>
      <c r="G22" s="182">
        <v>50000</v>
      </c>
      <c r="H22" s="233">
        <v>0</v>
      </c>
      <c r="I22" s="182">
        <f t="shared" si="8"/>
        <v>50000</v>
      </c>
      <c r="J22" s="225">
        <f>IF(G22&gt;=Datos!$D$14,(Datos!$D$14*Datos!$C$14),IF(G22&lt;=Datos!$D$14,(G22*Datos!$C$14)))</f>
        <v>1435</v>
      </c>
      <c r="K22" s="234">
        <f>IF((G22-J22-L22)&lt;=Datos!$G$7,"0",IF((G22-J22-L22)&lt;=Datos!$G$8,((G22-J22-L22)-Datos!$F$8)*Datos!$I$6,IF((G22-J22-L22)&lt;=Datos!$G$9,Datos!$I$8+((G22-J22-L22)-Datos!$F$9)*Datos!$J$6,IF((G22-J22-L22)&gt;=Datos!$F$10,(Datos!$I$8+Datos!$J$8)+((G22-J22-L22)-Datos!$F$10)*Datos!$K$6))))</f>
        <v>1853.9984999999997</v>
      </c>
      <c r="L22" s="225">
        <f>IF(G22&gt;=Datos!$D$15,(Datos!$D$15*Datos!$C$15),IF(G22&lt;=Datos!$D$15,(G22*Datos!$C$15)))</f>
        <v>1520</v>
      </c>
      <c r="M22" s="233">
        <v>25</v>
      </c>
      <c r="N22" s="182">
        <f t="shared" si="4"/>
        <v>4833.9984999999997</v>
      </c>
      <c r="O22" s="281">
        <f t="shared" si="7"/>
        <v>45166.001499999998</v>
      </c>
    </row>
    <row r="23" spans="1:15" s="9" customFormat="1" ht="36.75" customHeight="1" x14ac:dyDescent="0.2">
      <c r="A23" s="313" t="s">
        <v>645</v>
      </c>
      <c r="B23" s="314"/>
      <c r="C23" s="167">
        <v>5</v>
      </c>
      <c r="D23" s="209"/>
      <c r="E23" s="210"/>
      <c r="F23" s="211"/>
      <c r="G23" s="212">
        <f t="shared" ref="G23:O23" si="9">SUM(G18:G22)</f>
        <v>235000</v>
      </c>
      <c r="H23" s="212">
        <f t="shared" si="9"/>
        <v>0</v>
      </c>
      <c r="I23" s="212">
        <f t="shared" si="9"/>
        <v>235000</v>
      </c>
      <c r="J23" s="212">
        <f t="shared" si="9"/>
        <v>6744.5</v>
      </c>
      <c r="K23" s="212">
        <f t="shared" si="9"/>
        <v>7754.933666666665</v>
      </c>
      <c r="L23" s="212">
        <f t="shared" si="9"/>
        <v>7144</v>
      </c>
      <c r="M23" s="212">
        <f t="shared" si="9"/>
        <v>12283.12</v>
      </c>
      <c r="N23" s="212">
        <f t="shared" si="9"/>
        <v>33926.553666666667</v>
      </c>
      <c r="O23" s="284">
        <f t="shared" si="9"/>
        <v>201073.44633333333</v>
      </c>
    </row>
    <row r="24" spans="1:15" s="9" customFormat="1" ht="36.75" customHeight="1" x14ac:dyDescent="0.2">
      <c r="A24" s="313" t="s">
        <v>646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20"/>
    </row>
    <row r="25" spans="1:15" s="9" customFormat="1" ht="36.75" customHeight="1" x14ac:dyDescent="0.2">
      <c r="A25" s="222">
        <v>10</v>
      </c>
      <c r="B25" s="223" t="s">
        <v>380</v>
      </c>
      <c r="C25" s="223" t="s">
        <v>565</v>
      </c>
      <c r="D25" s="205" t="s">
        <v>414</v>
      </c>
      <c r="E25" s="224" t="s">
        <v>352</v>
      </c>
      <c r="F25" s="224" t="s">
        <v>19</v>
      </c>
      <c r="G25" s="225">
        <v>135000</v>
      </c>
      <c r="H25" s="225">
        <v>0</v>
      </c>
      <c r="I25" s="225">
        <f t="shared" si="8"/>
        <v>135000</v>
      </c>
      <c r="J25" s="225">
        <f>IF(G25&gt;=Datos!$D$14,(Datos!$D$14*Datos!$C$14),IF(G25&lt;=Datos!$D$14,(G25*Datos!$C$14)))</f>
        <v>3874.5</v>
      </c>
      <c r="K25" s="234">
        <f>IF((G25-J25-L25)&lt;=Datos!$G$7,"0",IF((G25-J25-L25)&lt;=Datos!$G$8,((G25-J25-L25)-Datos!$F$8)*Datos!$I$6,IF((G25-J25-L25)&lt;=Datos!$G$9,Datos!$I$8+((G25-J25-L25)-Datos!$F$9)*Datos!$J$6,IF((G25-J25-L25)&gt;=Datos!$F$10,(Datos!$I$8+Datos!$J$8)+((G25-J25-L25)-Datos!$F$10)*Datos!$K$6))))</f>
        <v>20338.235666666667</v>
      </c>
      <c r="L25" s="225">
        <f>IF(G25&gt;=Datos!$D$15,(Datos!$D$15*Datos!$C$15),IF(G25&lt;=Datos!$D$15,(G25*Datos!$C$15)))</f>
        <v>4104</v>
      </c>
      <c r="M25" s="225">
        <v>25</v>
      </c>
      <c r="N25" s="225">
        <f t="shared" si="4"/>
        <v>28341.735666666667</v>
      </c>
      <c r="O25" s="282">
        <f t="shared" si="7"/>
        <v>106658.26433333333</v>
      </c>
    </row>
    <row r="26" spans="1:15" s="9" customFormat="1" ht="36.75" customHeight="1" x14ac:dyDescent="0.2">
      <c r="A26" s="222">
        <v>11</v>
      </c>
      <c r="B26" s="158" t="s">
        <v>221</v>
      </c>
      <c r="C26" s="158" t="s">
        <v>358</v>
      </c>
      <c r="D26" s="158" t="s">
        <v>15</v>
      </c>
      <c r="E26" s="188" t="s">
        <v>352</v>
      </c>
      <c r="F26" s="188" t="s">
        <v>19</v>
      </c>
      <c r="G26" s="233">
        <v>38000</v>
      </c>
      <c r="H26" s="233">
        <v>0</v>
      </c>
      <c r="I26" s="233">
        <f t="shared" si="8"/>
        <v>38000</v>
      </c>
      <c r="J26" s="225">
        <f>IF(G26&gt;=Datos!$D$14,(Datos!$D$14*Datos!$C$14),IF(G26&lt;=Datos!$D$14,(G26*Datos!$C$14)))</f>
        <v>1090.5999999999999</v>
      </c>
      <c r="K26" s="234">
        <f>IF((G26-J26-L26)&lt;=Datos!$G$7,"0",IF((G26-J26-L26)&lt;=Datos!$G$8,((G26-J26-L26)-Datos!$F$8)*Datos!$I$6,IF((G26-J26-L26)&lt;=Datos!$G$9,Datos!$I$8+((G26-J26-L26)-Datos!$F$9)*Datos!$J$6,IF((G26-J26-L26)&gt;=Datos!$F$10,(Datos!$I$8+Datos!$J$8)+((G26-J26-L26)-Datos!$F$10)*Datos!$K$6))))</f>
        <v>160.37850000000034</v>
      </c>
      <c r="L26" s="225">
        <f>IF(G26&gt;=Datos!$D$15,(Datos!$D$15*Datos!$C$15),IF(G26&lt;=Datos!$D$15,(G26*Datos!$C$15)))</f>
        <v>1155.2</v>
      </c>
      <c r="M26" s="233">
        <v>25</v>
      </c>
      <c r="N26" s="233">
        <f t="shared" si="4"/>
        <v>2431.1785</v>
      </c>
      <c r="O26" s="281">
        <f t="shared" si="7"/>
        <v>35568.821499999998</v>
      </c>
    </row>
    <row r="27" spans="1:15" s="9" customFormat="1" ht="36.75" customHeight="1" x14ac:dyDescent="0.2">
      <c r="A27" s="337" t="s">
        <v>645</v>
      </c>
      <c r="B27" s="338"/>
      <c r="C27" s="240">
        <v>2</v>
      </c>
      <c r="D27" s="241"/>
      <c r="E27" s="242"/>
      <c r="F27" s="243"/>
      <c r="G27" s="212">
        <f t="shared" ref="G27:O27" si="10">SUM(G25:G26)</f>
        <v>173000</v>
      </c>
      <c r="H27" s="174">
        <f t="shared" si="10"/>
        <v>0</v>
      </c>
      <c r="I27" s="213">
        <f t="shared" si="10"/>
        <v>173000</v>
      </c>
      <c r="J27" s="172">
        <f t="shared" si="10"/>
        <v>4965.1000000000004</v>
      </c>
      <c r="K27" s="173">
        <f t="shared" si="10"/>
        <v>20498.614166666666</v>
      </c>
      <c r="L27" s="172">
        <f t="shared" si="10"/>
        <v>5259.2</v>
      </c>
      <c r="M27" s="174">
        <f t="shared" si="10"/>
        <v>50</v>
      </c>
      <c r="N27" s="213">
        <f t="shared" si="10"/>
        <v>30772.914166666669</v>
      </c>
      <c r="O27" s="285">
        <f t="shared" si="10"/>
        <v>142227.08583333332</v>
      </c>
    </row>
    <row r="28" spans="1:15" s="9" customFormat="1" ht="36.75" customHeight="1" x14ac:dyDescent="0.2">
      <c r="A28" s="313" t="s">
        <v>647</v>
      </c>
      <c r="B28" s="314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20"/>
    </row>
    <row r="29" spans="1:15" s="9" customFormat="1" ht="36.75" customHeight="1" x14ac:dyDescent="0.2">
      <c r="A29" s="222">
        <v>12</v>
      </c>
      <c r="B29" s="158" t="s">
        <v>782</v>
      </c>
      <c r="C29" s="158" t="s">
        <v>459</v>
      </c>
      <c r="D29" s="158" t="s">
        <v>287</v>
      </c>
      <c r="E29" s="188" t="s">
        <v>352</v>
      </c>
      <c r="F29" s="188" t="s">
        <v>19</v>
      </c>
      <c r="G29" s="233">
        <v>35000</v>
      </c>
      <c r="H29" s="233">
        <v>0</v>
      </c>
      <c r="I29" s="230">
        <f t="shared" ref="I29:I34" si="11">SUM(G29:H29)</f>
        <v>35000</v>
      </c>
      <c r="J29" s="225">
        <f>IF(G29&gt;=Datos!$D$14,(Datos!$D$14*Datos!$C$14),IF(G29&lt;=Datos!$D$14,(G29*Datos!$C$14)))</f>
        <v>1004.5</v>
      </c>
      <c r="K29" s="234">
        <v>0</v>
      </c>
      <c r="L29" s="225">
        <f>IF(G29&gt;=Datos!$D$15,(Datos!$D$15*Datos!$C$15),IF(G29&lt;=Datos!$D$15,(G29*Datos!$C$15)))</f>
        <v>1064</v>
      </c>
      <c r="M29" s="233">
        <v>5025</v>
      </c>
      <c r="N29" s="233">
        <f t="shared" si="4"/>
        <v>7093.5</v>
      </c>
      <c r="O29" s="281">
        <f t="shared" si="7"/>
        <v>27906.5</v>
      </c>
    </row>
    <row r="30" spans="1:15" s="9" customFormat="1" ht="36.75" customHeight="1" x14ac:dyDescent="0.2">
      <c r="A30" s="222">
        <v>13</v>
      </c>
      <c r="B30" s="158" t="s">
        <v>196</v>
      </c>
      <c r="C30" s="158" t="s">
        <v>358</v>
      </c>
      <c r="D30" s="158" t="s">
        <v>282</v>
      </c>
      <c r="E30" s="188" t="s">
        <v>352</v>
      </c>
      <c r="F30" s="188" t="s">
        <v>19</v>
      </c>
      <c r="G30" s="233">
        <v>70000</v>
      </c>
      <c r="H30" s="233">
        <v>0</v>
      </c>
      <c r="I30" s="230">
        <f t="shared" si="11"/>
        <v>70000</v>
      </c>
      <c r="J30" s="225">
        <f>IF(G30&gt;=Datos!$D$14,(Datos!$D$14*Datos!$C$14),IF(G30&lt;=Datos!$D$14,(G30*Datos!$C$14)))</f>
        <v>2009</v>
      </c>
      <c r="K30" s="234">
        <v>5025.38</v>
      </c>
      <c r="L30" s="225">
        <f>IF(G30&gt;=Datos!$D$15,(Datos!$D$15*Datos!$C$15),IF(G30&lt;=Datos!$D$15,(G30*Datos!$C$15)))</f>
        <v>2128</v>
      </c>
      <c r="M30" s="233">
        <v>10058.540000000001</v>
      </c>
      <c r="N30" s="233">
        <f t="shared" si="4"/>
        <v>19220.920000000002</v>
      </c>
      <c r="O30" s="281">
        <f t="shared" si="7"/>
        <v>50779.08</v>
      </c>
    </row>
    <row r="31" spans="1:15" ht="36.75" customHeight="1" x14ac:dyDescent="0.2">
      <c r="A31" s="222">
        <v>14</v>
      </c>
      <c r="B31" s="228" t="s">
        <v>345</v>
      </c>
      <c r="C31" s="228" t="s">
        <v>357</v>
      </c>
      <c r="D31" s="228" t="s">
        <v>433</v>
      </c>
      <c r="E31" s="229" t="s">
        <v>352</v>
      </c>
      <c r="F31" s="229" t="s">
        <v>19</v>
      </c>
      <c r="G31" s="230">
        <v>100000</v>
      </c>
      <c r="H31" s="230">
        <v>0</v>
      </c>
      <c r="I31" s="230">
        <f t="shared" si="11"/>
        <v>100000</v>
      </c>
      <c r="J31" s="231">
        <f>IF(G31&gt;=Datos!$D$14,(Datos!$D$14*Datos!$C$14),IF(G31&lt;=Datos!$D$14,(G31*Datos!$C$14)))</f>
        <v>2870</v>
      </c>
      <c r="K31" s="232">
        <v>12105.37</v>
      </c>
      <c r="L31" s="231">
        <f>IF(G31&gt;=Datos!$D$15,(Datos!$D$15*Datos!$C$15),IF(G31&lt;=Datos!$D$15,(G31*Datos!$C$15)))</f>
        <v>3040</v>
      </c>
      <c r="M31" s="230">
        <v>25</v>
      </c>
      <c r="N31" s="230">
        <f t="shared" si="4"/>
        <v>18040.370000000003</v>
      </c>
      <c r="O31" s="283">
        <f t="shared" si="7"/>
        <v>81959.63</v>
      </c>
    </row>
    <row r="32" spans="1:15" s="123" customFormat="1" ht="36.75" customHeight="1" x14ac:dyDescent="0.2">
      <c r="A32" s="313" t="s">
        <v>645</v>
      </c>
      <c r="B32" s="314"/>
      <c r="C32" s="167">
        <v>3</v>
      </c>
      <c r="D32" s="167"/>
      <c r="E32" s="280"/>
      <c r="F32" s="185"/>
      <c r="G32" s="171">
        <f>SUM(G29:G31)</f>
        <v>205000</v>
      </c>
      <c r="H32" s="171">
        <f t="shared" ref="H32:O32" si="12">SUM(H29:H31)</f>
        <v>0</v>
      </c>
      <c r="I32" s="171">
        <f t="shared" si="12"/>
        <v>205000</v>
      </c>
      <c r="J32" s="171">
        <f t="shared" si="12"/>
        <v>5883.5</v>
      </c>
      <c r="K32" s="171">
        <f t="shared" si="12"/>
        <v>17130.75</v>
      </c>
      <c r="L32" s="171">
        <f t="shared" si="12"/>
        <v>6232</v>
      </c>
      <c r="M32" s="171">
        <f t="shared" si="12"/>
        <v>15108.54</v>
      </c>
      <c r="N32" s="171">
        <f t="shared" si="12"/>
        <v>44354.790000000008</v>
      </c>
      <c r="O32" s="171">
        <f t="shared" si="12"/>
        <v>160645.21000000002</v>
      </c>
    </row>
    <row r="33" spans="1:15" s="9" customFormat="1" ht="36.75" customHeight="1" x14ac:dyDescent="0.2">
      <c r="A33" s="313" t="s">
        <v>648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20"/>
    </row>
    <row r="34" spans="1:15" ht="36.75" customHeight="1" x14ac:dyDescent="0.2">
      <c r="A34" s="227">
        <v>15</v>
      </c>
      <c r="B34" s="228" t="s">
        <v>208</v>
      </c>
      <c r="C34" s="228" t="s">
        <v>565</v>
      </c>
      <c r="D34" s="150" t="s">
        <v>426</v>
      </c>
      <c r="E34" s="229" t="s">
        <v>352</v>
      </c>
      <c r="F34" s="229" t="s">
        <v>353</v>
      </c>
      <c r="G34" s="230">
        <v>135000</v>
      </c>
      <c r="H34" s="230">
        <v>0</v>
      </c>
      <c r="I34" s="230">
        <f t="shared" si="11"/>
        <v>135000</v>
      </c>
      <c r="J34" s="231">
        <f>IF(G34&gt;=Datos!$D$14,(Datos!$D$14*Datos!$C$14),IF(G34&lt;=Datos!$D$14,(G34*Datos!$C$14)))</f>
        <v>3874.5</v>
      </c>
      <c r="K34" s="232">
        <v>20338.240000000002</v>
      </c>
      <c r="L34" s="231">
        <f>IF(G34&gt;=Datos!$D$15,(Datos!$D$15*Datos!$C$15),IF(G34&lt;=Datos!$D$15,(G34*Datos!$C$15)))</f>
        <v>4104</v>
      </c>
      <c r="M34" s="230">
        <v>25</v>
      </c>
      <c r="N34" s="230">
        <f t="shared" si="4"/>
        <v>28341.74</v>
      </c>
      <c r="O34" s="283">
        <f t="shared" si="7"/>
        <v>106658.26</v>
      </c>
    </row>
    <row r="35" spans="1:15" s="9" customFormat="1" ht="36.75" customHeight="1" x14ac:dyDescent="0.2">
      <c r="A35" s="227">
        <v>16</v>
      </c>
      <c r="B35" s="158" t="s">
        <v>135</v>
      </c>
      <c r="C35" s="158" t="s">
        <v>356</v>
      </c>
      <c r="D35" s="176" t="s">
        <v>403</v>
      </c>
      <c r="E35" s="188" t="s">
        <v>352</v>
      </c>
      <c r="F35" s="188" t="s">
        <v>353</v>
      </c>
      <c r="G35" s="233">
        <v>35000</v>
      </c>
      <c r="H35" s="233">
        <v>0</v>
      </c>
      <c r="I35" s="233">
        <f t="shared" ref="I35" si="13">SUM(G35:H35)</f>
        <v>35000</v>
      </c>
      <c r="J35" s="225">
        <f>IF(G35&gt;=Datos!$D$14,(Datos!$D$14*Datos!$C$14),IF(G35&lt;=Datos!$D$14,(G35*Datos!$C$14)))</f>
        <v>1004.5</v>
      </c>
      <c r="K35" s="234" t="str">
        <f>IF((G35-J35-L35)&lt;=Datos!$G$7,"0",IF((G35-J35-L35)&lt;=Datos!$G$8,((G35-J35-L35)-Datos!$F$8)*Datos!$I$6,IF((G35-J35-L35)&lt;=Datos!$G$9,Datos!$I$8+((G35-J35-L35)-Datos!$F$9)*Datos!$J$6,IF((G35-J35-L35)&gt;=Datos!$F$10,(Datos!$I$8+Datos!$J$8)+((G35-J35-L35)-Datos!$F$10)*Datos!$K$6))))</f>
        <v>0</v>
      </c>
      <c r="L35" s="225">
        <f>IF(G35&gt;=Datos!$D$15,(Datos!$D$15*Datos!$C$15),IF(G35&lt;=Datos!$D$15,(G35*Datos!$C$15)))</f>
        <v>1064</v>
      </c>
      <c r="M35" s="233">
        <v>25</v>
      </c>
      <c r="N35" s="233">
        <f t="shared" si="4"/>
        <v>2093.5</v>
      </c>
      <c r="O35" s="281">
        <f t="shared" si="7"/>
        <v>32906.5</v>
      </c>
    </row>
    <row r="36" spans="1:15" s="9" customFormat="1" ht="36.75" customHeight="1" x14ac:dyDescent="0.2">
      <c r="A36" s="227">
        <v>17</v>
      </c>
      <c r="B36" s="158" t="s">
        <v>139</v>
      </c>
      <c r="C36" s="158" t="s">
        <v>358</v>
      </c>
      <c r="D36" s="176" t="s">
        <v>403</v>
      </c>
      <c r="E36" s="188" t="s">
        <v>352</v>
      </c>
      <c r="F36" s="188" t="s">
        <v>353</v>
      </c>
      <c r="G36" s="233">
        <v>35000</v>
      </c>
      <c r="H36" s="233">
        <v>0</v>
      </c>
      <c r="I36" s="233">
        <f t="shared" ref="I36" si="14">SUM(G36:H36)</f>
        <v>35000</v>
      </c>
      <c r="J36" s="225">
        <f>IF(G36&gt;=Datos!$D$14,(Datos!$D$14*Datos!$C$14),IF(G36&lt;=Datos!$D$14,(G36*Datos!$C$14)))</f>
        <v>1004.5</v>
      </c>
      <c r="K36" s="234" t="str">
        <f>IF((G36-J36-L36)&lt;=Datos!$G$7,"0",IF((G36-J36-L36)&lt;=Datos!$G$8,((G36-J36-L36)-Datos!$F$8)*Datos!$I$6,IF((G36-J36-L36)&lt;=Datos!$G$9,Datos!$I$8+((G36-J36-L36)-Datos!$F$9)*Datos!$J$6,IF((G36-J36-L36)&gt;=Datos!$F$10,(Datos!$I$8+Datos!$J$8)+((G36-J36-L36)-Datos!$F$10)*Datos!$K$6))))</f>
        <v>0</v>
      </c>
      <c r="L36" s="225">
        <f>IF(G36&gt;=Datos!$D$15,(Datos!$D$15*Datos!$C$15),IF(G36&lt;=Datos!$D$15,(G36*Datos!$C$15)))</f>
        <v>1064</v>
      </c>
      <c r="M36" s="233">
        <v>25</v>
      </c>
      <c r="N36" s="233">
        <f t="shared" si="4"/>
        <v>2093.5</v>
      </c>
      <c r="O36" s="281">
        <f t="shared" si="7"/>
        <v>32906.5</v>
      </c>
    </row>
    <row r="37" spans="1:15" s="123" customFormat="1" ht="36.75" customHeight="1" x14ac:dyDescent="0.2">
      <c r="A37" s="313" t="s">
        <v>645</v>
      </c>
      <c r="B37" s="314"/>
      <c r="C37" s="167">
        <v>3</v>
      </c>
      <c r="D37" s="167"/>
      <c r="E37" s="280"/>
      <c r="F37" s="185"/>
      <c r="G37" s="171">
        <f t="shared" ref="G37:O37" si="15">SUM(G34:G36)</f>
        <v>205000</v>
      </c>
      <c r="H37" s="172">
        <f t="shared" si="15"/>
        <v>0</v>
      </c>
      <c r="I37" s="172">
        <f t="shared" si="15"/>
        <v>205000</v>
      </c>
      <c r="J37" s="172">
        <f t="shared" si="15"/>
        <v>5883.5</v>
      </c>
      <c r="K37" s="173">
        <f t="shared" si="15"/>
        <v>20338.240000000002</v>
      </c>
      <c r="L37" s="172">
        <f t="shared" si="15"/>
        <v>6232</v>
      </c>
      <c r="M37" s="172">
        <f t="shared" si="15"/>
        <v>75</v>
      </c>
      <c r="N37" s="174">
        <f t="shared" si="15"/>
        <v>32528.74</v>
      </c>
      <c r="O37" s="175">
        <f t="shared" si="15"/>
        <v>172471.26</v>
      </c>
    </row>
    <row r="38" spans="1:15" s="9" customFormat="1" ht="36.75" customHeight="1" x14ac:dyDescent="0.2">
      <c r="A38" s="313" t="s">
        <v>649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286"/>
    </row>
    <row r="39" spans="1:15" ht="36.75" customHeight="1" x14ac:dyDescent="0.2">
      <c r="A39" s="227">
        <v>18</v>
      </c>
      <c r="B39" s="228" t="s">
        <v>120</v>
      </c>
      <c r="C39" s="228" t="s">
        <v>356</v>
      </c>
      <c r="D39" s="228" t="s">
        <v>287</v>
      </c>
      <c r="E39" s="229" t="s">
        <v>352</v>
      </c>
      <c r="F39" s="229" t="s">
        <v>19</v>
      </c>
      <c r="G39" s="230">
        <v>33000</v>
      </c>
      <c r="H39" s="230">
        <v>0</v>
      </c>
      <c r="I39" s="230">
        <f t="shared" ref="I39:I49" si="16">SUM(G39:H39)</f>
        <v>33000</v>
      </c>
      <c r="J39" s="231">
        <f>IF(G39&gt;=Datos!$D$14,(Datos!$D$14*Datos!$C$14),IF(G39&lt;=Datos!$D$14,(G39*Datos!$C$14)))</f>
        <v>947.1</v>
      </c>
      <c r="K39" s="232" t="str">
        <f>IF((G39-J39-L39)&lt;=Datos!$G$7,"0",IF((G39-J39-L39)&lt;=Datos!$G$8,((G39-J39-L39)-Datos!$F$8)*Datos!$I$6,IF((G39-J39-L39)&lt;=Datos!$G$9,Datos!$I$8+((G39-J39-L39)-Datos!$F$9)*Datos!$J$6,IF((G39-J39-L39)&gt;=Datos!$F$10,(Datos!$I$8+Datos!$J$8)+((G39-J39-L39)-Datos!$F$10)*Datos!$K$6))))</f>
        <v>0</v>
      </c>
      <c r="L39" s="231">
        <f>IF(G39&gt;=Datos!$D$15,(Datos!$D$15*Datos!$C$15),IF(G39&lt;=Datos!$D$15,(G39*Datos!$C$15)))</f>
        <v>1003.2</v>
      </c>
      <c r="M39" s="230">
        <v>4955.92</v>
      </c>
      <c r="N39" s="230">
        <f t="shared" si="4"/>
        <v>6906.22</v>
      </c>
      <c r="O39" s="283">
        <f t="shared" si="7"/>
        <v>26093.78</v>
      </c>
    </row>
    <row r="40" spans="1:15" s="9" customFormat="1" ht="36.75" customHeight="1" x14ac:dyDescent="0.2">
      <c r="A40" s="227">
        <v>19</v>
      </c>
      <c r="B40" s="158" t="s">
        <v>383</v>
      </c>
      <c r="C40" s="158" t="s">
        <v>357</v>
      </c>
      <c r="D40" s="158" t="s">
        <v>283</v>
      </c>
      <c r="E40" s="188" t="s">
        <v>352</v>
      </c>
      <c r="F40" s="188" t="s">
        <v>353</v>
      </c>
      <c r="G40" s="233">
        <v>22500</v>
      </c>
      <c r="H40" s="233">
        <v>0</v>
      </c>
      <c r="I40" s="230">
        <f t="shared" si="16"/>
        <v>22500</v>
      </c>
      <c r="J40" s="225">
        <v>645.75</v>
      </c>
      <c r="K40" s="234" t="str">
        <f>IF((G40-J40-L40)&lt;=Datos!$G$7,"0",IF((G40-J40-L40)&lt;=Datos!$G$8,((G40-J40-L40)-Datos!$F$8)*Datos!$I$6,IF((G40-J40-L40)&lt;=Datos!$G$9,Datos!$I$8+((G40-J40-L40)-Datos!$F$9)*Datos!$J$6,IF((G40-J40-L40)&gt;=Datos!$F$10,(Datos!$I$8+Datos!$J$8)+((G40-J40-L40)-Datos!$F$10)*Datos!$K$6))))</f>
        <v>0</v>
      </c>
      <c r="L40" s="225">
        <v>684</v>
      </c>
      <c r="M40" s="233">
        <v>25</v>
      </c>
      <c r="N40" s="233">
        <f t="shared" si="4"/>
        <v>1354.75</v>
      </c>
      <c r="O40" s="283">
        <f t="shared" si="7"/>
        <v>21145.25</v>
      </c>
    </row>
    <row r="41" spans="1:15" s="9" customFormat="1" ht="36.75" customHeight="1" x14ac:dyDescent="0.2">
      <c r="A41" s="227">
        <v>20</v>
      </c>
      <c r="B41" s="158" t="s">
        <v>594</v>
      </c>
      <c r="C41" s="158" t="s">
        <v>606</v>
      </c>
      <c r="D41" s="181" t="s">
        <v>595</v>
      </c>
      <c r="E41" s="188" t="s">
        <v>352</v>
      </c>
      <c r="F41" s="188" t="s">
        <v>19</v>
      </c>
      <c r="G41" s="233">
        <v>20000</v>
      </c>
      <c r="H41" s="233">
        <v>0</v>
      </c>
      <c r="I41" s="230">
        <f t="shared" si="16"/>
        <v>20000</v>
      </c>
      <c r="J41" s="225">
        <v>574</v>
      </c>
      <c r="K41" s="234" t="str">
        <f>IF((G41-J41-L41)&lt;=Datos!$G$7,"0",IF((G41-J41-L41)&lt;=Datos!$G$8,((G41-J41-L41)-Datos!$F$8)*Datos!$I$6,IF((G41-J41-L41)&lt;=Datos!$G$9,Datos!$I$8+((G41-J41-L41)-Datos!$F$9)*Datos!$J$6,IF((G41-J41-L41)&gt;=Datos!$F$10,(Datos!$I$8+Datos!$J$8)+((G41-J41-L41)-Datos!$F$10)*Datos!$K$6))))</f>
        <v>0</v>
      </c>
      <c r="L41" s="225">
        <v>608</v>
      </c>
      <c r="M41" s="233">
        <v>25</v>
      </c>
      <c r="N41" s="233">
        <f t="shared" si="4"/>
        <v>1207</v>
      </c>
      <c r="O41" s="283">
        <f>+G41-N41</f>
        <v>18793</v>
      </c>
    </row>
    <row r="42" spans="1:15" s="9" customFormat="1" ht="36.75" customHeight="1" x14ac:dyDescent="0.2">
      <c r="A42" s="227">
        <v>21</v>
      </c>
      <c r="B42" s="158" t="s">
        <v>635</v>
      </c>
      <c r="C42" s="158" t="s">
        <v>459</v>
      </c>
      <c r="D42" s="158" t="s">
        <v>278</v>
      </c>
      <c r="E42" s="188" t="s">
        <v>352</v>
      </c>
      <c r="F42" s="188" t="s">
        <v>353</v>
      </c>
      <c r="G42" s="233">
        <v>26000</v>
      </c>
      <c r="H42" s="233">
        <v>0</v>
      </c>
      <c r="I42" s="230">
        <f t="shared" si="16"/>
        <v>26000</v>
      </c>
      <c r="J42" s="225">
        <v>746.2</v>
      </c>
      <c r="K42" s="234" t="str">
        <f>IF((G42-J42-L42)&lt;=Datos!$G$7,"0",IF((G42-J42-L42)&lt;=Datos!$G$8,((G42-J42-L42)-Datos!$F$8)*Datos!$I$6,IF((G42-J42-L42)&lt;=Datos!$G$9,Datos!$I$8+((G42-J42-L42)-Datos!$F$9)*Datos!$J$6,IF((G42-J42-L42)&gt;=Datos!$F$10,(Datos!$I$8+Datos!$J$8)+((G42-J42-L42)-Datos!$F$10)*Datos!$K$6))))</f>
        <v>0</v>
      </c>
      <c r="L42" s="225">
        <v>790.4</v>
      </c>
      <c r="M42" s="233">
        <v>2025</v>
      </c>
      <c r="N42" s="233">
        <f t="shared" ref="N42:N49" si="17">SUM(J42:M42)</f>
        <v>3561.6</v>
      </c>
      <c r="O42" s="283">
        <f t="shared" si="7"/>
        <v>22438.400000000001</v>
      </c>
    </row>
    <row r="43" spans="1:15" s="9" customFormat="1" ht="36.75" customHeight="1" x14ac:dyDescent="0.2">
      <c r="A43" s="227">
        <v>22</v>
      </c>
      <c r="B43" s="158" t="s">
        <v>753</v>
      </c>
      <c r="C43" s="158" t="s">
        <v>459</v>
      </c>
      <c r="D43" s="158" t="s">
        <v>278</v>
      </c>
      <c r="E43" s="188" t="s">
        <v>352</v>
      </c>
      <c r="F43" s="188" t="s">
        <v>353</v>
      </c>
      <c r="G43" s="233">
        <v>26000</v>
      </c>
      <c r="H43" s="233">
        <v>0</v>
      </c>
      <c r="I43" s="230">
        <f t="shared" si="16"/>
        <v>26000</v>
      </c>
      <c r="J43" s="225">
        <v>746.2</v>
      </c>
      <c r="K43" s="234" t="str">
        <f>IF((G43-J43-L43)&lt;=Datos!$G$7,"0",IF((G43-J43-L43)&lt;=Datos!$G$8,((G43-J43-L43)-Datos!$F$8)*Datos!$I$6,IF((G43-J43-L43)&lt;=Datos!$G$9,Datos!$I$8+((G43-J43-L43)-Datos!$F$9)*Datos!$J$6,IF((G43-J43-L43)&gt;=Datos!$F$10,(Datos!$I$8+Datos!$J$8)+((G43-J43-L43)-Datos!$F$10)*Datos!$K$6))))</f>
        <v>0</v>
      </c>
      <c r="L43" s="225">
        <v>790.4</v>
      </c>
      <c r="M43" s="233">
        <v>25</v>
      </c>
      <c r="N43" s="233">
        <f t="shared" si="17"/>
        <v>1561.6</v>
      </c>
      <c r="O43" s="283">
        <f t="shared" si="7"/>
        <v>24438.400000000001</v>
      </c>
    </row>
    <row r="44" spans="1:15" s="9" customFormat="1" ht="36.75" customHeight="1" x14ac:dyDescent="0.2">
      <c r="A44" s="227">
        <v>23</v>
      </c>
      <c r="B44" s="158" t="s">
        <v>800</v>
      </c>
      <c r="C44" s="158" t="s">
        <v>356</v>
      </c>
      <c r="D44" s="158" t="s">
        <v>278</v>
      </c>
      <c r="E44" s="188" t="s">
        <v>352</v>
      </c>
      <c r="F44" s="188" t="s">
        <v>353</v>
      </c>
      <c r="G44" s="233">
        <v>26000</v>
      </c>
      <c r="H44" s="233">
        <v>0</v>
      </c>
      <c r="I44" s="230">
        <f t="shared" si="16"/>
        <v>26000</v>
      </c>
      <c r="J44" s="225">
        <v>746.2</v>
      </c>
      <c r="K44" s="234" t="str">
        <f>IF((G44-J44-L44)&lt;=Datos!$G$7,"0",IF((G44-J44-L44)&lt;=Datos!$G$8,((G44-J44-L44)-Datos!$F$8)*Datos!$I$6,IF((G44-J44-L44)&lt;=Datos!$G$9,Datos!$I$8+((G44-J44-L44)-Datos!$F$9)*Datos!$J$6,IF((G44-J44-L44)&gt;=Datos!$F$10,(Datos!$I$8+Datos!$J$8)+((G44-J44-L44)-Datos!$F$10)*Datos!$K$6))))</f>
        <v>0</v>
      </c>
      <c r="L44" s="225">
        <v>790.4</v>
      </c>
      <c r="M44" s="233">
        <v>25</v>
      </c>
      <c r="N44" s="233">
        <f t="shared" si="17"/>
        <v>1561.6</v>
      </c>
      <c r="O44" s="283">
        <f t="shared" si="7"/>
        <v>24438.400000000001</v>
      </c>
    </row>
    <row r="45" spans="1:15" ht="36.75" customHeight="1" x14ac:dyDescent="0.2">
      <c r="A45" s="227">
        <v>24</v>
      </c>
      <c r="B45" s="228" t="s">
        <v>131</v>
      </c>
      <c r="C45" s="228" t="s">
        <v>356</v>
      </c>
      <c r="D45" s="228" t="s">
        <v>278</v>
      </c>
      <c r="E45" s="229" t="s">
        <v>352</v>
      </c>
      <c r="F45" s="229" t="s">
        <v>353</v>
      </c>
      <c r="G45" s="230">
        <v>33000</v>
      </c>
      <c r="H45" s="230">
        <v>0</v>
      </c>
      <c r="I45" s="230">
        <f t="shared" si="16"/>
        <v>33000</v>
      </c>
      <c r="J45" s="231">
        <f>IF(G45&gt;=Datos!$D$14,(Datos!$D$14*Datos!$C$14),IF(G45&lt;=Datos!$D$14,(G45*Datos!$C$14)))</f>
        <v>947.1</v>
      </c>
      <c r="K45" s="232" t="str">
        <f>IF((G45-J45-L45)&lt;=Datos!$G$7,"0",IF((G45-J45-L45)&lt;=Datos!$G$8,((G45-J45-L45)-Datos!$F$8)*Datos!$I$6,IF((G45-J45-L45)&lt;=Datos!$G$9,Datos!$I$8+((G45-J45-L45)-Datos!$F$9)*Datos!$J$6,IF((G45-J45-L45)&gt;=Datos!$F$10,(Datos!$I$8+Datos!$J$8)+((G45-J45-L45)-Datos!$F$10)*Datos!$K$6))))</f>
        <v>0</v>
      </c>
      <c r="L45" s="231">
        <f>IF(G45&gt;=Datos!$D$15,(Datos!$D$15*Datos!$C$15),IF(G45&lt;=Datos!$D$15,(G45*Datos!$C$15)))</f>
        <v>1003.2</v>
      </c>
      <c r="M45" s="230">
        <v>1740.46</v>
      </c>
      <c r="N45" s="233">
        <f t="shared" si="17"/>
        <v>3690.76</v>
      </c>
      <c r="O45" s="283">
        <f t="shared" si="7"/>
        <v>29309.239999999998</v>
      </c>
    </row>
    <row r="46" spans="1:15" s="9" customFormat="1" ht="36.75" customHeight="1" x14ac:dyDescent="0.2">
      <c r="A46" s="227">
        <v>25</v>
      </c>
      <c r="B46" s="158" t="s">
        <v>389</v>
      </c>
      <c r="C46" s="158" t="s">
        <v>459</v>
      </c>
      <c r="D46" s="158" t="s">
        <v>282</v>
      </c>
      <c r="E46" s="188" t="s">
        <v>352</v>
      </c>
      <c r="F46" s="188" t="s">
        <v>19</v>
      </c>
      <c r="G46" s="233">
        <v>90000</v>
      </c>
      <c r="H46" s="233">
        <v>0</v>
      </c>
      <c r="I46" s="230">
        <f t="shared" si="16"/>
        <v>90000</v>
      </c>
      <c r="J46" s="225">
        <f>IF(G46&gt;=Datos!$D$14,(Datos!$D$14*Datos!$C$14),IF(G46&lt;=Datos!$D$14,(G46*Datos!$C$14)))</f>
        <v>2583</v>
      </c>
      <c r="K46" s="234">
        <v>9753.1200000000008</v>
      </c>
      <c r="L46" s="225">
        <f>IF(G46&gt;=Datos!$D$15,(Datos!$D$15*Datos!$C$15),IF(G46&lt;=Datos!$D$15,(G46*Datos!$C$15)))</f>
        <v>2736</v>
      </c>
      <c r="M46" s="233">
        <v>25</v>
      </c>
      <c r="N46" s="233">
        <f t="shared" si="17"/>
        <v>15097.12</v>
      </c>
      <c r="O46" s="283">
        <f t="shared" si="7"/>
        <v>74902.880000000005</v>
      </c>
    </row>
    <row r="47" spans="1:15" s="9" customFormat="1" ht="36.75" customHeight="1" x14ac:dyDescent="0.2">
      <c r="A47" s="227">
        <v>26</v>
      </c>
      <c r="B47" s="158" t="s">
        <v>48</v>
      </c>
      <c r="C47" s="158" t="s">
        <v>356</v>
      </c>
      <c r="D47" s="158" t="s">
        <v>278</v>
      </c>
      <c r="E47" s="188" t="s">
        <v>352</v>
      </c>
      <c r="F47" s="188" t="s">
        <v>19</v>
      </c>
      <c r="G47" s="233">
        <v>26000</v>
      </c>
      <c r="H47" s="233">
        <v>0</v>
      </c>
      <c r="I47" s="230">
        <f t="shared" si="16"/>
        <v>26000</v>
      </c>
      <c r="J47" s="225">
        <f>IF(G47&gt;=Datos!$D$14,(Datos!$D$14*Datos!$C$14),IF(G47&lt;=Datos!$D$14,(G47*Datos!$C$14)))</f>
        <v>746.2</v>
      </c>
      <c r="K47" s="234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225">
        <f>IF(G47&gt;=Datos!$D$15,(Datos!$D$15*Datos!$C$15),IF(G47&lt;=Datos!$D$15,(G47*Datos!$C$15)))</f>
        <v>790.4</v>
      </c>
      <c r="M47" s="233">
        <v>5418.73</v>
      </c>
      <c r="N47" s="233">
        <f t="shared" si="17"/>
        <v>6955.33</v>
      </c>
      <c r="O47" s="283">
        <f t="shared" si="7"/>
        <v>19044.669999999998</v>
      </c>
    </row>
    <row r="48" spans="1:15" s="9" customFormat="1" ht="36.75" customHeight="1" x14ac:dyDescent="0.2">
      <c r="A48" s="227">
        <v>27</v>
      </c>
      <c r="B48" s="158" t="s">
        <v>42</v>
      </c>
      <c r="C48" s="158" t="s">
        <v>358</v>
      </c>
      <c r="D48" s="158" t="s">
        <v>278</v>
      </c>
      <c r="E48" s="188" t="s">
        <v>352</v>
      </c>
      <c r="F48" s="188" t="s">
        <v>19</v>
      </c>
      <c r="G48" s="233">
        <v>26000</v>
      </c>
      <c r="H48" s="233">
        <v>0</v>
      </c>
      <c r="I48" s="230">
        <f t="shared" si="16"/>
        <v>26000</v>
      </c>
      <c r="J48" s="225">
        <f>IF(G48&gt;=Datos!$D$14,(Datos!$D$14*Datos!$C$14),IF(G48&lt;=Datos!$D$14,(G48*Datos!$C$14)))</f>
        <v>746.2</v>
      </c>
      <c r="K48" s="234" t="str">
        <f>IF((G48-J48-L48)&lt;=Datos!$G$7,"0",IF((G48-J48-L48)&lt;=Datos!$G$8,((G48-J48-L48)-Datos!$F$8)*Datos!$I$6,IF((G48-J48-L48)&lt;=Datos!$G$9,Datos!$I$8+((G48-J48-L48)-Datos!$F$9)*Datos!$J$6,IF((G48-J48-L48)&gt;=Datos!$F$10,(Datos!$I$8+Datos!$J$8)+((G48-J48-L48)-Datos!$F$10)*Datos!$K$6))))</f>
        <v>0</v>
      </c>
      <c r="L48" s="225">
        <f>IF(G48&gt;=Datos!$D$15,(Datos!$D$15*Datos!$C$15),IF(G48&lt;=Datos!$D$15,(G48*Datos!$C$15)))</f>
        <v>790.4</v>
      </c>
      <c r="M48" s="233">
        <v>25</v>
      </c>
      <c r="N48" s="233">
        <f t="shared" si="17"/>
        <v>1561.6</v>
      </c>
      <c r="O48" s="283">
        <f t="shared" si="7"/>
        <v>24438.400000000001</v>
      </c>
    </row>
    <row r="49" spans="1:15" s="9" customFormat="1" ht="36.75" customHeight="1" x14ac:dyDescent="0.2">
      <c r="A49" s="227">
        <v>28</v>
      </c>
      <c r="B49" s="158" t="s">
        <v>203</v>
      </c>
      <c r="C49" s="158" t="s">
        <v>358</v>
      </c>
      <c r="D49" s="158" t="s">
        <v>749</v>
      </c>
      <c r="E49" s="188" t="s">
        <v>352</v>
      </c>
      <c r="F49" s="188" t="s">
        <v>19</v>
      </c>
      <c r="G49" s="233">
        <v>26000</v>
      </c>
      <c r="H49" s="233">
        <v>0</v>
      </c>
      <c r="I49" s="230">
        <f t="shared" si="16"/>
        <v>26000</v>
      </c>
      <c r="J49" s="225">
        <f>IF(G49&gt;=Datos!$D$14,(Datos!$D$14*Datos!$C$14),IF(G49&lt;=Datos!$D$14,(G49*Datos!$C$14)))</f>
        <v>746.2</v>
      </c>
      <c r="K49" s="234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225">
        <f>IF(G49&gt;=Datos!$D$15,(Datos!$D$15*Datos!$C$15),IF(G49&lt;=Datos!$D$15,(G49*Datos!$C$15)))</f>
        <v>790.4</v>
      </c>
      <c r="M49" s="233">
        <v>25</v>
      </c>
      <c r="N49" s="233">
        <f t="shared" si="17"/>
        <v>1561.6</v>
      </c>
      <c r="O49" s="283">
        <f t="shared" si="7"/>
        <v>24438.400000000001</v>
      </c>
    </row>
    <row r="50" spans="1:15" s="123" customFormat="1" ht="36.75" customHeight="1" x14ac:dyDescent="0.2">
      <c r="A50" s="313" t="s">
        <v>645</v>
      </c>
      <c r="B50" s="314"/>
      <c r="C50" s="167">
        <v>10</v>
      </c>
      <c r="D50" s="167"/>
      <c r="E50" s="280"/>
      <c r="F50" s="245"/>
      <c r="G50" s="246">
        <f>SUM(G39:G49)</f>
        <v>354500</v>
      </c>
      <c r="H50" s="246">
        <f t="shared" ref="H50:N50" si="18">SUM(H39:H49)</f>
        <v>0</v>
      </c>
      <c r="I50" s="246">
        <f t="shared" si="18"/>
        <v>354500</v>
      </c>
      <c r="J50" s="246">
        <f t="shared" si="18"/>
        <v>10174.150000000001</v>
      </c>
      <c r="K50" s="246">
        <f t="shared" si="18"/>
        <v>9753.1200000000008</v>
      </c>
      <c r="L50" s="246">
        <f t="shared" si="18"/>
        <v>10776.799999999997</v>
      </c>
      <c r="M50" s="246">
        <f t="shared" si="18"/>
        <v>14315.11</v>
      </c>
      <c r="N50" s="246">
        <f t="shared" si="18"/>
        <v>45019.18</v>
      </c>
      <c r="O50" s="246">
        <f>SUM(O39:O49)</f>
        <v>309480.82</v>
      </c>
    </row>
    <row r="51" spans="1:15" s="9" customFormat="1" ht="36.75" customHeight="1" x14ac:dyDescent="0.2">
      <c r="A51" s="313" t="s">
        <v>711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286"/>
    </row>
    <row r="52" spans="1:15" s="9" customFormat="1" ht="36.75" customHeight="1" x14ac:dyDescent="0.2">
      <c r="A52" s="222">
        <v>29</v>
      </c>
      <c r="B52" s="158" t="s">
        <v>643</v>
      </c>
      <c r="C52" s="158" t="s">
        <v>356</v>
      </c>
      <c r="D52" s="158" t="s">
        <v>278</v>
      </c>
      <c r="E52" s="188" t="s">
        <v>352</v>
      </c>
      <c r="F52" s="188" t="s">
        <v>19</v>
      </c>
      <c r="G52" s="233">
        <v>35000</v>
      </c>
      <c r="H52" s="233">
        <v>0</v>
      </c>
      <c r="I52" s="233">
        <f t="shared" ref="I52:I53" si="19">SUM(G52:H52)</f>
        <v>35000</v>
      </c>
      <c r="J52" s="225">
        <f>IF(G52&gt;=Datos!$D$14,(Datos!$D$14*Datos!$C$14),IF(G52&lt;=Datos!$D$14,(G52*Datos!$C$14)))</f>
        <v>1004.5</v>
      </c>
      <c r="K52" s="234" t="str">
        <f>IF((G52-J52-L52)&lt;=Datos!$G$7,"0",IF((G52-J52-L52)&lt;=Datos!$G$8,((G52-J52-L52)-Datos!$F$8)*Datos!$I$6,IF((G52-J52-L52)&lt;=Datos!$G$9,Datos!$I$8+((G52-J52-L52)-Datos!$F$9)*Datos!$J$6,IF((G52-J52-L52)&gt;=Datos!$F$10,(Datos!$I$8+Datos!$J$8)+((G52-J52-L52)-Datos!$F$10)*Datos!$K$6))))</f>
        <v>0</v>
      </c>
      <c r="L52" s="225">
        <f>IF(G52&gt;=Datos!$D$15,(Datos!$D$15*Datos!$C$15),IF(G52&lt;=Datos!$D$15,(G52*Datos!$C$15)))</f>
        <v>1064</v>
      </c>
      <c r="M52" s="233">
        <v>25</v>
      </c>
      <c r="N52" s="233">
        <f t="shared" ref="N52:N53" si="20">SUM(J52:M52)</f>
        <v>2093.5</v>
      </c>
      <c r="O52" s="283">
        <f t="shared" ref="O52:O53" si="21">+G52-N52</f>
        <v>32906.5</v>
      </c>
    </row>
    <row r="53" spans="1:15" s="9" customFormat="1" ht="36.75" customHeight="1" x14ac:dyDescent="0.2">
      <c r="A53" s="222">
        <v>30</v>
      </c>
      <c r="B53" s="158" t="s">
        <v>134</v>
      </c>
      <c r="C53" s="158" t="s">
        <v>356</v>
      </c>
      <c r="D53" s="158" t="s">
        <v>293</v>
      </c>
      <c r="E53" s="188" t="s">
        <v>352</v>
      </c>
      <c r="F53" s="188" t="s">
        <v>353</v>
      </c>
      <c r="G53" s="233">
        <v>20000</v>
      </c>
      <c r="H53" s="233">
        <v>0</v>
      </c>
      <c r="I53" s="233">
        <f t="shared" si="19"/>
        <v>20000</v>
      </c>
      <c r="J53" s="225">
        <f>IF(G53&gt;=Datos!$D$14,(Datos!$D$14*Datos!$C$14),IF(G53&lt;=Datos!$D$14,(G53*Datos!$C$14)))</f>
        <v>574</v>
      </c>
      <c r="K53" s="234" t="str">
        <f>IF((G53-J53-L53)&lt;=Datos!$G$7,"0",IF((G53-J53-L53)&lt;=Datos!$G$8,((G53-J53-L53)-Datos!$F$8)*Datos!$I$6,IF((G53-J53-L53)&lt;=Datos!$G$9,Datos!$I$8+((G53-J53-L53)-Datos!$F$9)*Datos!$J$6,IF((G53-J53-L53)&gt;=Datos!$F$10,(Datos!$I$8+Datos!$J$8)+((G53-J53-L53)-Datos!$F$10)*Datos!$K$6))))</f>
        <v>0</v>
      </c>
      <c r="L53" s="225">
        <f>IF(G53&gt;=Datos!$D$15,(Datos!$D$15*Datos!$C$15),IF(G53&lt;=Datos!$D$15,(G53*Datos!$C$15)))</f>
        <v>608</v>
      </c>
      <c r="M53" s="233">
        <v>25</v>
      </c>
      <c r="N53" s="233">
        <f t="shared" si="20"/>
        <v>1207</v>
      </c>
      <c r="O53" s="283">
        <f t="shared" si="21"/>
        <v>18793</v>
      </c>
    </row>
    <row r="54" spans="1:15" s="9" customFormat="1" ht="36.75" customHeight="1" x14ac:dyDescent="0.2">
      <c r="A54" s="222">
        <v>31</v>
      </c>
      <c r="B54" s="158" t="s">
        <v>140</v>
      </c>
      <c r="C54" s="158" t="s">
        <v>358</v>
      </c>
      <c r="D54" s="158" t="s">
        <v>293</v>
      </c>
      <c r="E54" s="188" t="s">
        <v>352</v>
      </c>
      <c r="F54" s="188" t="s">
        <v>353</v>
      </c>
      <c r="G54" s="233">
        <v>20000</v>
      </c>
      <c r="H54" s="233">
        <v>0</v>
      </c>
      <c r="I54" s="233">
        <f>SUM(G54:H54)</f>
        <v>20000</v>
      </c>
      <c r="J54" s="225">
        <f>IF(G54&gt;=Datos!$D$14,(Datos!$D$14*Datos!$C$14),IF(G54&lt;=Datos!$D$14,(G54*Datos!$C$14)))</f>
        <v>574</v>
      </c>
      <c r="K54" s="234" t="str">
        <f>IF((G54-J54-L54)&lt;=Datos!$G$7,"0",IF((G54-J54-L54)&lt;=Datos!$G$8,((G54-J54-L54)-Datos!$F$8)*Datos!$I$6,IF((G54-J54-L54)&lt;=Datos!$G$9,Datos!$I$8+((G54-J54-L54)-Datos!$F$9)*Datos!$J$6,IF((G54-J54-L54)&gt;=Datos!$F$10,(Datos!$I$8+Datos!$J$8)+((G54-J54-L54)-Datos!$F$10)*Datos!$K$6))))</f>
        <v>0</v>
      </c>
      <c r="L54" s="225">
        <f>IF(G54&gt;=Datos!$D$15,(Datos!$D$15*Datos!$C$15),IF(G54&lt;=Datos!$D$15,(G54*Datos!$C$15)))</f>
        <v>608</v>
      </c>
      <c r="M54" s="233">
        <v>4544.6499999999996</v>
      </c>
      <c r="N54" s="233">
        <f>SUM(J54:M54)</f>
        <v>5726.65</v>
      </c>
      <c r="O54" s="283">
        <f>+G54-N54</f>
        <v>14273.35</v>
      </c>
    </row>
    <row r="55" spans="1:15" s="9" customFormat="1" ht="36.75" customHeight="1" x14ac:dyDescent="0.2">
      <c r="A55" s="222">
        <v>32</v>
      </c>
      <c r="B55" s="158" t="s">
        <v>348</v>
      </c>
      <c r="C55" s="158" t="s">
        <v>357</v>
      </c>
      <c r="D55" s="158" t="s">
        <v>293</v>
      </c>
      <c r="E55" s="188" t="s">
        <v>352</v>
      </c>
      <c r="F55" s="188" t="s">
        <v>353</v>
      </c>
      <c r="G55" s="233">
        <v>20000</v>
      </c>
      <c r="H55" s="233">
        <v>0</v>
      </c>
      <c r="I55" s="233">
        <f>SUM(G55:H55)</f>
        <v>20000</v>
      </c>
      <c r="J55" s="225">
        <f>IF(G55&gt;=Datos!$D$14,(Datos!$D$14*Datos!$C$14),IF(G55&lt;=Datos!$D$14,(G55*Datos!$C$14)))</f>
        <v>574</v>
      </c>
      <c r="K55" s="234" t="str">
        <f>IF((G55-J55-L55)&lt;=Datos!$G$7,"0",IF((G55-J55-L55)&lt;=Datos!$G$8,((G55-J55-L55)-Datos!$F$8)*Datos!$I$6,IF((G55-J55-L55)&lt;=Datos!$G$9,Datos!$I$8+((G55-J55-L55)-Datos!$F$9)*Datos!$J$6,IF((G55-J55-L55)&gt;=Datos!$F$10,(Datos!$I$8+Datos!$J$8)+((G55-J55-L55)-Datos!$F$10)*Datos!$K$6))))</f>
        <v>0</v>
      </c>
      <c r="L55" s="225">
        <f>IF(G55&gt;=Datos!$D$15,(Datos!$D$15*Datos!$C$15),IF(G55&lt;=Datos!$D$15,(G55*Datos!$C$15)))</f>
        <v>608</v>
      </c>
      <c r="M55" s="233">
        <v>25</v>
      </c>
      <c r="N55" s="233">
        <f>SUM(J55:M55)</f>
        <v>1207</v>
      </c>
      <c r="O55" s="283">
        <f>+G55-N55</f>
        <v>18793</v>
      </c>
    </row>
    <row r="56" spans="1:15" s="123" customFormat="1" ht="36.75" customHeight="1" x14ac:dyDescent="0.2">
      <c r="A56" s="313" t="s">
        <v>645</v>
      </c>
      <c r="B56" s="314"/>
      <c r="C56" s="167">
        <v>4</v>
      </c>
      <c r="D56" s="167"/>
      <c r="E56" s="280"/>
      <c r="F56" s="185"/>
      <c r="G56" s="171">
        <f>SUM(G52:G55)</f>
        <v>95000</v>
      </c>
      <c r="H56" s="171">
        <f t="shared" ref="H56:O56" si="22">SUM(H52:H55)</f>
        <v>0</v>
      </c>
      <c r="I56" s="171">
        <f t="shared" si="22"/>
        <v>95000</v>
      </c>
      <c r="J56" s="171">
        <f t="shared" si="22"/>
        <v>2726.5</v>
      </c>
      <c r="K56" s="171">
        <f t="shared" si="22"/>
        <v>0</v>
      </c>
      <c r="L56" s="171">
        <f t="shared" si="22"/>
        <v>2888</v>
      </c>
      <c r="M56" s="171">
        <f t="shared" si="22"/>
        <v>4619.6499999999996</v>
      </c>
      <c r="N56" s="171">
        <f t="shared" si="22"/>
        <v>10234.15</v>
      </c>
      <c r="O56" s="271">
        <f t="shared" si="22"/>
        <v>84765.85</v>
      </c>
    </row>
    <row r="57" spans="1:15" s="9" customFormat="1" ht="36.75" customHeight="1" x14ac:dyDescent="0.2">
      <c r="A57" s="313" t="s">
        <v>712</v>
      </c>
      <c r="B57" s="314"/>
      <c r="C57" s="314"/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286"/>
    </row>
    <row r="58" spans="1:15" s="9" customFormat="1" ht="36.75" customHeight="1" x14ac:dyDescent="0.2">
      <c r="A58" s="222">
        <v>33</v>
      </c>
      <c r="B58" s="158" t="s">
        <v>709</v>
      </c>
      <c r="C58" s="158" t="s">
        <v>459</v>
      </c>
      <c r="D58" s="158" t="s">
        <v>713</v>
      </c>
      <c r="E58" s="188" t="s">
        <v>352</v>
      </c>
      <c r="F58" s="188" t="s">
        <v>353</v>
      </c>
      <c r="G58" s="233">
        <v>26000</v>
      </c>
      <c r="H58" s="233">
        <v>0</v>
      </c>
      <c r="I58" s="233">
        <f t="shared" ref="I58:I59" si="23">SUM(G58:H58)</f>
        <v>26000</v>
      </c>
      <c r="J58" s="225">
        <f>IF(G58&gt;=Datos!$D$14,(Datos!$D$14*Datos!$C$14),IF(G58&lt;=Datos!$D$14,(G58*Datos!$C$14)))</f>
        <v>746.2</v>
      </c>
      <c r="K58" s="234" t="str">
        <f>IF((G58-J58-L58)&lt;=Datos!$G$7,"0",IF((G58-J58-L58)&lt;=Datos!$G$8,((G58-J58-L58)-Datos!$F$8)*Datos!$I$6,IF((G58-J58-L58)&lt;=Datos!$G$9,Datos!$I$8+((G58-J58-L58)-Datos!$F$9)*Datos!$J$6,IF((G58-J58-L58)&gt;=Datos!$F$10,(Datos!$I$8+Datos!$J$8)+((G58-J58-L58)-Datos!$F$10)*Datos!$K$6))))</f>
        <v>0</v>
      </c>
      <c r="L58" s="225">
        <f>IF(G58&gt;=Datos!$D$15,(Datos!$D$15*Datos!$C$15),IF(G58&lt;=Datos!$D$15,(G58*Datos!$C$15)))</f>
        <v>790.4</v>
      </c>
      <c r="M58" s="233">
        <v>25</v>
      </c>
      <c r="N58" s="233">
        <f t="shared" ref="N58" si="24">SUM(J58:M58)</f>
        <v>1561.6</v>
      </c>
      <c r="O58" s="281">
        <f t="shared" ref="O58" si="25">+G58-N58</f>
        <v>24438.400000000001</v>
      </c>
    </row>
    <row r="59" spans="1:15" s="9" customFormat="1" ht="36.75" customHeight="1" x14ac:dyDescent="0.2">
      <c r="A59" s="222">
        <v>34</v>
      </c>
      <c r="B59" s="158" t="s">
        <v>194</v>
      </c>
      <c r="C59" s="158" t="s">
        <v>358</v>
      </c>
      <c r="D59" s="176" t="s">
        <v>413</v>
      </c>
      <c r="E59" s="188" t="s">
        <v>352</v>
      </c>
      <c r="F59" s="188" t="s">
        <v>19</v>
      </c>
      <c r="G59" s="233">
        <v>26000</v>
      </c>
      <c r="H59" s="233">
        <v>0</v>
      </c>
      <c r="I59" s="233">
        <f t="shared" si="23"/>
        <v>26000</v>
      </c>
      <c r="J59" s="225">
        <f>IF(G59&gt;=Datos!$D$14,(Datos!$D$14*Datos!$C$14),IF(G59&lt;=Datos!$D$14,(G59*Datos!$C$14)))</f>
        <v>746.2</v>
      </c>
      <c r="K59" s="234" t="str">
        <f>IF((G59-J59-L59)&lt;=Datos!$G$7,"0",IF((G59-J59-L59)&lt;=Datos!$G$8,((G59-J59-L59)-Datos!$F$8)*Datos!$I$6,IF((G59-J59-L59)&lt;=Datos!$G$9,Datos!$I$8+((G59-J59-L59)-Datos!$F$9)*Datos!$J$6,IF((G59-J59-L59)&gt;=Datos!$F$10,(Datos!$I$8+Datos!$J$8)+((G59-J59-L59)-Datos!$F$10)*Datos!$K$6))))</f>
        <v>0</v>
      </c>
      <c r="L59" s="225">
        <f>IF(G59&gt;=Datos!$D$15,(Datos!$D$15*Datos!$C$15),IF(G59&lt;=Datos!$D$15,(G59*Datos!$C$15)))</f>
        <v>790.4</v>
      </c>
      <c r="M59" s="233">
        <v>4025</v>
      </c>
      <c r="N59" s="233">
        <f>SUM(J59:M59)</f>
        <v>5561.6</v>
      </c>
      <c r="O59" s="281">
        <f>+G59-N59</f>
        <v>20438.400000000001</v>
      </c>
    </row>
    <row r="60" spans="1:15" s="9" customFormat="1" ht="36.75" customHeight="1" x14ac:dyDescent="0.2">
      <c r="A60" s="222">
        <v>35</v>
      </c>
      <c r="B60" s="158" t="s">
        <v>26</v>
      </c>
      <c r="C60" s="158" t="s">
        <v>356</v>
      </c>
      <c r="D60" s="158" t="s">
        <v>265</v>
      </c>
      <c r="E60" s="188" t="s">
        <v>352</v>
      </c>
      <c r="F60" s="188" t="s">
        <v>19</v>
      </c>
      <c r="G60" s="233">
        <v>50000</v>
      </c>
      <c r="H60" s="233">
        <v>0</v>
      </c>
      <c r="I60" s="233">
        <f>SUM(G60:H60)</f>
        <v>50000</v>
      </c>
      <c r="J60" s="225">
        <f>IF(G60&gt;=Datos!$D$14,(Datos!$D$14*Datos!$C$14),IF(G60&lt;=Datos!$D$14,(G60*Datos!$C$14)))</f>
        <v>1435</v>
      </c>
      <c r="K60" s="234">
        <f>IF((G60-J60-L60)&lt;=Datos!$G$7,"0",IF((G60-J60-L60)&lt;=Datos!$G$8,((G60-J60-L60)-Datos!$F$8)*Datos!$I$6,IF((G60-J60-L60)&lt;=Datos!$G$9,Datos!$I$8+((G60-J60-L60)-Datos!$F$9)*Datos!$J$6,IF((G60-J60-L60)&gt;=Datos!$F$10,(Datos!$I$8+Datos!$J$8)+((G60-J60-L60)-Datos!$F$10)*Datos!$K$6))))</f>
        <v>1853.9984999999997</v>
      </c>
      <c r="L60" s="225">
        <f>IF(G60&gt;=Datos!$D$15,(Datos!$D$15*Datos!$C$15),IF(G60&lt;=Datos!$D$15,(G60*Datos!$C$15)))</f>
        <v>1520</v>
      </c>
      <c r="M60" s="233">
        <v>25</v>
      </c>
      <c r="N60" s="233">
        <f>SUM(J60:M60)</f>
        <v>4833.9984999999997</v>
      </c>
      <c r="O60" s="283">
        <f>+G60-N60</f>
        <v>45166.001499999998</v>
      </c>
    </row>
    <row r="61" spans="1:15" s="9" customFormat="1" ht="36.75" customHeight="1" x14ac:dyDescent="0.2">
      <c r="A61" s="222">
        <v>36</v>
      </c>
      <c r="B61" s="158" t="s">
        <v>88</v>
      </c>
      <c r="C61" s="158" t="s">
        <v>356</v>
      </c>
      <c r="D61" s="176" t="s">
        <v>413</v>
      </c>
      <c r="E61" s="188" t="s">
        <v>352</v>
      </c>
      <c r="F61" s="188" t="s">
        <v>19</v>
      </c>
      <c r="G61" s="233">
        <v>26000</v>
      </c>
      <c r="H61" s="233">
        <v>0</v>
      </c>
      <c r="I61" s="233">
        <f>SUM(G61:H61)</f>
        <v>26000</v>
      </c>
      <c r="J61" s="225">
        <f>IF(G61&gt;=Datos!$D$14,(Datos!$D$14*Datos!$C$14),IF(G61&lt;=Datos!$D$14,(G61*Datos!$C$14)))</f>
        <v>746.2</v>
      </c>
      <c r="K61" s="234" t="str">
        <f>IF((G61-J61-L61)&lt;=Datos!$G$7,"0",IF((G61-J61-L61)&lt;=Datos!$G$8,((G61-J61-L61)-Datos!$F$8)*Datos!$I$6,IF((G61-J61-L61)&lt;=Datos!$G$9,Datos!$I$8+((G61-J61-L61)-Datos!$F$9)*Datos!$J$6,IF((G61-J61-L61)&gt;=Datos!$F$10,(Datos!$I$8+Datos!$J$8)+((G61-J61-L61)-Datos!$F$10)*Datos!$K$6))))</f>
        <v>0</v>
      </c>
      <c r="L61" s="225">
        <f>IF(G61&gt;=Datos!$D$15,(Datos!$D$15*Datos!$C$15),IF(G61&lt;=Datos!$D$15,(G61*Datos!$C$15)))</f>
        <v>790.4</v>
      </c>
      <c r="M61" s="233">
        <v>3740.46</v>
      </c>
      <c r="N61" s="233">
        <v>5277.06</v>
      </c>
      <c r="O61" s="283">
        <f>+G61-N61</f>
        <v>20722.939999999999</v>
      </c>
    </row>
    <row r="62" spans="1:15" s="9" customFormat="1" ht="36.75" customHeight="1" x14ac:dyDescent="0.2">
      <c r="A62" s="222">
        <v>37</v>
      </c>
      <c r="B62" s="158" t="s">
        <v>248</v>
      </c>
      <c r="C62" s="158" t="s">
        <v>357</v>
      </c>
      <c r="D62" s="176" t="s">
        <v>413</v>
      </c>
      <c r="E62" s="188" t="s">
        <v>352</v>
      </c>
      <c r="F62" s="188" t="s">
        <v>19</v>
      </c>
      <c r="G62" s="233">
        <v>35000</v>
      </c>
      <c r="H62" s="233">
        <v>0</v>
      </c>
      <c r="I62" s="233">
        <f>SUM(G62:H62)</f>
        <v>35000</v>
      </c>
      <c r="J62" s="225">
        <f>IF(G62&gt;=Datos!$D$14,(Datos!$D$14*Datos!$C$14),IF(G62&lt;=Datos!$D$14,(G62*Datos!$C$14)))</f>
        <v>1004.5</v>
      </c>
      <c r="K62" s="234" t="str">
        <f>IF((G62-J62-L62)&lt;=Datos!$G$7,"0",IF((G62-J62-L62)&lt;=Datos!$G$8,((G62-J62-L62)-Datos!$F$8)*Datos!$I$6,IF((G62-J62-L62)&lt;=Datos!$G$9,Datos!$I$8+((G62-J62-L62)-Datos!$F$9)*Datos!$J$6,IF((G62-J62-L62)&gt;=Datos!$F$10,(Datos!$I$8+Datos!$J$8)+((G62-J62-L62)-Datos!$F$10)*Datos!$K$6))))</f>
        <v>0</v>
      </c>
      <c r="L62" s="225">
        <f>IF(G62&gt;=Datos!$D$15,(Datos!$D$15*Datos!$C$15),IF(G62&lt;=Datos!$D$15,(G62*Datos!$C$15)))</f>
        <v>1064</v>
      </c>
      <c r="M62" s="233">
        <v>1740.46</v>
      </c>
      <c r="N62" s="233">
        <f>SUM(J62:M62)</f>
        <v>3808.96</v>
      </c>
      <c r="O62" s="283">
        <f>+G62-N62</f>
        <v>31191.040000000001</v>
      </c>
    </row>
    <row r="63" spans="1:15" s="9" customFormat="1" ht="36.75" customHeight="1" x14ac:dyDescent="0.2">
      <c r="A63" s="222">
        <v>38</v>
      </c>
      <c r="B63" s="244" t="s">
        <v>493</v>
      </c>
      <c r="C63" s="158" t="s">
        <v>357</v>
      </c>
      <c r="D63" s="244" t="s">
        <v>404</v>
      </c>
      <c r="E63" s="188" t="s">
        <v>352</v>
      </c>
      <c r="F63" s="188" t="s">
        <v>19</v>
      </c>
      <c r="G63" s="182">
        <v>26000</v>
      </c>
      <c r="H63" s="233">
        <v>0</v>
      </c>
      <c r="I63" s="182">
        <f>SUM(G63:H63)</f>
        <v>26000</v>
      </c>
      <c r="J63" s="225">
        <f>IF(G63&gt;=Datos!$D$14,(Datos!$D$14*Datos!$C$14),IF(G63&lt;=Datos!$D$14,(G63*Datos!$C$14)))</f>
        <v>746.2</v>
      </c>
      <c r="K63" s="234" t="str">
        <f>IF((G63-J63-L63)&lt;=Datos!$G$7,"0",IF((G63-J63-L63)&lt;=Datos!$G$8,((G63-J63-L63)-Datos!$F$8)*Datos!$I$6,IF((G63-J63-L63)&lt;=Datos!$G$9,Datos!$I$8+((G63-J63-L63)-Datos!$F$9)*Datos!$J$6,IF((G63-J63-L63)&gt;=Datos!$F$10,(Datos!$I$8+Datos!$J$8)+((G63-J63-L63)-Datos!$F$10)*Datos!$K$6))))</f>
        <v>0</v>
      </c>
      <c r="L63" s="225">
        <f>IF(G63&gt;=Datos!$D$15,(Datos!$D$15*Datos!$C$15),IF(G63&lt;=Datos!$D$15,(G63*Datos!$C$15)))</f>
        <v>790.4</v>
      </c>
      <c r="M63" s="233">
        <v>25</v>
      </c>
      <c r="N63" s="233">
        <f>SUM(J63:M63)</f>
        <v>1561.6</v>
      </c>
      <c r="O63" s="283">
        <f>+G63-N63</f>
        <v>24438.400000000001</v>
      </c>
    </row>
    <row r="64" spans="1:15" s="9" customFormat="1" ht="36.75" customHeight="1" x14ac:dyDescent="0.2">
      <c r="A64" s="222">
        <v>39</v>
      </c>
      <c r="B64" s="158" t="s">
        <v>614</v>
      </c>
      <c r="C64" s="158" t="s">
        <v>356</v>
      </c>
      <c r="D64" s="158" t="s">
        <v>615</v>
      </c>
      <c r="E64" s="188" t="s">
        <v>352</v>
      </c>
      <c r="F64" s="188" t="s">
        <v>19</v>
      </c>
      <c r="G64" s="233">
        <v>26000</v>
      </c>
      <c r="H64" s="233">
        <v>0</v>
      </c>
      <c r="I64" s="233">
        <f t="shared" ref="I64:I67" si="26">SUM(G64:H64)</f>
        <v>26000</v>
      </c>
      <c r="J64" s="225">
        <v>746.2</v>
      </c>
      <c r="K64" s="234" t="str">
        <f>IF((G64-J64-L64)&lt;=Datos!$G$7,"0",IF((G64-J64-L64)&lt;=Datos!$G$8,((G64-J64-L64)-Datos!$F$8)*Datos!$I$6,IF((G64-J64-L64)&lt;=Datos!$G$9,Datos!$I$8+((G64-J64-L64)-Datos!$F$9)*Datos!$J$6,IF((G64-J64-L64)&gt;=Datos!$F$10,(Datos!$I$8+Datos!$J$8)+((G64-J64-L64)-Datos!$F$10)*Datos!$K$6))))</f>
        <v>0</v>
      </c>
      <c r="L64" s="225">
        <v>790.4</v>
      </c>
      <c r="M64" s="233">
        <v>1740.46</v>
      </c>
      <c r="N64" s="233">
        <v>3277.06</v>
      </c>
      <c r="O64" s="283">
        <f t="shared" ref="O64:O67" si="27">+G64-N64</f>
        <v>22722.94</v>
      </c>
    </row>
    <row r="65" spans="1:16" s="9" customFormat="1" ht="36.75" customHeight="1" x14ac:dyDescent="0.2">
      <c r="A65" s="222">
        <v>40</v>
      </c>
      <c r="B65" s="244" t="s">
        <v>258</v>
      </c>
      <c r="C65" s="158" t="s">
        <v>358</v>
      </c>
      <c r="D65" s="181" t="s">
        <v>413</v>
      </c>
      <c r="E65" s="188" t="s">
        <v>352</v>
      </c>
      <c r="F65" s="188" t="s">
        <v>19</v>
      </c>
      <c r="G65" s="182">
        <v>26000</v>
      </c>
      <c r="H65" s="233">
        <v>0</v>
      </c>
      <c r="I65" s="182">
        <f t="shared" si="26"/>
        <v>26000</v>
      </c>
      <c r="J65" s="225">
        <f>IF(G65&gt;=Datos!$D$14,(Datos!$D$14*Datos!$C$14),IF(G65&lt;=Datos!$D$14,(G65*Datos!$C$14)))</f>
        <v>746.2</v>
      </c>
      <c r="K65" s="234" t="str">
        <f>IF((G65-J65-L65)&lt;=Datos!$G$7,"0",IF((G65-J65-L65)&lt;=Datos!$G$8,((G65-J65-L65)-Datos!$F$8)*Datos!$I$6,IF((G65-J65-L65)&lt;=Datos!$G$9,Datos!$I$8+((G65-J65-L65)-Datos!$F$9)*Datos!$J$6,IF((G65-J65-L65)&gt;=Datos!$F$10,(Datos!$I$8+Datos!$J$8)+((G65-J65-L65)-Datos!$F$10)*Datos!$K$6))))</f>
        <v>0</v>
      </c>
      <c r="L65" s="225">
        <f>IF(G65&gt;=Datos!$D$15,(Datos!$D$15*Datos!$C$15),IF(G65&lt;=Datos!$D$15,(G65*Datos!$C$15)))</f>
        <v>790.4</v>
      </c>
      <c r="M65" s="233">
        <v>3025</v>
      </c>
      <c r="N65" s="233">
        <f t="shared" ref="N65:N67" si="28">SUM(J65:M65)</f>
        <v>4561.6000000000004</v>
      </c>
      <c r="O65" s="283">
        <f t="shared" si="27"/>
        <v>21438.400000000001</v>
      </c>
      <c r="P65" s="25"/>
    </row>
    <row r="66" spans="1:16" s="9" customFormat="1" ht="36.75" customHeight="1" x14ac:dyDescent="0.2">
      <c r="A66" s="222">
        <v>41</v>
      </c>
      <c r="B66" s="244" t="s">
        <v>842</v>
      </c>
      <c r="C66" s="158" t="s">
        <v>459</v>
      </c>
      <c r="D66" s="181" t="s">
        <v>843</v>
      </c>
      <c r="E66" s="188" t="s">
        <v>352</v>
      </c>
      <c r="F66" s="188" t="s">
        <v>19</v>
      </c>
      <c r="G66" s="182">
        <v>26000</v>
      </c>
      <c r="H66" s="233">
        <v>0</v>
      </c>
      <c r="I66" s="182">
        <f t="shared" si="26"/>
        <v>26000</v>
      </c>
      <c r="J66" s="225">
        <f>IF(G66&gt;=Datos!$D$14,(Datos!$D$14*Datos!$C$14),IF(G66&lt;=Datos!$D$14,(G66*Datos!$C$14)))</f>
        <v>746.2</v>
      </c>
      <c r="K66" s="234" t="str">
        <f>IF((G66-J66-L66)&lt;=Datos!$G$7,"0",IF((G66-J66-L66)&lt;=Datos!$G$8,((G66-J66-L66)-Datos!$F$8)*Datos!$I$6,IF((G66-J66-L66)&lt;=Datos!$G$9,Datos!$I$8+((G66-J66-L66)-Datos!$F$9)*Datos!$J$6,IF((G66-J66-L66)&gt;=Datos!$F$10,(Datos!$I$8+Datos!$J$8)+((G66-J66-L66)-Datos!$F$10)*Datos!$K$6))))</f>
        <v>0</v>
      </c>
      <c r="L66" s="225">
        <f>IF(G66&gt;=Datos!$D$15,(Datos!$D$15*Datos!$C$15),IF(G66&lt;=Datos!$D$15,(G66*Datos!$C$15)))</f>
        <v>790.4</v>
      </c>
      <c r="M66" s="233">
        <v>25</v>
      </c>
      <c r="N66" s="233">
        <f t="shared" si="28"/>
        <v>1561.6</v>
      </c>
      <c r="O66" s="283">
        <f t="shared" si="27"/>
        <v>24438.400000000001</v>
      </c>
      <c r="P66" s="25"/>
    </row>
    <row r="67" spans="1:16" s="9" customFormat="1" ht="36.75" customHeight="1" x14ac:dyDescent="0.2">
      <c r="A67" s="222">
        <v>42</v>
      </c>
      <c r="B67" s="244" t="s">
        <v>841</v>
      </c>
      <c r="C67" s="158" t="s">
        <v>459</v>
      </c>
      <c r="D67" s="181" t="s">
        <v>713</v>
      </c>
      <c r="E67" s="188" t="s">
        <v>352</v>
      </c>
      <c r="F67" s="188" t="s">
        <v>19</v>
      </c>
      <c r="G67" s="182">
        <v>26000</v>
      </c>
      <c r="H67" s="233">
        <v>0</v>
      </c>
      <c r="I67" s="182">
        <f t="shared" si="26"/>
        <v>26000</v>
      </c>
      <c r="J67" s="225">
        <f>IF(G67&gt;=Datos!$D$14,(Datos!$D$14*Datos!$C$14),IF(G67&lt;=Datos!$D$14,(G67*Datos!$C$14)))</f>
        <v>746.2</v>
      </c>
      <c r="K67" s="234" t="str">
        <f>IF((G67-J67-L67)&lt;=Datos!$G$7,"0",IF((G67-J67-L67)&lt;=Datos!$G$8,((G67-J67-L67)-Datos!$F$8)*Datos!$I$6,IF((G67-J67-L67)&lt;=Datos!$G$9,Datos!$I$8+((G67-J67-L67)-Datos!$F$9)*Datos!$J$6,IF((G67-J67-L67)&gt;=Datos!$F$10,(Datos!$I$8+Datos!$J$8)+((G67-J67-L67)-Datos!$F$10)*Datos!$K$6))))</f>
        <v>0</v>
      </c>
      <c r="L67" s="225">
        <f>IF(G67&gt;=Datos!$D$15,(Datos!$D$15*Datos!$C$15),IF(G67&lt;=Datos!$D$15,(G67*Datos!$C$15)))</f>
        <v>790.4</v>
      </c>
      <c r="M67" s="233">
        <v>25</v>
      </c>
      <c r="N67" s="233">
        <f t="shared" si="28"/>
        <v>1561.6</v>
      </c>
      <c r="O67" s="283">
        <f t="shared" si="27"/>
        <v>24438.400000000001</v>
      </c>
      <c r="P67" s="25"/>
    </row>
    <row r="68" spans="1:16" s="123" customFormat="1" ht="36.75" customHeight="1" x14ac:dyDescent="0.2">
      <c r="A68" s="313" t="s">
        <v>645</v>
      </c>
      <c r="B68" s="314"/>
      <c r="C68" s="167">
        <v>10</v>
      </c>
      <c r="D68" s="167"/>
      <c r="E68" s="280"/>
      <c r="F68" s="185"/>
      <c r="G68" s="171">
        <f>SUM(G58:G67)</f>
        <v>293000</v>
      </c>
      <c r="H68" s="171">
        <f t="shared" ref="H68:O68" si="29">SUM(H58:H67)</f>
        <v>0</v>
      </c>
      <c r="I68" s="171">
        <f t="shared" si="29"/>
        <v>293000</v>
      </c>
      <c r="J68" s="171">
        <f t="shared" si="29"/>
        <v>8409.1</v>
      </c>
      <c r="K68" s="171">
        <f t="shared" si="29"/>
        <v>1853.9984999999997</v>
      </c>
      <c r="L68" s="171">
        <f t="shared" si="29"/>
        <v>8907.1999999999989</v>
      </c>
      <c r="M68" s="171">
        <f t="shared" si="29"/>
        <v>14396.380000000001</v>
      </c>
      <c r="N68" s="171">
        <f t="shared" si="29"/>
        <v>33566.678499999995</v>
      </c>
      <c r="O68" s="171">
        <f t="shared" si="29"/>
        <v>259433.32149999999</v>
      </c>
    </row>
    <row r="69" spans="1:16" s="9" customFormat="1" ht="36.75" customHeight="1" x14ac:dyDescent="0.2">
      <c r="A69" s="313" t="s">
        <v>714</v>
      </c>
      <c r="B69" s="314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286"/>
    </row>
    <row r="70" spans="1:16" s="9" customFormat="1" ht="36.75" customHeight="1" x14ac:dyDescent="0.2">
      <c r="A70" s="222">
        <v>43</v>
      </c>
      <c r="B70" s="228" t="s">
        <v>148</v>
      </c>
      <c r="C70" s="158" t="s">
        <v>565</v>
      </c>
      <c r="D70" s="158" t="s">
        <v>629</v>
      </c>
      <c r="E70" s="188" t="s">
        <v>352</v>
      </c>
      <c r="F70" s="188" t="s">
        <v>19</v>
      </c>
      <c r="G70" s="233">
        <v>110000</v>
      </c>
      <c r="H70" s="233">
        <v>0</v>
      </c>
      <c r="I70" s="233">
        <f t="shared" ref="I70" si="30">SUM(G70:H70)</f>
        <v>110000</v>
      </c>
      <c r="J70" s="225">
        <f>IF(G70&gt;=Datos!$D$14,(Datos!$D$14*Datos!$C$14),IF(G70&lt;=Datos!$D$14,(G70*Datos!$C$14)))</f>
        <v>3157</v>
      </c>
      <c r="K70" s="234">
        <f>IF((G70-J70-L70)&lt;=Datos!$G$7,"0",IF((G70-J70-L70)&lt;=Datos!$G$8,((G70-J70-L70)-Datos!$F$8)*Datos!$I$6,IF((G70-J70-L70)&lt;=Datos!$G$9,Datos!$I$8+((G70-J70-L70)-Datos!$F$9)*Datos!$J$6,IF((G70-J70-L70)&gt;=Datos!$F$10,(Datos!$I$8+Datos!$J$8)+((G70-J70-L70)-Datos!$F$10)*Datos!$K$6))))</f>
        <v>14457.610666666667</v>
      </c>
      <c r="L70" s="225">
        <f>IF(G70&gt;=Datos!$D$15,(Datos!$D$15*Datos!$C$15),IF(G70&lt;=Datos!$D$15,(G70*Datos!$C$15)))</f>
        <v>3344</v>
      </c>
      <c r="M70" s="233">
        <v>25</v>
      </c>
      <c r="N70" s="233">
        <f t="shared" ref="N70" si="31">SUM(J70:M70)</f>
        <v>20983.610666666667</v>
      </c>
      <c r="O70" s="283">
        <f t="shared" ref="O70" si="32">+G70-N70</f>
        <v>89016.389333333325</v>
      </c>
    </row>
    <row r="71" spans="1:16" s="123" customFormat="1" ht="36.75" customHeight="1" x14ac:dyDescent="0.2">
      <c r="A71" s="313" t="s">
        <v>645</v>
      </c>
      <c r="B71" s="314"/>
      <c r="C71" s="167">
        <v>1</v>
      </c>
      <c r="D71" s="167"/>
      <c r="E71" s="280"/>
      <c r="F71" s="185"/>
      <c r="G71" s="171">
        <f t="shared" ref="G71:O71" si="33">SUM(G70)</f>
        <v>110000</v>
      </c>
      <c r="H71" s="172">
        <f t="shared" si="33"/>
        <v>0</v>
      </c>
      <c r="I71" s="172">
        <f t="shared" si="33"/>
        <v>110000</v>
      </c>
      <c r="J71" s="172">
        <f t="shared" si="33"/>
        <v>3157</v>
      </c>
      <c r="K71" s="173">
        <f t="shared" si="33"/>
        <v>14457.610666666667</v>
      </c>
      <c r="L71" s="172">
        <f t="shared" si="33"/>
        <v>3344</v>
      </c>
      <c r="M71" s="172">
        <f t="shared" si="33"/>
        <v>25</v>
      </c>
      <c r="N71" s="174">
        <f t="shared" si="33"/>
        <v>20983.610666666667</v>
      </c>
      <c r="O71" s="175">
        <f t="shared" si="33"/>
        <v>89016.389333333325</v>
      </c>
    </row>
    <row r="72" spans="1:16" s="9" customFormat="1" ht="36.75" customHeight="1" x14ac:dyDescent="0.2">
      <c r="A72" s="313" t="s">
        <v>715</v>
      </c>
      <c r="B72" s="314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286"/>
    </row>
    <row r="73" spans="1:16" s="9" customFormat="1" ht="36.75" customHeight="1" x14ac:dyDescent="0.2">
      <c r="A73" s="222">
        <v>44</v>
      </c>
      <c r="B73" s="158" t="s">
        <v>224</v>
      </c>
      <c r="C73" s="158" t="s">
        <v>565</v>
      </c>
      <c r="D73" s="158" t="s">
        <v>429</v>
      </c>
      <c r="E73" s="188" t="s">
        <v>352</v>
      </c>
      <c r="F73" s="188" t="s">
        <v>19</v>
      </c>
      <c r="G73" s="233">
        <v>65000</v>
      </c>
      <c r="H73" s="233">
        <v>0</v>
      </c>
      <c r="I73" s="233">
        <f t="shared" ref="I73" si="34">SUM(G73:H73)</f>
        <v>65000</v>
      </c>
      <c r="J73" s="225">
        <f>IF(G73&gt;=Datos!$D$14,(Datos!$D$14*Datos!$C$14),IF(G73&lt;=Datos!$D$14,(G73*Datos!$C$14)))</f>
        <v>1865.5</v>
      </c>
      <c r="K73" s="234">
        <v>4084.48</v>
      </c>
      <c r="L73" s="225">
        <f>IF(G73&gt;=Datos!$D$15,(Datos!$D$15*Datos!$C$15),IF(G73&lt;=Datos!$D$15,(G73*Datos!$C$15)))</f>
        <v>1976</v>
      </c>
      <c r="M73" s="233">
        <v>1740.46</v>
      </c>
      <c r="N73" s="233">
        <f t="shared" ref="N73" si="35">SUM(J73:M73)</f>
        <v>9666.4399999999987</v>
      </c>
      <c r="O73" s="283">
        <f t="shared" ref="O73" si="36">+G73-N73</f>
        <v>55333.56</v>
      </c>
    </row>
    <row r="74" spans="1:16" s="123" customFormat="1" ht="36.75" customHeight="1" x14ac:dyDescent="0.2">
      <c r="A74" s="313" t="s">
        <v>645</v>
      </c>
      <c r="B74" s="314"/>
      <c r="C74" s="167">
        <v>1</v>
      </c>
      <c r="D74" s="167"/>
      <c r="E74" s="280"/>
      <c r="F74" s="185"/>
      <c r="G74" s="171">
        <f t="shared" ref="G74:O74" si="37">SUM(G73)</f>
        <v>65000</v>
      </c>
      <c r="H74" s="171">
        <f t="shared" si="37"/>
        <v>0</v>
      </c>
      <c r="I74" s="171">
        <f t="shared" si="37"/>
        <v>65000</v>
      </c>
      <c r="J74" s="171">
        <f t="shared" si="37"/>
        <v>1865.5</v>
      </c>
      <c r="K74" s="171">
        <f t="shared" si="37"/>
        <v>4084.48</v>
      </c>
      <c r="L74" s="171">
        <f t="shared" si="37"/>
        <v>1976</v>
      </c>
      <c r="M74" s="171">
        <f t="shared" si="37"/>
        <v>1740.46</v>
      </c>
      <c r="N74" s="171">
        <f t="shared" si="37"/>
        <v>9666.4399999999987</v>
      </c>
      <c r="O74" s="271">
        <f t="shared" si="37"/>
        <v>55333.56</v>
      </c>
    </row>
    <row r="75" spans="1:16" s="9" customFormat="1" ht="36.75" customHeight="1" x14ac:dyDescent="0.2">
      <c r="A75" s="313" t="s">
        <v>716</v>
      </c>
      <c r="B75" s="314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286"/>
    </row>
    <row r="76" spans="1:16" s="9" customFormat="1" ht="36.75" customHeight="1" x14ac:dyDescent="0.2">
      <c r="A76" s="222">
        <v>45</v>
      </c>
      <c r="B76" s="158" t="s">
        <v>60</v>
      </c>
      <c r="C76" s="158" t="s">
        <v>356</v>
      </c>
      <c r="D76" s="176" t="s">
        <v>283</v>
      </c>
      <c r="E76" s="188" t="s">
        <v>352</v>
      </c>
      <c r="F76" s="188" t="s">
        <v>353</v>
      </c>
      <c r="G76" s="233">
        <v>22821.75</v>
      </c>
      <c r="H76" s="233">
        <v>0</v>
      </c>
      <c r="I76" s="233">
        <f t="shared" ref="I76" si="38">SUM(G76:H76)</f>
        <v>22821.75</v>
      </c>
      <c r="J76" s="225">
        <f>IF(G76&gt;=Datos!$D$14,(Datos!$D$14*Datos!$C$14),IF(G76&lt;=Datos!$D$14,(G76*Datos!$C$14)))</f>
        <v>654.98422500000004</v>
      </c>
      <c r="K76" s="234" t="str">
        <f>IF((G76-J76-L76)&lt;=Datos!$G$7,"0",IF((G76-J76-L76)&lt;=Datos!$G$8,((G76-J76-L76)-Datos!$F$8)*Datos!$I$6,IF((G76-J76-L76)&lt;=Datos!$G$9,Datos!$I$8+((G76-J76-L76)-Datos!$F$9)*Datos!$J$6,IF((G76-J76-L76)&gt;=Datos!$F$10,(Datos!$I$8+Datos!$J$8)+((G76-J76-L76)-Datos!$F$10)*Datos!$K$6))))</f>
        <v>0</v>
      </c>
      <c r="L76" s="225">
        <f>IF(G76&gt;=Datos!$D$15,(Datos!$D$15*Datos!$C$15),IF(G76&lt;=Datos!$D$15,(G76*Datos!$C$15)))</f>
        <v>693.78120000000001</v>
      </c>
      <c r="M76" s="233">
        <v>11177.8</v>
      </c>
      <c r="N76" s="233">
        <f t="shared" ref="N76" si="39">SUM(J76:M76)</f>
        <v>12526.565424999999</v>
      </c>
      <c r="O76" s="283">
        <f t="shared" ref="O76" si="40">+G76-N76</f>
        <v>10295.184575000001</v>
      </c>
    </row>
    <row r="77" spans="1:16" s="9" customFormat="1" ht="36.75" customHeight="1" x14ac:dyDescent="0.2">
      <c r="A77" s="222">
        <v>46</v>
      </c>
      <c r="B77" s="158" t="s">
        <v>211</v>
      </c>
      <c r="C77" s="158" t="s">
        <v>356</v>
      </c>
      <c r="D77" s="176" t="s">
        <v>283</v>
      </c>
      <c r="E77" s="188" t="s">
        <v>352</v>
      </c>
      <c r="F77" s="188" t="s">
        <v>353</v>
      </c>
      <c r="G77" s="233">
        <v>25357.5</v>
      </c>
      <c r="H77" s="233">
        <v>0</v>
      </c>
      <c r="I77" s="233">
        <f t="shared" ref="I77:I85" si="41">SUM(G77:H77)</f>
        <v>25357.5</v>
      </c>
      <c r="J77" s="225">
        <f>IF(G77&gt;=Datos!$D$14,(Datos!$D$14*Datos!$C$14),IF(G77&lt;=Datos!$D$14,(G77*Datos!$C$14)))</f>
        <v>727.76025000000004</v>
      </c>
      <c r="K77" s="234" t="str">
        <f>IF((G77-J77-L77)&lt;=Datos!$G$7,"0",IF((G77-J77-L77)&lt;=Datos!$G$8,((G77-J77-L77)-Datos!$F$8)*Datos!$I$6,IF((G77-J77-L77)&lt;=Datos!$G$9,Datos!$I$8+((G77-J77-L77)-Datos!$F$9)*Datos!$J$6,IF((G77-J77-L77)&gt;=Datos!$F$10,(Datos!$I$8+Datos!$J$8)+((G77-J77-L77)-Datos!$F$10)*Datos!$K$6))))</f>
        <v>0</v>
      </c>
      <c r="L77" s="225">
        <f>IF(G77&gt;=Datos!$D$15,(Datos!$D$15*Datos!$C$15),IF(G77&lt;=Datos!$D$15,(G77*Datos!$C$15)))</f>
        <v>770.86800000000005</v>
      </c>
      <c r="M77" s="233">
        <v>25</v>
      </c>
      <c r="N77" s="233">
        <f t="shared" ref="N77:N85" si="42">SUM(J77:M77)</f>
        <v>1523.6282500000002</v>
      </c>
      <c r="O77" s="283">
        <f t="shared" ref="O77:O85" si="43">+G77-N77</f>
        <v>23833.871749999998</v>
      </c>
    </row>
    <row r="78" spans="1:16" s="9" customFormat="1" ht="36.75" customHeight="1" x14ac:dyDescent="0.2">
      <c r="A78" s="222">
        <v>47</v>
      </c>
      <c r="B78" s="158" t="s">
        <v>231</v>
      </c>
      <c r="C78" s="158" t="s">
        <v>356</v>
      </c>
      <c r="D78" s="158" t="s">
        <v>281</v>
      </c>
      <c r="E78" s="188" t="s">
        <v>352</v>
      </c>
      <c r="F78" s="188" t="s">
        <v>353</v>
      </c>
      <c r="G78" s="233">
        <v>22500</v>
      </c>
      <c r="H78" s="233">
        <v>0</v>
      </c>
      <c r="I78" s="233">
        <f t="shared" si="41"/>
        <v>22500</v>
      </c>
      <c r="J78" s="225">
        <f>IF(G78&gt;=Datos!$D$14,(Datos!$D$14*Datos!$C$14),IF(G78&lt;=Datos!$D$14,(G78*Datos!$C$14)))</f>
        <v>645.75</v>
      </c>
      <c r="K78" s="234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225">
        <f>IF(G78&gt;=Datos!$D$15,(Datos!$D$15*Datos!$C$15),IF(G78&lt;=Datos!$D$15,(G78*Datos!$C$15)))</f>
        <v>684</v>
      </c>
      <c r="M78" s="233">
        <v>25</v>
      </c>
      <c r="N78" s="233">
        <f t="shared" si="42"/>
        <v>1354.75</v>
      </c>
      <c r="O78" s="283">
        <f t="shared" si="43"/>
        <v>21145.25</v>
      </c>
    </row>
    <row r="79" spans="1:16" s="9" customFormat="1" ht="36.75" customHeight="1" x14ac:dyDescent="0.2">
      <c r="A79" s="222">
        <v>48</v>
      </c>
      <c r="B79" s="158" t="s">
        <v>199</v>
      </c>
      <c r="C79" s="158" t="s">
        <v>356</v>
      </c>
      <c r="D79" s="158" t="s">
        <v>281</v>
      </c>
      <c r="E79" s="188" t="s">
        <v>352</v>
      </c>
      <c r="F79" s="188" t="s">
        <v>353</v>
      </c>
      <c r="G79" s="233">
        <v>22500</v>
      </c>
      <c r="H79" s="233">
        <v>0</v>
      </c>
      <c r="I79" s="233">
        <f t="shared" si="41"/>
        <v>22500</v>
      </c>
      <c r="J79" s="225">
        <f>IF(G79&gt;=Datos!$D$14,(Datos!$D$14*Datos!$C$14),IF(G79&lt;=Datos!$D$14,(G79*Datos!$C$14)))</f>
        <v>645.75</v>
      </c>
      <c r="K79" s="234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225">
        <f>IF(G79&gt;=Datos!$D$15,(Datos!$D$15*Datos!$C$15),IF(G79&lt;=Datos!$D$15,(G79*Datos!$C$15)))</f>
        <v>684</v>
      </c>
      <c r="M79" s="233">
        <v>25</v>
      </c>
      <c r="N79" s="233">
        <f t="shared" si="42"/>
        <v>1354.75</v>
      </c>
      <c r="O79" s="283">
        <f t="shared" si="43"/>
        <v>21145.25</v>
      </c>
    </row>
    <row r="80" spans="1:16" s="9" customFormat="1" ht="36.75" customHeight="1" x14ac:dyDescent="0.2">
      <c r="A80" s="222">
        <v>49</v>
      </c>
      <c r="B80" s="158" t="s">
        <v>172</v>
      </c>
      <c r="C80" s="158" t="s">
        <v>357</v>
      </c>
      <c r="D80" s="158" t="s">
        <v>281</v>
      </c>
      <c r="E80" s="188" t="s">
        <v>352</v>
      </c>
      <c r="F80" s="188" t="s">
        <v>353</v>
      </c>
      <c r="G80" s="233">
        <v>22500</v>
      </c>
      <c r="H80" s="233">
        <v>0</v>
      </c>
      <c r="I80" s="233">
        <f t="shared" si="41"/>
        <v>22500</v>
      </c>
      <c r="J80" s="225">
        <f>IF(G80&gt;=Datos!$D$14,(Datos!$D$14*Datos!$C$14),IF(G80&lt;=Datos!$D$14,(G80*Datos!$C$14)))</f>
        <v>645.75</v>
      </c>
      <c r="K80" s="234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225">
        <f>IF(G80&gt;=Datos!$D$15,(Datos!$D$15*Datos!$C$15),IF(G80&lt;=Datos!$D$15,(G80*Datos!$C$15)))</f>
        <v>684</v>
      </c>
      <c r="M80" s="233">
        <v>25</v>
      </c>
      <c r="N80" s="233">
        <f t="shared" si="42"/>
        <v>1354.75</v>
      </c>
      <c r="O80" s="283">
        <f t="shared" si="43"/>
        <v>21145.25</v>
      </c>
    </row>
    <row r="81" spans="1:15" s="9" customFormat="1" ht="36.75" customHeight="1" x14ac:dyDescent="0.2">
      <c r="A81" s="222">
        <v>50</v>
      </c>
      <c r="B81" s="158" t="s">
        <v>51</v>
      </c>
      <c r="C81" s="158" t="s">
        <v>358</v>
      </c>
      <c r="D81" s="158" t="s">
        <v>610</v>
      </c>
      <c r="E81" s="188" t="s">
        <v>352</v>
      </c>
      <c r="F81" s="188" t="s">
        <v>353</v>
      </c>
      <c r="G81" s="233">
        <v>30000</v>
      </c>
      <c r="H81" s="233">
        <v>0</v>
      </c>
      <c r="I81" s="233">
        <f t="shared" si="41"/>
        <v>30000</v>
      </c>
      <c r="J81" s="225">
        <f>IF(G81&gt;=Datos!$D$14,(Datos!$D$14*Datos!$C$14),IF(G81&lt;=Datos!$D$14,(G81*Datos!$C$14)))</f>
        <v>861</v>
      </c>
      <c r="K81" s="234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225">
        <f>IF(G81&gt;=Datos!$D$15,(Datos!$D$15*Datos!$C$15),IF(G81&lt;=Datos!$D$15,(G81*Datos!$C$15)))</f>
        <v>912</v>
      </c>
      <c r="M81" s="233">
        <v>2025</v>
      </c>
      <c r="N81" s="233">
        <f t="shared" si="42"/>
        <v>3798</v>
      </c>
      <c r="O81" s="283">
        <f t="shared" si="43"/>
        <v>26202</v>
      </c>
    </row>
    <row r="82" spans="1:15" s="9" customFormat="1" ht="36.75" customHeight="1" x14ac:dyDescent="0.2">
      <c r="A82" s="222">
        <v>51</v>
      </c>
      <c r="B82" s="158" t="s">
        <v>616</v>
      </c>
      <c r="C82" s="158" t="s">
        <v>358</v>
      </c>
      <c r="D82" s="158" t="s">
        <v>281</v>
      </c>
      <c r="E82" s="188" t="s">
        <v>352</v>
      </c>
      <c r="F82" s="188" t="s">
        <v>353</v>
      </c>
      <c r="G82" s="233">
        <v>20000</v>
      </c>
      <c r="H82" s="233">
        <v>0</v>
      </c>
      <c r="I82" s="233">
        <f t="shared" si="41"/>
        <v>20000</v>
      </c>
      <c r="J82" s="225">
        <v>574</v>
      </c>
      <c r="K82" s="234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225">
        <v>608</v>
      </c>
      <c r="M82" s="233">
        <v>2025</v>
      </c>
      <c r="N82" s="233">
        <f t="shared" si="42"/>
        <v>3207</v>
      </c>
      <c r="O82" s="283">
        <f t="shared" si="43"/>
        <v>16793</v>
      </c>
    </row>
    <row r="83" spans="1:15" s="9" customFormat="1" ht="36.75" customHeight="1" x14ac:dyDescent="0.2">
      <c r="A83" s="222">
        <v>52</v>
      </c>
      <c r="B83" s="176" t="s">
        <v>624</v>
      </c>
      <c r="C83" s="158" t="s">
        <v>459</v>
      </c>
      <c r="D83" s="176" t="s">
        <v>610</v>
      </c>
      <c r="E83" s="188" t="s">
        <v>352</v>
      </c>
      <c r="F83" s="188" t="s">
        <v>353</v>
      </c>
      <c r="G83" s="233">
        <v>35000</v>
      </c>
      <c r="H83" s="233">
        <v>0</v>
      </c>
      <c r="I83" s="233">
        <f t="shared" si="41"/>
        <v>35000</v>
      </c>
      <c r="J83" s="225">
        <v>1004.5</v>
      </c>
      <c r="K83" s="234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225">
        <v>1064</v>
      </c>
      <c r="M83" s="233">
        <v>8138.91</v>
      </c>
      <c r="N83" s="233">
        <f t="shared" si="42"/>
        <v>10207.41</v>
      </c>
      <c r="O83" s="283">
        <f t="shared" si="43"/>
        <v>24792.59</v>
      </c>
    </row>
    <row r="84" spans="1:15" s="9" customFormat="1" ht="36.75" customHeight="1" x14ac:dyDescent="0.2">
      <c r="A84" s="222">
        <v>53</v>
      </c>
      <c r="B84" s="158" t="s">
        <v>507</v>
      </c>
      <c r="C84" s="158" t="s">
        <v>357</v>
      </c>
      <c r="D84" s="158" t="s">
        <v>285</v>
      </c>
      <c r="E84" s="188" t="s">
        <v>352</v>
      </c>
      <c r="F84" s="188" t="s">
        <v>353</v>
      </c>
      <c r="G84" s="233">
        <v>35000</v>
      </c>
      <c r="H84" s="233">
        <v>0</v>
      </c>
      <c r="I84" s="233">
        <f t="shared" si="41"/>
        <v>35000</v>
      </c>
      <c r="J84" s="225">
        <f>IF(G84&gt;=Datos!$D$14,(Datos!$D$14*Datos!$C$14),IF(G84&lt;=Datos!$D$14,(G84*Datos!$C$14)))</f>
        <v>1004.5</v>
      </c>
      <c r="K84" s="234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225">
        <f>IF(G84&gt;=Datos!$D$15,(Datos!$D$15*Datos!$C$15),IF(G84&lt;=Datos!$D$15,(G84*Datos!$C$15)))</f>
        <v>1064</v>
      </c>
      <c r="M84" s="233">
        <v>25</v>
      </c>
      <c r="N84" s="233">
        <f t="shared" si="42"/>
        <v>2093.5</v>
      </c>
      <c r="O84" s="283">
        <f t="shared" si="43"/>
        <v>32906.5</v>
      </c>
    </row>
    <row r="85" spans="1:15" s="9" customFormat="1" ht="36.75" customHeight="1" x14ac:dyDescent="0.2">
      <c r="A85" s="222">
        <v>54</v>
      </c>
      <c r="B85" s="158" t="s">
        <v>53</v>
      </c>
      <c r="C85" s="158" t="s">
        <v>357</v>
      </c>
      <c r="D85" s="158" t="s">
        <v>281</v>
      </c>
      <c r="E85" s="188" t="s">
        <v>352</v>
      </c>
      <c r="F85" s="188" t="s">
        <v>353</v>
      </c>
      <c r="G85" s="233">
        <v>22500</v>
      </c>
      <c r="H85" s="233">
        <v>0</v>
      </c>
      <c r="I85" s="233">
        <f t="shared" si="41"/>
        <v>22500</v>
      </c>
      <c r="J85" s="225">
        <f>IF(G85&gt;=Datos!$D$14,(Datos!$D$14*Datos!$C$14),IF(G85&lt;=Datos!$D$14,(G85*Datos!$C$14)))</f>
        <v>645.75</v>
      </c>
      <c r="K85" s="234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225">
        <f>IF(G85&gt;=Datos!$D$15,(Datos!$D$15*Datos!$C$15),IF(G85&lt;=Datos!$D$15,(G85*Datos!$C$15)))</f>
        <v>684</v>
      </c>
      <c r="M85" s="233">
        <v>25</v>
      </c>
      <c r="N85" s="233">
        <f t="shared" si="42"/>
        <v>1354.75</v>
      </c>
      <c r="O85" s="283">
        <f t="shared" si="43"/>
        <v>21145.25</v>
      </c>
    </row>
    <row r="86" spans="1:15" s="123" customFormat="1" ht="36.75" customHeight="1" x14ac:dyDescent="0.2">
      <c r="A86" s="313" t="s">
        <v>645</v>
      </c>
      <c r="B86" s="314"/>
      <c r="C86" s="167">
        <v>10</v>
      </c>
      <c r="D86" s="167"/>
      <c r="E86" s="280"/>
      <c r="F86" s="185"/>
      <c r="G86" s="171">
        <f>SUM(G76:G85)</f>
        <v>258179.25</v>
      </c>
      <c r="H86" s="171">
        <f t="shared" ref="H86:O86" si="44">SUM(H76:H85)</f>
        <v>0</v>
      </c>
      <c r="I86" s="171">
        <f t="shared" si="44"/>
        <v>258179.25</v>
      </c>
      <c r="J86" s="171">
        <f t="shared" si="44"/>
        <v>7409.7444749999995</v>
      </c>
      <c r="K86" s="171">
        <f t="shared" si="44"/>
        <v>0</v>
      </c>
      <c r="L86" s="171">
        <f t="shared" si="44"/>
        <v>7848.6491999999998</v>
      </c>
      <c r="M86" s="171">
        <f t="shared" si="44"/>
        <v>23516.71</v>
      </c>
      <c r="N86" s="171">
        <f t="shared" si="44"/>
        <v>38775.103674999998</v>
      </c>
      <c r="O86" s="171">
        <f t="shared" si="44"/>
        <v>219404.14632500001</v>
      </c>
    </row>
    <row r="87" spans="1:15" s="9" customFormat="1" ht="36.75" customHeight="1" x14ac:dyDescent="0.2">
      <c r="A87" s="313" t="s">
        <v>717</v>
      </c>
      <c r="B87" s="314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286"/>
    </row>
    <row r="88" spans="1:15" ht="36.75" customHeight="1" x14ac:dyDescent="0.2">
      <c r="A88" s="227">
        <v>55</v>
      </c>
      <c r="B88" s="228" t="s">
        <v>144</v>
      </c>
      <c r="C88" s="228" t="s">
        <v>356</v>
      </c>
      <c r="D88" s="150" t="s">
        <v>416</v>
      </c>
      <c r="E88" s="229" t="s">
        <v>352</v>
      </c>
      <c r="F88" s="229" t="s">
        <v>353</v>
      </c>
      <c r="G88" s="230">
        <v>26000</v>
      </c>
      <c r="H88" s="230">
        <v>0</v>
      </c>
      <c r="I88" s="230">
        <f>SUM(G88:H88)</f>
        <v>26000</v>
      </c>
      <c r="J88" s="231">
        <f>IF(G88&gt;=Datos!$D$14,(Datos!$D$14*Datos!$C$14),IF(G88&lt;=Datos!$D$14,(G88*Datos!$C$14)))</f>
        <v>746.2</v>
      </c>
      <c r="K88" s="232" t="str">
        <f>IF((G88-J88-L88)&lt;=Datos!$G$7,"0",IF((G88-J88-L88)&lt;=Datos!$G$8,((G88-J88-L88)-Datos!$F$8)*Datos!$I$6,IF((G88-J88-L88)&lt;=Datos!$G$9,Datos!$I$8+((G88-J88-L88)-Datos!$F$9)*Datos!$J$6,IF((G88-J88-L88)&gt;=Datos!$F$10,(Datos!$I$8+Datos!$J$8)+((G88-J88-L88)-Datos!$F$10)*Datos!$K$6))))</f>
        <v>0</v>
      </c>
      <c r="L88" s="231">
        <f>IF(G88&gt;=Datos!$D$15,(Datos!$D$15*Datos!$C$15),IF(G88&lt;=Datos!$D$15,(G88*Datos!$C$15)))</f>
        <v>790.4</v>
      </c>
      <c r="M88" s="230">
        <v>25</v>
      </c>
      <c r="N88" s="230">
        <f>SUM(J88:M88)</f>
        <v>1561.6</v>
      </c>
      <c r="O88" s="283">
        <f>+G88-N88</f>
        <v>24438.400000000001</v>
      </c>
    </row>
    <row r="89" spans="1:15" s="9" customFormat="1" ht="36.75" customHeight="1" x14ac:dyDescent="0.2">
      <c r="A89" s="227">
        <v>56</v>
      </c>
      <c r="B89" s="158" t="s">
        <v>33</v>
      </c>
      <c r="C89" s="158" t="s">
        <v>357</v>
      </c>
      <c r="D89" s="150" t="s">
        <v>416</v>
      </c>
      <c r="E89" s="188" t="s">
        <v>352</v>
      </c>
      <c r="F89" s="188" t="s">
        <v>19</v>
      </c>
      <c r="G89" s="233">
        <v>30000</v>
      </c>
      <c r="H89" s="233">
        <v>0</v>
      </c>
      <c r="I89" s="233">
        <f>SUM(G89:H89)</f>
        <v>30000</v>
      </c>
      <c r="J89" s="225">
        <f>IF(G89&gt;=Datos!$D$14,(Datos!$D$14*Datos!$C$14),IF(G89&lt;=Datos!$D$14,(G89*Datos!$C$14)))</f>
        <v>861</v>
      </c>
      <c r="K89" s="234" t="str">
        <f>IF((G89-J89-L89)&lt;=Datos!$G$7,"0",IF((G89-J89-L89)&lt;=Datos!$G$8,((G89-J89-L89)-Datos!$F$8)*Datos!$I$6,IF((G89-J89-L89)&lt;=Datos!$G$9,Datos!$I$8+((G89-J89-L89)-Datos!$F$9)*Datos!$J$6,IF((G89-J89-L89)&gt;=Datos!$F$10,(Datos!$I$8+Datos!$J$8)+((G89-J89-L89)-Datos!$F$10)*Datos!$K$6))))</f>
        <v>0</v>
      </c>
      <c r="L89" s="225">
        <f>IF(G89&gt;=Datos!$D$15,(Datos!$D$15*Datos!$C$15),IF(G89&lt;=Datos!$D$15,(G89*Datos!$C$15)))</f>
        <v>912</v>
      </c>
      <c r="M89" s="233">
        <v>1740.46</v>
      </c>
      <c r="N89" s="233">
        <f>SUM(J89:M89)</f>
        <v>3513.46</v>
      </c>
      <c r="O89" s="283">
        <f>+G89-N89</f>
        <v>26486.54</v>
      </c>
    </row>
    <row r="90" spans="1:15" s="123" customFormat="1" ht="36.75" customHeight="1" x14ac:dyDescent="0.2">
      <c r="A90" s="313" t="s">
        <v>645</v>
      </c>
      <c r="B90" s="314"/>
      <c r="C90" s="167">
        <v>2</v>
      </c>
      <c r="D90" s="167"/>
      <c r="E90" s="280"/>
      <c r="F90" s="185"/>
      <c r="G90" s="171">
        <f t="shared" ref="G90:O90" si="45">SUM(G88:G89)</f>
        <v>56000</v>
      </c>
      <c r="H90" s="171">
        <f t="shared" si="45"/>
        <v>0</v>
      </c>
      <c r="I90" s="171">
        <f t="shared" si="45"/>
        <v>56000</v>
      </c>
      <c r="J90" s="171">
        <f t="shared" si="45"/>
        <v>1607.2</v>
      </c>
      <c r="K90" s="171">
        <f t="shared" si="45"/>
        <v>0</v>
      </c>
      <c r="L90" s="171">
        <f t="shared" si="45"/>
        <v>1702.4</v>
      </c>
      <c r="M90" s="171">
        <f t="shared" si="45"/>
        <v>1765.46</v>
      </c>
      <c r="N90" s="171">
        <f t="shared" si="45"/>
        <v>5075.0599999999995</v>
      </c>
      <c r="O90" s="271">
        <f t="shared" si="45"/>
        <v>50924.94</v>
      </c>
    </row>
    <row r="91" spans="1:15" s="9" customFormat="1" ht="36.75" customHeight="1" x14ac:dyDescent="0.2">
      <c r="A91" s="313" t="s">
        <v>719</v>
      </c>
      <c r="B91" s="314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286"/>
    </row>
    <row r="92" spans="1:15" s="9" customFormat="1" ht="36.75" customHeight="1" x14ac:dyDescent="0.2">
      <c r="A92" s="222">
        <v>57</v>
      </c>
      <c r="B92" s="158" t="s">
        <v>718</v>
      </c>
      <c r="C92" s="158" t="s">
        <v>459</v>
      </c>
      <c r="D92" s="158" t="s">
        <v>4</v>
      </c>
      <c r="E92" s="188" t="s">
        <v>352</v>
      </c>
      <c r="F92" s="188" t="s">
        <v>19</v>
      </c>
      <c r="G92" s="233">
        <v>17500</v>
      </c>
      <c r="H92" s="233">
        <v>0</v>
      </c>
      <c r="I92" s="233">
        <f t="shared" ref="I92" si="46">SUM(G92:H92)</f>
        <v>17500</v>
      </c>
      <c r="J92" s="225">
        <f>IF(G92&gt;=Datos!$D$14,(Datos!$D$14*Datos!$C$14),IF(G92&lt;=Datos!$D$14,(G92*Datos!$C$14)))</f>
        <v>502.25</v>
      </c>
      <c r="K92" s="234" t="str">
        <f>IF((G92-J92-L92)&lt;=Datos!$G$7,"0",IF((G92-J92-L92)&lt;=Datos!$G$8,((G92-J92-L92)-Datos!$F$8)*Datos!$I$6,IF((G92-J92-L92)&lt;=Datos!$G$9,Datos!$I$8+((G92-J92-L92)-Datos!$F$9)*Datos!$J$6,IF((G92-J92-L92)&gt;=Datos!$F$10,(Datos!$I$8+Datos!$J$8)+((G92-J92-L92)-Datos!$F$10)*Datos!$K$6))))</f>
        <v>0</v>
      </c>
      <c r="L92" s="225">
        <f>IF(G92&gt;=Datos!$D$15,(Datos!$D$15*Datos!$C$15),IF(G92&lt;=Datos!$D$15,(G92*Datos!$C$15)))</f>
        <v>532</v>
      </c>
      <c r="M92" s="233">
        <v>25</v>
      </c>
      <c r="N92" s="233">
        <f t="shared" ref="N92:N95" si="47">SUM(J92:M92)</f>
        <v>1059.25</v>
      </c>
      <c r="O92" s="281">
        <f t="shared" ref="O92:O95" si="48">+G92-N92</f>
        <v>16440.75</v>
      </c>
    </row>
    <row r="93" spans="1:15" s="9" customFormat="1" ht="36.75" customHeight="1" x14ac:dyDescent="0.2">
      <c r="A93" s="222">
        <v>58</v>
      </c>
      <c r="B93" s="158" t="s">
        <v>720</v>
      </c>
      <c r="C93" s="158" t="s">
        <v>357</v>
      </c>
      <c r="D93" s="158" t="s">
        <v>4</v>
      </c>
      <c r="E93" s="188" t="s">
        <v>352</v>
      </c>
      <c r="F93" s="188" t="s">
        <v>19</v>
      </c>
      <c r="G93" s="233">
        <v>17500</v>
      </c>
      <c r="H93" s="233">
        <v>0</v>
      </c>
      <c r="I93" s="233">
        <f t="shared" ref="I93:I95" si="49">SUM(G93:H93)</f>
        <v>17500</v>
      </c>
      <c r="J93" s="225">
        <f>IF(G93&gt;=Datos!$D$14,(Datos!$D$14*Datos!$C$14),IF(G93&lt;=Datos!$D$14,(G93*Datos!$C$14)))</f>
        <v>502.25</v>
      </c>
      <c r="K93" s="234" t="str">
        <f>IF((G93-J93-L93)&lt;=Datos!$G$7,"0",IF((G93-J93-L93)&lt;=Datos!$G$8,((G93-J93-L93)-Datos!$F$8)*Datos!$I$6,IF((G93-J93-L93)&lt;=Datos!$G$9,Datos!$I$8+((G93-J93-L93)-Datos!$F$9)*Datos!$J$6,IF((G93-J93-L93)&gt;=Datos!$F$10,(Datos!$I$8+Datos!$J$8)+((G93-J93-L93)-Datos!$F$10)*Datos!$K$6))))</f>
        <v>0</v>
      </c>
      <c r="L93" s="225">
        <f>IF(G93&gt;=Datos!$D$15,(Datos!$D$15*Datos!$C$15),IF(G93&lt;=Datos!$D$15,(G93*Datos!$C$15)))</f>
        <v>532</v>
      </c>
      <c r="M93" s="233">
        <v>25</v>
      </c>
      <c r="N93" s="233">
        <f t="shared" si="47"/>
        <v>1059.25</v>
      </c>
      <c r="O93" s="281">
        <f t="shared" si="48"/>
        <v>16440.75</v>
      </c>
    </row>
    <row r="94" spans="1:15" s="9" customFormat="1" ht="36.75" customHeight="1" x14ac:dyDescent="0.2">
      <c r="A94" s="222">
        <v>59</v>
      </c>
      <c r="B94" s="158" t="s">
        <v>722</v>
      </c>
      <c r="C94" s="158" t="s">
        <v>356</v>
      </c>
      <c r="D94" s="158" t="s">
        <v>4</v>
      </c>
      <c r="E94" s="188" t="s">
        <v>352</v>
      </c>
      <c r="F94" s="188" t="s">
        <v>353</v>
      </c>
      <c r="G94" s="233">
        <v>17500</v>
      </c>
      <c r="H94" s="233">
        <v>0</v>
      </c>
      <c r="I94" s="233">
        <f t="shared" si="49"/>
        <v>17500</v>
      </c>
      <c r="J94" s="225">
        <f>IF(G94&gt;=Datos!$D$14,(Datos!$D$14*Datos!$C$14),IF(G94&lt;=Datos!$D$14,(G94*Datos!$C$14)))</f>
        <v>502.25</v>
      </c>
      <c r="K94" s="234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225">
        <f>IF(G94&gt;=Datos!$D$15,(Datos!$D$15*Datos!$C$15),IF(G94&lt;=Datos!$D$15,(G94*Datos!$C$15)))</f>
        <v>532</v>
      </c>
      <c r="M94" s="233">
        <v>25</v>
      </c>
      <c r="N94" s="233">
        <f t="shared" si="47"/>
        <v>1059.25</v>
      </c>
      <c r="O94" s="281">
        <f t="shared" si="48"/>
        <v>16440.75</v>
      </c>
    </row>
    <row r="95" spans="1:15" s="9" customFormat="1" ht="36.75" customHeight="1" x14ac:dyDescent="0.2">
      <c r="A95" s="222">
        <v>60</v>
      </c>
      <c r="B95" s="158" t="s">
        <v>721</v>
      </c>
      <c r="C95" s="158" t="s">
        <v>357</v>
      </c>
      <c r="D95" s="158" t="s">
        <v>4</v>
      </c>
      <c r="E95" s="188" t="s">
        <v>352</v>
      </c>
      <c r="F95" s="188" t="s">
        <v>19</v>
      </c>
      <c r="G95" s="233">
        <v>17500</v>
      </c>
      <c r="H95" s="233">
        <v>0</v>
      </c>
      <c r="I95" s="233">
        <f t="shared" si="49"/>
        <v>17500</v>
      </c>
      <c r="J95" s="225">
        <f>IF(G95&gt;=Datos!$D$14,(Datos!$D$14*Datos!$C$14),IF(G95&lt;=Datos!$D$14,(G95*Datos!$C$14)))</f>
        <v>502.25</v>
      </c>
      <c r="K95" s="234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225">
        <f>IF(G95&gt;=Datos!$D$15,(Datos!$D$15*Datos!$C$15),IF(G95&lt;=Datos!$D$15,(G95*Datos!$C$15)))</f>
        <v>532</v>
      </c>
      <c r="M95" s="233">
        <v>25</v>
      </c>
      <c r="N95" s="233">
        <f t="shared" si="47"/>
        <v>1059.25</v>
      </c>
      <c r="O95" s="281">
        <f t="shared" si="48"/>
        <v>16440.75</v>
      </c>
    </row>
    <row r="96" spans="1:15" s="9" customFormat="1" ht="36.75" customHeight="1" x14ac:dyDescent="0.2">
      <c r="A96" s="222">
        <v>61</v>
      </c>
      <c r="B96" s="158" t="s">
        <v>377</v>
      </c>
      <c r="C96" s="158" t="s">
        <v>357</v>
      </c>
      <c r="D96" s="158" t="s">
        <v>279</v>
      </c>
      <c r="E96" s="188" t="s">
        <v>352</v>
      </c>
      <c r="F96" s="188" t="s">
        <v>353</v>
      </c>
      <c r="G96" s="233">
        <v>25000</v>
      </c>
      <c r="H96" s="233">
        <v>0</v>
      </c>
      <c r="I96" s="233">
        <f>SUM(G96:H96)</f>
        <v>25000</v>
      </c>
      <c r="J96" s="225">
        <f>IF(G96&gt;=Datos!$D$14,(Datos!$D$14*Datos!$C$14),IF(G96&lt;=Datos!$D$14,(G96*Datos!$C$14)))</f>
        <v>717.5</v>
      </c>
      <c r="K96" s="234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225">
        <f>IF(G96&gt;=Datos!$D$15,(Datos!$D$15*Datos!$C$15),IF(G96&lt;=Datos!$D$15,(G96*Datos!$C$15)))</f>
        <v>760</v>
      </c>
      <c r="M96" s="233">
        <v>25</v>
      </c>
      <c r="N96" s="233">
        <f t="shared" ref="N96:N104" si="50">SUM(J96:M96)</f>
        <v>1502.5</v>
      </c>
      <c r="O96" s="283">
        <f t="shared" ref="O96:O104" si="51">+G96-N96</f>
        <v>23497.5</v>
      </c>
    </row>
    <row r="97" spans="1:15" s="9" customFormat="1" ht="36.75" customHeight="1" x14ac:dyDescent="0.2">
      <c r="A97" s="222">
        <v>62</v>
      </c>
      <c r="B97" s="158" t="s">
        <v>138</v>
      </c>
      <c r="C97" s="158" t="s">
        <v>358</v>
      </c>
      <c r="D97" s="158" t="s">
        <v>279</v>
      </c>
      <c r="E97" s="188" t="s">
        <v>352</v>
      </c>
      <c r="F97" s="188" t="s">
        <v>353</v>
      </c>
      <c r="G97" s="233">
        <v>25000</v>
      </c>
      <c r="H97" s="233">
        <v>0</v>
      </c>
      <c r="I97" s="233">
        <f>SUM(G97:H97)</f>
        <v>25000</v>
      </c>
      <c r="J97" s="225">
        <f>IF(G97&gt;=Datos!$D$14,(Datos!$D$14*Datos!$C$14),IF(G97&lt;=Datos!$D$14,(G97*Datos!$C$14)))</f>
        <v>717.5</v>
      </c>
      <c r="K97" s="234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225">
        <f>IF(G97&gt;=Datos!$D$15,(Datos!$D$15*Datos!$C$15),IF(G97&lt;=Datos!$D$15,(G97*Datos!$C$15)))</f>
        <v>760</v>
      </c>
      <c r="M97" s="233">
        <v>525</v>
      </c>
      <c r="N97" s="233">
        <f t="shared" si="50"/>
        <v>2002.5</v>
      </c>
      <c r="O97" s="283">
        <f t="shared" si="51"/>
        <v>22997.5</v>
      </c>
    </row>
    <row r="98" spans="1:15" s="9" customFormat="1" ht="36.75" customHeight="1" x14ac:dyDescent="0.2">
      <c r="A98" s="222">
        <v>63</v>
      </c>
      <c r="B98" s="158" t="s">
        <v>62</v>
      </c>
      <c r="C98" s="158" t="s">
        <v>356</v>
      </c>
      <c r="D98" s="158" t="s">
        <v>4</v>
      </c>
      <c r="E98" s="188" t="s">
        <v>352</v>
      </c>
      <c r="F98" s="188" t="s">
        <v>19</v>
      </c>
      <c r="G98" s="233">
        <v>18000</v>
      </c>
      <c r="H98" s="233">
        <v>0</v>
      </c>
      <c r="I98" s="233">
        <f t="shared" ref="I98:I104" si="52">SUM(G98:H98)</f>
        <v>18000</v>
      </c>
      <c r="J98" s="225">
        <f>IF(G98&gt;=Datos!$D$14,(Datos!$D$14*Datos!$C$14),IF(G98&lt;=Datos!$D$14,(G98*Datos!$C$14)))</f>
        <v>516.6</v>
      </c>
      <c r="K98" s="234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225">
        <f>IF(G98&gt;=Datos!$D$15,(Datos!$D$15*Datos!$C$15),IF(G98&lt;=Datos!$D$15,(G98*Datos!$C$15)))</f>
        <v>547.20000000000005</v>
      </c>
      <c r="M98" s="233">
        <v>2025</v>
      </c>
      <c r="N98" s="233">
        <f t="shared" si="50"/>
        <v>3088.8</v>
      </c>
      <c r="O98" s="283">
        <f t="shared" si="51"/>
        <v>14911.2</v>
      </c>
    </row>
    <row r="99" spans="1:15" s="9" customFormat="1" ht="36.75" customHeight="1" x14ac:dyDescent="0.2">
      <c r="A99" s="222">
        <v>64</v>
      </c>
      <c r="B99" s="158" t="s">
        <v>141</v>
      </c>
      <c r="C99" s="158" t="s">
        <v>356</v>
      </c>
      <c r="D99" s="176" t="s">
        <v>422</v>
      </c>
      <c r="E99" s="188" t="s">
        <v>352</v>
      </c>
      <c r="F99" s="188" t="s">
        <v>19</v>
      </c>
      <c r="G99" s="233">
        <v>20000</v>
      </c>
      <c r="H99" s="233">
        <v>0</v>
      </c>
      <c r="I99" s="233">
        <f t="shared" si="52"/>
        <v>20000</v>
      </c>
      <c r="J99" s="225">
        <f>IF(G99&gt;=Datos!$D$14,(Datos!$D$14*Datos!$C$14),IF(G99&lt;=Datos!$D$14,(G99*Datos!$C$14)))</f>
        <v>574</v>
      </c>
      <c r="K99" s="234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225">
        <f>IF(G99&gt;=Datos!$D$15,(Datos!$D$15*Datos!$C$15),IF(G99&lt;=Datos!$D$15,(G99*Datos!$C$15)))</f>
        <v>608</v>
      </c>
      <c r="M99" s="233">
        <v>25</v>
      </c>
      <c r="N99" s="233">
        <f t="shared" si="50"/>
        <v>1207</v>
      </c>
      <c r="O99" s="283">
        <f t="shared" si="51"/>
        <v>18793</v>
      </c>
    </row>
    <row r="100" spans="1:15" s="9" customFormat="1" ht="36.75" customHeight="1" x14ac:dyDescent="0.2">
      <c r="A100" s="222">
        <v>65</v>
      </c>
      <c r="B100" s="158" t="s">
        <v>171</v>
      </c>
      <c r="C100" s="158" t="s">
        <v>356</v>
      </c>
      <c r="D100" s="158" t="s">
        <v>4</v>
      </c>
      <c r="E100" s="188" t="s">
        <v>352</v>
      </c>
      <c r="F100" s="188" t="s">
        <v>19</v>
      </c>
      <c r="G100" s="233">
        <v>18000</v>
      </c>
      <c r="H100" s="233">
        <v>0</v>
      </c>
      <c r="I100" s="233">
        <f t="shared" si="52"/>
        <v>18000</v>
      </c>
      <c r="J100" s="225">
        <f>IF(G100&gt;=Datos!$D$14,(Datos!$D$14*Datos!$C$14),IF(G100&lt;=Datos!$D$14,(G100*Datos!$C$14)))</f>
        <v>516.6</v>
      </c>
      <c r="K100" s="234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225">
        <f>IF(G100&gt;=Datos!$D$15,(Datos!$D$15*Datos!$C$15),IF(G100&lt;=Datos!$D$15,(G100*Datos!$C$15)))</f>
        <v>547.20000000000005</v>
      </c>
      <c r="M100" s="233">
        <v>2025</v>
      </c>
      <c r="N100" s="233">
        <f t="shared" si="50"/>
        <v>3088.8</v>
      </c>
      <c r="O100" s="283">
        <f t="shared" si="51"/>
        <v>14911.2</v>
      </c>
    </row>
    <row r="101" spans="1:15" s="9" customFormat="1" ht="36.75" customHeight="1" x14ac:dyDescent="0.2">
      <c r="A101" s="222">
        <v>66</v>
      </c>
      <c r="B101" s="158" t="s">
        <v>240</v>
      </c>
      <c r="C101" s="158" t="s">
        <v>356</v>
      </c>
      <c r="D101" s="158" t="s">
        <v>4</v>
      </c>
      <c r="E101" s="188" t="s">
        <v>352</v>
      </c>
      <c r="F101" s="188" t="s">
        <v>353</v>
      </c>
      <c r="G101" s="233">
        <v>18000</v>
      </c>
      <c r="H101" s="233">
        <v>0</v>
      </c>
      <c r="I101" s="233">
        <f t="shared" si="52"/>
        <v>18000</v>
      </c>
      <c r="J101" s="225">
        <f>IF(G101&gt;=Datos!$D$14,(Datos!$D$14*Datos!$C$14),IF(G101&lt;=Datos!$D$14,(G101*Datos!$C$14)))</f>
        <v>516.6</v>
      </c>
      <c r="K101" s="234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225">
        <f>IF(G101&gt;=Datos!$D$15,(Datos!$D$15*Datos!$C$15),IF(G101&lt;=Datos!$D$15,(G101*Datos!$C$15)))</f>
        <v>547.20000000000005</v>
      </c>
      <c r="M101" s="233">
        <v>2553.94</v>
      </c>
      <c r="N101" s="233">
        <f t="shared" si="50"/>
        <v>3617.7400000000002</v>
      </c>
      <c r="O101" s="283">
        <f t="shared" si="51"/>
        <v>14382.26</v>
      </c>
    </row>
    <row r="102" spans="1:15" s="9" customFormat="1" ht="36.75" customHeight="1" x14ac:dyDescent="0.2">
      <c r="A102" s="222">
        <v>67</v>
      </c>
      <c r="B102" s="158" t="s">
        <v>128</v>
      </c>
      <c r="C102" s="158" t="s">
        <v>356</v>
      </c>
      <c r="D102" s="158" t="s">
        <v>4</v>
      </c>
      <c r="E102" s="188" t="s">
        <v>352</v>
      </c>
      <c r="F102" s="188" t="s">
        <v>19</v>
      </c>
      <c r="G102" s="233">
        <v>13860</v>
      </c>
      <c r="H102" s="233">
        <v>0</v>
      </c>
      <c r="I102" s="233">
        <f t="shared" si="52"/>
        <v>13860</v>
      </c>
      <c r="J102" s="225">
        <f>IF(G102&gt;=Datos!$D$14,(Datos!$D$14*Datos!$C$14),IF(G102&lt;=Datos!$D$14,(G102*Datos!$C$14)))</f>
        <v>397.78199999999998</v>
      </c>
      <c r="K102" s="234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225">
        <f>IF(G102&gt;=Datos!$D$15,(Datos!$D$15*Datos!$C$15),IF(G102&lt;=Datos!$D$15,(G102*Datos!$C$15)))</f>
        <v>421.34399999999999</v>
      </c>
      <c r="M102" s="233">
        <v>25</v>
      </c>
      <c r="N102" s="233">
        <f t="shared" si="50"/>
        <v>844.12599999999998</v>
      </c>
      <c r="O102" s="283">
        <f t="shared" si="51"/>
        <v>13015.874</v>
      </c>
    </row>
    <row r="103" spans="1:15" s="9" customFormat="1" ht="36.75" customHeight="1" x14ac:dyDescent="0.2">
      <c r="A103" s="222">
        <v>68</v>
      </c>
      <c r="B103" s="158" t="s">
        <v>157</v>
      </c>
      <c r="C103" s="158" t="s">
        <v>356</v>
      </c>
      <c r="D103" s="158" t="s">
        <v>4</v>
      </c>
      <c r="E103" s="188" t="s">
        <v>352</v>
      </c>
      <c r="F103" s="188" t="s">
        <v>19</v>
      </c>
      <c r="G103" s="233">
        <v>18000</v>
      </c>
      <c r="H103" s="233">
        <v>0</v>
      </c>
      <c r="I103" s="233">
        <f t="shared" si="52"/>
        <v>18000</v>
      </c>
      <c r="J103" s="225">
        <f>IF(G103&gt;=Datos!$D$14,(Datos!$D$14*Datos!$C$14),IF(G103&lt;=Datos!$D$14,(G103*Datos!$C$14)))</f>
        <v>516.6</v>
      </c>
      <c r="K103" s="234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225">
        <f>IF(G103&gt;=Datos!$D$15,(Datos!$D$15*Datos!$C$15),IF(G103&lt;=Datos!$D$15,(G103*Datos!$C$15)))</f>
        <v>547.20000000000005</v>
      </c>
      <c r="M103" s="233">
        <v>6537.92</v>
      </c>
      <c r="N103" s="233">
        <f t="shared" si="50"/>
        <v>7601.72</v>
      </c>
      <c r="O103" s="283">
        <f t="shared" si="51"/>
        <v>10398.279999999999</v>
      </c>
    </row>
    <row r="104" spans="1:15" s="9" customFormat="1" ht="36.75" customHeight="1" x14ac:dyDescent="0.2">
      <c r="A104" s="222">
        <v>69</v>
      </c>
      <c r="B104" s="158" t="s">
        <v>173</v>
      </c>
      <c r="C104" s="158" t="s">
        <v>356</v>
      </c>
      <c r="D104" s="158" t="s">
        <v>422</v>
      </c>
      <c r="E104" s="188" t="s">
        <v>352</v>
      </c>
      <c r="F104" s="188" t="s">
        <v>19</v>
      </c>
      <c r="G104" s="233">
        <v>20000</v>
      </c>
      <c r="H104" s="233">
        <v>0</v>
      </c>
      <c r="I104" s="233">
        <f t="shared" si="52"/>
        <v>20000</v>
      </c>
      <c r="J104" s="225">
        <f>IF(G104&gt;=Datos!$D$14,(Datos!$D$14*Datos!$C$14),IF(G104&lt;=Datos!$D$14,(G104*Datos!$C$14)))</f>
        <v>574</v>
      </c>
      <c r="K104" s="234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225">
        <f>IF(G104&gt;=Datos!$D$15,(Datos!$D$15*Datos!$C$15),IF(G104&lt;=Datos!$D$15,(G104*Datos!$C$15)))</f>
        <v>608</v>
      </c>
      <c r="M104" s="233">
        <v>1025</v>
      </c>
      <c r="N104" s="233">
        <f t="shared" si="50"/>
        <v>2207</v>
      </c>
      <c r="O104" s="283">
        <f t="shared" si="51"/>
        <v>17793</v>
      </c>
    </row>
    <row r="105" spans="1:15" ht="36.75" customHeight="1" x14ac:dyDescent="0.2">
      <c r="A105" s="222">
        <v>70</v>
      </c>
      <c r="B105" s="228" t="s">
        <v>552</v>
      </c>
      <c r="C105" s="228" t="s">
        <v>358</v>
      </c>
      <c r="D105" s="228" t="s">
        <v>4</v>
      </c>
      <c r="E105" s="229" t="s">
        <v>352</v>
      </c>
      <c r="F105" s="229" t="s">
        <v>19</v>
      </c>
      <c r="G105" s="230">
        <v>18000</v>
      </c>
      <c r="H105" s="230">
        <v>0</v>
      </c>
      <c r="I105" s="230">
        <f t="shared" ref="I105:I112" si="53">SUM(G105:H105)</f>
        <v>18000</v>
      </c>
      <c r="J105" s="231">
        <f>IF(G105&gt;=Datos!$D$14,(Datos!$D$14*Datos!$C$14),IF(G105&lt;=Datos!$D$14,(G105*Datos!$C$14)))</f>
        <v>516.6</v>
      </c>
      <c r="K105" s="234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231">
        <f>IF(G105&gt;=Datos!$D$15,(Datos!$D$15*Datos!$C$15),IF(G105&lt;=Datos!$D$15,(G105*Datos!$C$15)))</f>
        <v>547.20000000000005</v>
      </c>
      <c r="M105" s="230">
        <v>8550.5300000000007</v>
      </c>
      <c r="N105" s="233">
        <f t="shared" ref="N105:N112" si="54">SUM(J105:M105)</f>
        <v>9614.3300000000017</v>
      </c>
      <c r="O105" s="283">
        <f t="shared" ref="O105:O112" si="55">+G105-N105</f>
        <v>8385.6699999999983</v>
      </c>
    </row>
    <row r="106" spans="1:15" s="9" customFormat="1" ht="36.75" customHeight="1" x14ac:dyDescent="0.2">
      <c r="A106" s="222">
        <v>71</v>
      </c>
      <c r="B106" s="158" t="s">
        <v>67</v>
      </c>
      <c r="C106" s="158" t="s">
        <v>358</v>
      </c>
      <c r="D106" s="158" t="s">
        <v>4</v>
      </c>
      <c r="E106" s="188" t="s">
        <v>352</v>
      </c>
      <c r="F106" s="188" t="s">
        <v>19</v>
      </c>
      <c r="G106" s="233">
        <v>18000</v>
      </c>
      <c r="H106" s="233">
        <v>0</v>
      </c>
      <c r="I106" s="233">
        <f t="shared" si="53"/>
        <v>18000</v>
      </c>
      <c r="J106" s="225">
        <f>IF(G106&gt;=Datos!$D$14,(Datos!$D$14*Datos!$C$14),IF(G106&lt;=Datos!$D$14,(G106*Datos!$C$14)))</f>
        <v>516.6</v>
      </c>
      <c r="K106" s="234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225">
        <f>IF(G106&gt;=Datos!$D$15,(Datos!$D$15*Datos!$C$15),IF(G106&lt;=Datos!$D$15,(G106*Datos!$C$15)))</f>
        <v>547.20000000000005</v>
      </c>
      <c r="M106" s="233">
        <v>25</v>
      </c>
      <c r="N106" s="233">
        <f t="shared" si="54"/>
        <v>1088.8000000000002</v>
      </c>
      <c r="O106" s="283">
        <f t="shared" si="55"/>
        <v>16911.2</v>
      </c>
    </row>
    <row r="107" spans="1:15" s="9" customFormat="1" ht="36.75" customHeight="1" x14ac:dyDescent="0.2">
      <c r="A107" s="222">
        <v>72</v>
      </c>
      <c r="B107" s="158" t="s">
        <v>107</v>
      </c>
      <c r="C107" s="158" t="s">
        <v>358</v>
      </c>
      <c r="D107" s="158" t="s">
        <v>4</v>
      </c>
      <c r="E107" s="188" t="s">
        <v>352</v>
      </c>
      <c r="F107" s="188" t="s">
        <v>19</v>
      </c>
      <c r="G107" s="233">
        <v>18000</v>
      </c>
      <c r="H107" s="233">
        <v>0</v>
      </c>
      <c r="I107" s="233">
        <f t="shared" si="53"/>
        <v>18000</v>
      </c>
      <c r="J107" s="225">
        <f>IF(G107&gt;=Datos!$D$14,(Datos!$D$14*Datos!$C$14),IF(G107&lt;=Datos!$D$14,(G107*Datos!$C$14)))</f>
        <v>516.6</v>
      </c>
      <c r="K107" s="234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225">
        <f>IF(G107&gt;=Datos!$D$15,(Datos!$D$15*Datos!$C$15),IF(G107&lt;=Datos!$D$15,(G107*Datos!$C$15)))</f>
        <v>547.20000000000005</v>
      </c>
      <c r="M107" s="233">
        <v>1796.71</v>
      </c>
      <c r="N107" s="233">
        <f t="shared" si="54"/>
        <v>2860.51</v>
      </c>
      <c r="O107" s="283">
        <f t="shared" si="55"/>
        <v>15139.49</v>
      </c>
    </row>
    <row r="108" spans="1:15" s="9" customFormat="1" ht="36.75" customHeight="1" x14ac:dyDescent="0.2">
      <c r="A108" s="222">
        <v>73</v>
      </c>
      <c r="B108" s="158" t="s">
        <v>117</v>
      </c>
      <c r="C108" s="158" t="s">
        <v>358</v>
      </c>
      <c r="D108" s="158" t="s">
        <v>4</v>
      </c>
      <c r="E108" s="188" t="s">
        <v>352</v>
      </c>
      <c r="F108" s="188" t="s">
        <v>353</v>
      </c>
      <c r="G108" s="233">
        <v>18000</v>
      </c>
      <c r="H108" s="233">
        <v>0</v>
      </c>
      <c r="I108" s="233">
        <f t="shared" si="53"/>
        <v>18000</v>
      </c>
      <c r="J108" s="225">
        <f>IF(G108&gt;=Datos!$D$14,(Datos!$D$14*Datos!$C$14),IF(G108&lt;=Datos!$D$14,(G108*Datos!$C$14)))</f>
        <v>516.6</v>
      </c>
      <c r="K108" s="234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225">
        <f>IF(G108&gt;=Datos!$D$15,(Datos!$D$15*Datos!$C$15),IF(G108&lt;=Datos!$D$15,(G108*Datos!$C$15)))</f>
        <v>547.20000000000005</v>
      </c>
      <c r="M108" s="233">
        <v>3459.85</v>
      </c>
      <c r="N108" s="233">
        <f t="shared" si="54"/>
        <v>4523.6499999999996</v>
      </c>
      <c r="O108" s="283">
        <f t="shared" si="55"/>
        <v>13476.35</v>
      </c>
    </row>
    <row r="109" spans="1:15" s="9" customFormat="1" ht="36.75" customHeight="1" x14ac:dyDescent="0.2">
      <c r="A109" s="222">
        <v>74</v>
      </c>
      <c r="B109" s="158" t="s">
        <v>145</v>
      </c>
      <c r="C109" s="158" t="s">
        <v>358</v>
      </c>
      <c r="D109" s="158" t="s">
        <v>4</v>
      </c>
      <c r="E109" s="188" t="s">
        <v>352</v>
      </c>
      <c r="F109" s="188" t="s">
        <v>353</v>
      </c>
      <c r="G109" s="233">
        <v>18000</v>
      </c>
      <c r="H109" s="233">
        <v>0</v>
      </c>
      <c r="I109" s="233">
        <f t="shared" si="53"/>
        <v>18000</v>
      </c>
      <c r="J109" s="225">
        <f>IF(G109&gt;=Datos!$D$14,(Datos!$D$14*Datos!$C$14),IF(G109&lt;=Datos!$D$14,(G109*Datos!$C$14)))</f>
        <v>516.6</v>
      </c>
      <c r="K109" s="234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225">
        <f>IF(G109&gt;=Datos!$D$15,(Datos!$D$15*Datos!$C$15),IF(G109&lt;=Datos!$D$15,(G109*Datos!$C$15)))</f>
        <v>547.20000000000005</v>
      </c>
      <c r="M109" s="233">
        <v>2025</v>
      </c>
      <c r="N109" s="233">
        <f t="shared" si="54"/>
        <v>3088.8</v>
      </c>
      <c r="O109" s="283">
        <f t="shared" si="55"/>
        <v>14911.2</v>
      </c>
    </row>
    <row r="110" spans="1:15" s="9" customFormat="1" ht="36.75" customHeight="1" x14ac:dyDescent="0.2">
      <c r="A110" s="222">
        <v>75</v>
      </c>
      <c r="B110" s="158" t="s">
        <v>164</v>
      </c>
      <c r="C110" s="158" t="s">
        <v>358</v>
      </c>
      <c r="D110" s="158" t="s">
        <v>4</v>
      </c>
      <c r="E110" s="188" t="s">
        <v>352</v>
      </c>
      <c r="F110" s="188" t="s">
        <v>353</v>
      </c>
      <c r="G110" s="233">
        <v>18000</v>
      </c>
      <c r="H110" s="233">
        <v>0</v>
      </c>
      <c r="I110" s="233">
        <f t="shared" si="53"/>
        <v>18000</v>
      </c>
      <c r="J110" s="225">
        <f>IF(G110&gt;=Datos!$D$14,(Datos!$D$14*Datos!$C$14),IF(G110&lt;=Datos!$D$14,(G110*Datos!$C$14)))</f>
        <v>516.6</v>
      </c>
      <c r="K110" s="234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225">
        <f>IF(G110&gt;=Datos!$D$15,(Datos!$D$15*Datos!$C$15),IF(G110&lt;=Datos!$D$15,(G110*Datos!$C$15)))</f>
        <v>547.20000000000005</v>
      </c>
      <c r="M110" s="233">
        <v>1025</v>
      </c>
      <c r="N110" s="233">
        <f t="shared" si="54"/>
        <v>2088.8000000000002</v>
      </c>
      <c r="O110" s="283">
        <f t="shared" si="55"/>
        <v>15911.2</v>
      </c>
    </row>
    <row r="111" spans="1:15" s="9" customFormat="1" ht="36.75" customHeight="1" x14ac:dyDescent="0.2">
      <c r="A111" s="222">
        <v>76</v>
      </c>
      <c r="B111" s="158" t="s">
        <v>174</v>
      </c>
      <c r="C111" s="158" t="s">
        <v>358</v>
      </c>
      <c r="D111" s="158" t="s">
        <v>4</v>
      </c>
      <c r="E111" s="188" t="s">
        <v>352</v>
      </c>
      <c r="F111" s="188" t="s">
        <v>19</v>
      </c>
      <c r="G111" s="233">
        <v>18000</v>
      </c>
      <c r="H111" s="233">
        <v>0</v>
      </c>
      <c r="I111" s="233">
        <f t="shared" si="53"/>
        <v>18000</v>
      </c>
      <c r="J111" s="225">
        <f>IF(G111&gt;=Datos!$D$14,(Datos!$D$14*Datos!$C$14),IF(G111&lt;=Datos!$D$14,(G111*Datos!$C$14)))</f>
        <v>516.6</v>
      </c>
      <c r="K111" s="234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225">
        <f>IF(G111&gt;=Datos!$D$15,(Datos!$D$15*Datos!$C$15),IF(G111&lt;=Datos!$D$15,(G111*Datos!$C$15)))</f>
        <v>547.20000000000005</v>
      </c>
      <c r="M111" s="233">
        <v>1025</v>
      </c>
      <c r="N111" s="233">
        <f t="shared" si="54"/>
        <v>2088.8000000000002</v>
      </c>
      <c r="O111" s="283">
        <f t="shared" si="55"/>
        <v>15911.2</v>
      </c>
    </row>
    <row r="112" spans="1:15" s="9" customFormat="1" ht="36.75" customHeight="1" x14ac:dyDescent="0.2">
      <c r="A112" s="222">
        <v>77</v>
      </c>
      <c r="B112" s="158" t="s">
        <v>209</v>
      </c>
      <c r="C112" s="158" t="s">
        <v>358</v>
      </c>
      <c r="D112" s="158" t="s">
        <v>288</v>
      </c>
      <c r="E112" s="188" t="s">
        <v>352</v>
      </c>
      <c r="F112" s="188" t="s">
        <v>353</v>
      </c>
      <c r="G112" s="233">
        <v>18000</v>
      </c>
      <c r="H112" s="233">
        <v>0</v>
      </c>
      <c r="I112" s="233">
        <f t="shared" si="53"/>
        <v>18000</v>
      </c>
      <c r="J112" s="225">
        <f>IF(G112&gt;=Datos!$D$14,(Datos!$D$14*Datos!$C$14),IF(G112&lt;=Datos!$D$14,(G112*Datos!$C$14)))</f>
        <v>516.6</v>
      </c>
      <c r="K112" s="234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225">
        <f>IF(G112&gt;=Datos!$D$15,(Datos!$D$15*Datos!$C$15),IF(G112&lt;=Datos!$D$15,(G112*Datos!$C$15)))</f>
        <v>547.20000000000005</v>
      </c>
      <c r="M112" s="233">
        <v>11873.89</v>
      </c>
      <c r="N112" s="233">
        <f t="shared" si="54"/>
        <v>12937.689999999999</v>
      </c>
      <c r="O112" s="283">
        <f t="shared" si="55"/>
        <v>5062.3100000000013</v>
      </c>
    </row>
    <row r="113" spans="1:15" s="9" customFormat="1" ht="36.75" customHeight="1" x14ac:dyDescent="0.2">
      <c r="A113" s="222">
        <v>78</v>
      </c>
      <c r="B113" s="158" t="s">
        <v>245</v>
      </c>
      <c r="C113" s="158" t="s">
        <v>358</v>
      </c>
      <c r="D113" s="158" t="s">
        <v>283</v>
      </c>
      <c r="E113" s="188" t="s">
        <v>352</v>
      </c>
      <c r="F113" s="188" t="s">
        <v>353</v>
      </c>
      <c r="G113" s="233">
        <v>13860</v>
      </c>
      <c r="H113" s="233">
        <v>0</v>
      </c>
      <c r="I113" s="233">
        <f>SUM(G113:H113)</f>
        <v>13860</v>
      </c>
      <c r="J113" s="225">
        <f>IF(G113&gt;=Datos!$D$14,(Datos!$D$14*Datos!$C$14),IF(G113&lt;=Datos!$D$14,(G113*Datos!$C$14)))</f>
        <v>397.78199999999998</v>
      </c>
      <c r="K113" s="234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225">
        <f>IF(G113&gt;=Datos!$D$15,(Datos!$D$15*Datos!$C$15),IF(G113&lt;=Datos!$D$15,(G113*Datos!$C$15)))</f>
        <v>421.34399999999999</v>
      </c>
      <c r="M113" s="233">
        <v>25</v>
      </c>
      <c r="N113" s="233">
        <f t="shared" ref="N113:N121" si="56">SUM(J113:M113)</f>
        <v>844.12599999999998</v>
      </c>
      <c r="O113" s="283">
        <f t="shared" ref="O113:O121" si="57">+G113-N113</f>
        <v>13015.874</v>
      </c>
    </row>
    <row r="114" spans="1:15" s="9" customFormat="1" ht="36.75" customHeight="1" x14ac:dyDescent="0.2">
      <c r="A114" s="222">
        <v>79</v>
      </c>
      <c r="B114" s="158" t="s">
        <v>45</v>
      </c>
      <c r="C114" s="158" t="s">
        <v>356</v>
      </c>
      <c r="D114" s="158" t="s">
        <v>4</v>
      </c>
      <c r="E114" s="188" t="s">
        <v>352</v>
      </c>
      <c r="F114" s="188" t="s">
        <v>19</v>
      </c>
      <c r="G114" s="233">
        <v>18000</v>
      </c>
      <c r="H114" s="233">
        <v>0</v>
      </c>
      <c r="I114" s="233">
        <f>SUM(G114:H114)</f>
        <v>18000</v>
      </c>
      <c r="J114" s="225">
        <f>IF(G114&gt;=Datos!$D$14,(Datos!$D$14*Datos!$C$14),IF(G114&lt;=Datos!$D$14,(G114*Datos!$C$14)))</f>
        <v>516.6</v>
      </c>
      <c r="K114" s="234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225">
        <f>IF(G114&gt;=Datos!$D$15,(Datos!$D$15*Datos!$C$15),IF(G114&lt;=Datos!$D$15,(G114*Datos!$C$15)))</f>
        <v>547.20000000000005</v>
      </c>
      <c r="M114" s="233">
        <v>1025</v>
      </c>
      <c r="N114" s="233">
        <f t="shared" si="56"/>
        <v>2088.8000000000002</v>
      </c>
      <c r="O114" s="283">
        <f t="shared" si="57"/>
        <v>15911.2</v>
      </c>
    </row>
    <row r="115" spans="1:15" s="9" customFormat="1" ht="36.75" customHeight="1" x14ac:dyDescent="0.2">
      <c r="A115" s="222">
        <v>80</v>
      </c>
      <c r="B115" s="158" t="s">
        <v>91</v>
      </c>
      <c r="C115" s="158" t="s">
        <v>358</v>
      </c>
      <c r="D115" s="158" t="s">
        <v>4</v>
      </c>
      <c r="E115" s="188" t="s">
        <v>352</v>
      </c>
      <c r="F115" s="188" t="s">
        <v>19</v>
      </c>
      <c r="G115" s="233">
        <v>18000</v>
      </c>
      <c r="H115" s="233">
        <v>0</v>
      </c>
      <c r="I115" s="233">
        <f t="shared" ref="I115:I121" si="58">SUM(G115:H115)</f>
        <v>18000</v>
      </c>
      <c r="J115" s="225">
        <f>IF(G115&gt;=Datos!$D$14,(Datos!$D$14*Datos!$C$14),IF(G115&lt;=Datos!$D$14,(G115*Datos!$C$14)))</f>
        <v>516.6</v>
      </c>
      <c r="K115" s="234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225">
        <f>IF(G115&gt;=Datos!$D$15,(Datos!$D$15*Datos!$C$15),IF(G115&lt;=Datos!$D$15,(G115*Datos!$C$15)))</f>
        <v>547.20000000000005</v>
      </c>
      <c r="M115" s="233">
        <v>25</v>
      </c>
      <c r="N115" s="233">
        <f t="shared" si="56"/>
        <v>1088.8000000000002</v>
      </c>
      <c r="O115" s="283">
        <f t="shared" si="57"/>
        <v>16911.2</v>
      </c>
    </row>
    <row r="116" spans="1:15" s="9" customFormat="1" ht="36.75" customHeight="1" x14ac:dyDescent="0.2">
      <c r="A116" s="222">
        <v>81</v>
      </c>
      <c r="B116" s="158" t="s">
        <v>215</v>
      </c>
      <c r="C116" s="158" t="s">
        <v>356</v>
      </c>
      <c r="D116" s="158" t="s">
        <v>4</v>
      </c>
      <c r="E116" s="188" t="s">
        <v>352</v>
      </c>
      <c r="F116" s="188" t="s">
        <v>19</v>
      </c>
      <c r="G116" s="233">
        <v>18000</v>
      </c>
      <c r="H116" s="233">
        <v>0</v>
      </c>
      <c r="I116" s="233">
        <f t="shared" si="58"/>
        <v>18000</v>
      </c>
      <c r="J116" s="225">
        <f>IF(G116&gt;=Datos!$D$14,(Datos!$D$14*Datos!$C$14),IF(G116&lt;=Datos!$D$14,(G116*Datos!$C$14)))</f>
        <v>516.6</v>
      </c>
      <c r="K116" s="234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225">
        <f>IF(G116&gt;=Datos!$D$15,(Datos!$D$15*Datos!$C$15),IF(G116&lt;=Datos!$D$15,(G116*Datos!$C$15)))</f>
        <v>547.20000000000005</v>
      </c>
      <c r="M116" s="233">
        <v>2025</v>
      </c>
      <c r="N116" s="233">
        <f t="shared" si="56"/>
        <v>3088.8</v>
      </c>
      <c r="O116" s="283">
        <f t="shared" si="57"/>
        <v>14911.2</v>
      </c>
    </row>
    <row r="117" spans="1:15" s="9" customFormat="1" ht="36.75" customHeight="1" x14ac:dyDescent="0.2">
      <c r="A117" s="222">
        <v>82</v>
      </c>
      <c r="B117" s="158" t="s">
        <v>561</v>
      </c>
      <c r="C117" s="158" t="s">
        <v>357</v>
      </c>
      <c r="D117" s="158" t="s">
        <v>4</v>
      </c>
      <c r="E117" s="188" t="s">
        <v>352</v>
      </c>
      <c r="F117" s="188" t="s">
        <v>19</v>
      </c>
      <c r="G117" s="233">
        <v>18000</v>
      </c>
      <c r="H117" s="233">
        <v>0</v>
      </c>
      <c r="I117" s="233">
        <f t="shared" si="58"/>
        <v>18000</v>
      </c>
      <c r="J117" s="225">
        <f>IF(G117&gt;=Datos!$D$14,(Datos!$D$14*Datos!$C$14),IF(G117&lt;=Datos!$D$14,(G117*Datos!$C$14)))</f>
        <v>516.6</v>
      </c>
      <c r="K117" s="234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225">
        <f>IF(G117&gt;=Datos!$D$15,(Datos!$D$15*Datos!$C$15),IF(G117&lt;=Datos!$D$15,(G117*Datos!$C$15)))</f>
        <v>547.20000000000005</v>
      </c>
      <c r="M117" s="233">
        <v>25</v>
      </c>
      <c r="N117" s="233">
        <f t="shared" si="56"/>
        <v>1088.8000000000002</v>
      </c>
      <c r="O117" s="283">
        <f t="shared" si="57"/>
        <v>16911.2</v>
      </c>
    </row>
    <row r="118" spans="1:15" s="9" customFormat="1" ht="36.75" customHeight="1" x14ac:dyDescent="0.2">
      <c r="A118" s="222">
        <v>83</v>
      </c>
      <c r="B118" s="158" t="s">
        <v>340</v>
      </c>
      <c r="C118" s="158" t="s">
        <v>357</v>
      </c>
      <c r="D118" s="158" t="s">
        <v>4</v>
      </c>
      <c r="E118" s="188" t="s">
        <v>352</v>
      </c>
      <c r="F118" s="188" t="s">
        <v>19</v>
      </c>
      <c r="G118" s="233">
        <v>18000</v>
      </c>
      <c r="H118" s="233">
        <v>0</v>
      </c>
      <c r="I118" s="233">
        <f t="shared" si="58"/>
        <v>18000</v>
      </c>
      <c r="J118" s="225">
        <f>IF(G118&gt;=Datos!$D$14,(Datos!$D$14*Datos!$C$14),IF(G118&lt;=Datos!$D$14,(G118*Datos!$C$14)))</f>
        <v>516.6</v>
      </c>
      <c r="K118" s="234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225">
        <f>IF(G118&gt;=Datos!$D$15,(Datos!$D$15*Datos!$C$15),IF(G118&lt;=Datos!$D$15,(G118*Datos!$C$15)))</f>
        <v>547.20000000000005</v>
      </c>
      <c r="M118" s="233">
        <v>25</v>
      </c>
      <c r="N118" s="233">
        <f t="shared" si="56"/>
        <v>1088.8000000000002</v>
      </c>
      <c r="O118" s="283">
        <f t="shared" si="57"/>
        <v>16911.2</v>
      </c>
    </row>
    <row r="119" spans="1:15" s="9" customFormat="1" ht="36.75" customHeight="1" x14ac:dyDescent="0.2">
      <c r="A119" s="222">
        <v>84</v>
      </c>
      <c r="B119" s="158" t="s">
        <v>190</v>
      </c>
      <c r="C119" s="158" t="s">
        <v>356</v>
      </c>
      <c r="D119" s="158" t="s">
        <v>4</v>
      </c>
      <c r="E119" s="188" t="s">
        <v>352</v>
      </c>
      <c r="F119" s="188" t="s">
        <v>19</v>
      </c>
      <c r="G119" s="233">
        <v>18000</v>
      </c>
      <c r="H119" s="233">
        <v>0</v>
      </c>
      <c r="I119" s="233">
        <f t="shared" si="58"/>
        <v>18000</v>
      </c>
      <c r="J119" s="225">
        <f>IF(G119&gt;=Datos!$D$14,(Datos!$D$14*Datos!$C$14),IF(G119&lt;=Datos!$D$14,(G119*Datos!$C$14)))</f>
        <v>516.6</v>
      </c>
      <c r="K119" s="234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225">
        <f>IF(G119&gt;=Datos!$D$15,(Datos!$D$15*Datos!$C$15),IF(G119&lt;=Datos!$D$15,(G119*Datos!$C$15)))</f>
        <v>547.20000000000005</v>
      </c>
      <c r="M119" s="233">
        <v>25</v>
      </c>
      <c r="N119" s="233">
        <f t="shared" si="56"/>
        <v>1088.8000000000002</v>
      </c>
      <c r="O119" s="283">
        <f t="shared" si="57"/>
        <v>16911.2</v>
      </c>
    </row>
    <row r="120" spans="1:15" s="9" customFormat="1" ht="36.75" customHeight="1" x14ac:dyDescent="0.2">
      <c r="A120" s="222">
        <v>85</v>
      </c>
      <c r="B120" s="158" t="s">
        <v>200</v>
      </c>
      <c r="C120" s="158" t="s">
        <v>356</v>
      </c>
      <c r="D120" s="158" t="s">
        <v>4</v>
      </c>
      <c r="E120" s="188" t="s">
        <v>352</v>
      </c>
      <c r="F120" s="188" t="s">
        <v>19</v>
      </c>
      <c r="G120" s="233">
        <v>18000</v>
      </c>
      <c r="H120" s="233">
        <v>0</v>
      </c>
      <c r="I120" s="233">
        <f t="shared" si="58"/>
        <v>18000</v>
      </c>
      <c r="J120" s="225">
        <f>IF(G120&gt;=Datos!$D$14,(Datos!$D$14*Datos!$C$14),IF(G120&lt;=Datos!$D$14,(G120*Datos!$C$14)))</f>
        <v>516.6</v>
      </c>
      <c r="K120" s="234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225">
        <f>IF(G120&gt;=Datos!$D$15,(Datos!$D$15*Datos!$C$15),IF(G120&lt;=Datos!$D$15,(G120*Datos!$C$15)))</f>
        <v>547.20000000000005</v>
      </c>
      <c r="M120" s="233">
        <v>3458.84</v>
      </c>
      <c r="N120" s="233">
        <f t="shared" si="56"/>
        <v>4522.6400000000003</v>
      </c>
      <c r="O120" s="283">
        <f t="shared" si="57"/>
        <v>13477.36</v>
      </c>
    </row>
    <row r="121" spans="1:15" s="9" customFormat="1" ht="36.75" customHeight="1" x14ac:dyDescent="0.2">
      <c r="A121" s="222">
        <v>86</v>
      </c>
      <c r="B121" s="158" t="s">
        <v>219</v>
      </c>
      <c r="C121" s="158" t="s">
        <v>356</v>
      </c>
      <c r="D121" s="158" t="s">
        <v>4</v>
      </c>
      <c r="E121" s="188" t="s">
        <v>352</v>
      </c>
      <c r="F121" s="188" t="s">
        <v>19</v>
      </c>
      <c r="G121" s="233">
        <v>18000</v>
      </c>
      <c r="H121" s="233">
        <v>0</v>
      </c>
      <c r="I121" s="233">
        <f t="shared" si="58"/>
        <v>18000</v>
      </c>
      <c r="J121" s="225">
        <f>IF(G121&gt;=Datos!$D$14,(Datos!$D$14*Datos!$C$14),IF(G121&lt;=Datos!$D$14,(G121*Datos!$C$14)))</f>
        <v>516.6</v>
      </c>
      <c r="K121" s="234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225">
        <f>IF(G121&gt;=Datos!$D$15,(Datos!$D$15*Datos!$C$15),IF(G121&lt;=Datos!$D$15,(G121*Datos!$C$15)))</f>
        <v>547.20000000000005</v>
      </c>
      <c r="M121" s="233">
        <v>25</v>
      </c>
      <c r="N121" s="233">
        <f t="shared" si="56"/>
        <v>1088.8000000000002</v>
      </c>
      <c r="O121" s="283">
        <f t="shared" si="57"/>
        <v>16911.2</v>
      </c>
    </row>
    <row r="122" spans="1:15" s="9" customFormat="1" ht="36.75" customHeight="1" x14ac:dyDescent="0.2">
      <c r="A122" s="222">
        <v>87</v>
      </c>
      <c r="B122" s="158" t="s">
        <v>390</v>
      </c>
      <c r="C122" s="158" t="s">
        <v>356</v>
      </c>
      <c r="D122" s="158" t="s">
        <v>279</v>
      </c>
      <c r="E122" s="188" t="s">
        <v>352</v>
      </c>
      <c r="F122" s="188" t="s">
        <v>353</v>
      </c>
      <c r="G122" s="233">
        <v>25000</v>
      </c>
      <c r="H122" s="233">
        <v>0</v>
      </c>
      <c r="I122" s="233">
        <f>SUM(G122:H122)</f>
        <v>25000</v>
      </c>
      <c r="J122" s="225">
        <f>IF(G122&gt;=Datos!$D$14,(Datos!$D$14*Datos!$C$14),IF(G122&lt;=Datos!$D$14,(G122*Datos!$C$14)))</f>
        <v>717.5</v>
      </c>
      <c r="K122" s="234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225">
        <f>IF(G122&gt;=Datos!$D$15,(Datos!$D$15*Datos!$C$15),IF(G122&lt;=Datos!$D$15,(G122*Datos!$C$15)))</f>
        <v>760</v>
      </c>
      <c r="M122" s="233">
        <v>25</v>
      </c>
      <c r="N122" s="233">
        <f>SUM(J122:M122)</f>
        <v>1502.5</v>
      </c>
      <c r="O122" s="283">
        <f>+G122-N122</f>
        <v>23497.5</v>
      </c>
    </row>
    <row r="123" spans="1:15" s="9" customFormat="1" ht="36.75" customHeight="1" x14ac:dyDescent="0.2">
      <c r="A123" s="222">
        <v>88</v>
      </c>
      <c r="B123" s="158" t="s">
        <v>388</v>
      </c>
      <c r="C123" s="158" t="s">
        <v>356</v>
      </c>
      <c r="D123" s="158" t="s">
        <v>4</v>
      </c>
      <c r="E123" s="188" t="s">
        <v>352</v>
      </c>
      <c r="F123" s="188" t="s">
        <v>19</v>
      </c>
      <c r="G123" s="233">
        <v>18000</v>
      </c>
      <c r="H123" s="233">
        <v>0</v>
      </c>
      <c r="I123" s="233">
        <f>SUM(G123:H123)</f>
        <v>18000</v>
      </c>
      <c r="J123" s="225">
        <f>IF(G123&gt;=Datos!$D$14,(Datos!$D$14*Datos!$C$14),IF(G123&lt;=Datos!$D$14,(G123*Datos!$C$14)))</f>
        <v>516.6</v>
      </c>
      <c r="K123" s="234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225">
        <f>IF(G123&gt;=Datos!$D$15,(Datos!$D$15*Datos!$C$15),IF(G123&lt;=Datos!$D$15,(G123*Datos!$C$15)))</f>
        <v>547.20000000000005</v>
      </c>
      <c r="M123" s="233">
        <v>25</v>
      </c>
      <c r="N123" s="233">
        <f>SUM(J123:M123)</f>
        <v>1088.8000000000002</v>
      </c>
      <c r="O123" s="283">
        <f>+G123-N123</f>
        <v>16911.2</v>
      </c>
    </row>
    <row r="124" spans="1:15" s="9" customFormat="1" ht="36.75" customHeight="1" x14ac:dyDescent="0.2">
      <c r="A124" s="222">
        <v>89</v>
      </c>
      <c r="B124" s="158" t="s">
        <v>204</v>
      </c>
      <c r="C124" s="158" t="s">
        <v>357</v>
      </c>
      <c r="D124" s="158" t="s">
        <v>279</v>
      </c>
      <c r="E124" s="188" t="s">
        <v>352</v>
      </c>
      <c r="F124" s="188" t="s">
        <v>353</v>
      </c>
      <c r="G124" s="182">
        <f>18975+3525</f>
        <v>22500</v>
      </c>
      <c r="H124" s="233">
        <v>0</v>
      </c>
      <c r="I124" s="233">
        <f t="shared" ref="I124:I144" si="59">SUM(G124:H124)</f>
        <v>22500</v>
      </c>
      <c r="J124" s="225">
        <f>IF(G124&gt;=Datos!$D$14,(Datos!$D$14*Datos!$C$14),IF(G124&lt;=Datos!$D$14,(G124*Datos!$C$14)))</f>
        <v>645.75</v>
      </c>
      <c r="K124" s="234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225">
        <f>IF(G124&gt;=Datos!$D$15,(Datos!$D$15*Datos!$C$15),IF(G124&lt;=Datos!$D$15,(G124*Datos!$C$15)))</f>
        <v>684</v>
      </c>
      <c r="M124" s="233">
        <v>25</v>
      </c>
      <c r="N124" s="233">
        <f t="shared" ref="N124:N144" si="60">SUM(J124:M124)</f>
        <v>1354.75</v>
      </c>
      <c r="O124" s="283">
        <f t="shared" ref="O124:O144" si="61">+G124-N124</f>
        <v>21145.25</v>
      </c>
    </row>
    <row r="125" spans="1:15" s="9" customFormat="1" ht="36.75" customHeight="1" x14ac:dyDescent="0.2">
      <c r="A125" s="222">
        <v>90</v>
      </c>
      <c r="B125" s="158" t="s">
        <v>75</v>
      </c>
      <c r="C125" s="158" t="s">
        <v>357</v>
      </c>
      <c r="D125" s="158" t="s">
        <v>4</v>
      </c>
      <c r="E125" s="188" t="s">
        <v>352</v>
      </c>
      <c r="F125" s="188" t="s">
        <v>19</v>
      </c>
      <c r="G125" s="233">
        <v>18000</v>
      </c>
      <c r="H125" s="233">
        <v>0</v>
      </c>
      <c r="I125" s="233">
        <f t="shared" si="59"/>
        <v>18000</v>
      </c>
      <c r="J125" s="225">
        <f>IF(G125&gt;=Datos!$D$14,(Datos!$D$14*Datos!$C$14),IF(G125&lt;=Datos!$D$14,(G125*Datos!$C$14)))</f>
        <v>516.6</v>
      </c>
      <c r="K125" s="234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225">
        <f>IF(G125&gt;=Datos!$D$15,(Datos!$D$15*Datos!$C$15),IF(G125&lt;=Datos!$D$15,(G125*Datos!$C$15)))</f>
        <v>547.20000000000005</v>
      </c>
      <c r="M125" s="233">
        <v>25</v>
      </c>
      <c r="N125" s="233">
        <f t="shared" si="60"/>
        <v>1088.8000000000002</v>
      </c>
      <c r="O125" s="283">
        <f t="shared" si="61"/>
        <v>16911.2</v>
      </c>
    </row>
    <row r="126" spans="1:15" s="9" customFormat="1" ht="36.75" customHeight="1" x14ac:dyDescent="0.2">
      <c r="A126" s="222">
        <v>91</v>
      </c>
      <c r="B126" s="158" t="s">
        <v>474</v>
      </c>
      <c r="C126" s="158" t="s">
        <v>459</v>
      </c>
      <c r="D126" s="158" t="s">
        <v>4</v>
      </c>
      <c r="E126" s="188" t="s">
        <v>352</v>
      </c>
      <c r="F126" s="188" t="s">
        <v>19</v>
      </c>
      <c r="G126" s="233">
        <v>18000</v>
      </c>
      <c r="H126" s="233">
        <v>0</v>
      </c>
      <c r="I126" s="233">
        <f t="shared" si="59"/>
        <v>18000</v>
      </c>
      <c r="J126" s="225">
        <f>IF(G126&gt;=Datos!$D$14,(Datos!$D$14*Datos!$C$14),IF(G126&lt;=Datos!$D$14,(G126*Datos!$C$14)))</f>
        <v>516.6</v>
      </c>
      <c r="K126" s="234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225">
        <f>IF(G126&gt;=Datos!$D$15,(Datos!$D$15*Datos!$C$15),IF(G126&lt;=Datos!$D$15,(G126*Datos!$C$15)))</f>
        <v>547.20000000000005</v>
      </c>
      <c r="M126" s="233">
        <v>25</v>
      </c>
      <c r="N126" s="233">
        <f t="shared" si="60"/>
        <v>1088.8000000000002</v>
      </c>
      <c r="O126" s="283">
        <f t="shared" si="61"/>
        <v>16911.2</v>
      </c>
    </row>
    <row r="127" spans="1:15" s="9" customFormat="1" ht="36.75" customHeight="1" x14ac:dyDescent="0.2">
      <c r="A127" s="222">
        <v>92</v>
      </c>
      <c r="B127" s="244" t="s">
        <v>557</v>
      </c>
      <c r="C127" s="158" t="s">
        <v>357</v>
      </c>
      <c r="D127" s="244" t="s">
        <v>4</v>
      </c>
      <c r="E127" s="188" t="s">
        <v>352</v>
      </c>
      <c r="F127" s="188" t="s">
        <v>19</v>
      </c>
      <c r="G127" s="182">
        <v>18000</v>
      </c>
      <c r="H127" s="233">
        <v>0</v>
      </c>
      <c r="I127" s="182">
        <f t="shared" si="59"/>
        <v>18000</v>
      </c>
      <c r="J127" s="225">
        <f>IF(G127&gt;=Datos!$D$14,(Datos!$D$14*Datos!$C$14),IF(G127&lt;=Datos!$D$14,(G127*Datos!$C$14)))</f>
        <v>516.6</v>
      </c>
      <c r="K127" s="234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225">
        <f>IF(G127&gt;=Datos!$D$15,(Datos!$D$15*Datos!$C$15),IF(G127&lt;=Datos!$D$15,(G127*Datos!$C$15)))</f>
        <v>547.20000000000005</v>
      </c>
      <c r="M127" s="233">
        <v>25</v>
      </c>
      <c r="N127" s="233">
        <f t="shared" si="60"/>
        <v>1088.8000000000002</v>
      </c>
      <c r="O127" s="283">
        <f t="shared" si="61"/>
        <v>16911.2</v>
      </c>
    </row>
    <row r="128" spans="1:15" s="9" customFormat="1" ht="36.75" customHeight="1" x14ac:dyDescent="0.2">
      <c r="A128" s="222">
        <v>93</v>
      </c>
      <c r="B128" s="158" t="s">
        <v>491</v>
      </c>
      <c r="C128" s="158" t="s">
        <v>459</v>
      </c>
      <c r="D128" s="158" t="s">
        <v>570</v>
      </c>
      <c r="E128" s="188" t="s">
        <v>352</v>
      </c>
      <c r="F128" s="188" t="s">
        <v>19</v>
      </c>
      <c r="G128" s="233">
        <v>20000</v>
      </c>
      <c r="H128" s="233">
        <v>0</v>
      </c>
      <c r="I128" s="233">
        <f t="shared" si="59"/>
        <v>20000</v>
      </c>
      <c r="J128" s="225">
        <f>IF(G128&gt;=Datos!$D$14,(Datos!$D$14*Datos!$C$14),IF(G128&lt;=Datos!$D$14,(G128*Datos!$C$14)))</f>
        <v>574</v>
      </c>
      <c r="K128" s="234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225">
        <f>IF(G128&gt;=Datos!$D$15,(Datos!$D$15*Datos!$C$15),IF(G128&lt;=Datos!$D$15,(G128*Datos!$C$15)))</f>
        <v>608</v>
      </c>
      <c r="M128" s="233">
        <v>25</v>
      </c>
      <c r="N128" s="233">
        <f t="shared" si="60"/>
        <v>1207</v>
      </c>
      <c r="O128" s="283">
        <f t="shared" si="61"/>
        <v>18793</v>
      </c>
    </row>
    <row r="129" spans="1:15" s="9" customFormat="1" ht="36.75" customHeight="1" x14ac:dyDescent="0.2">
      <c r="A129" s="222">
        <v>94</v>
      </c>
      <c r="B129" s="244" t="s">
        <v>494</v>
      </c>
      <c r="C129" s="158" t="s">
        <v>357</v>
      </c>
      <c r="D129" s="244" t="s">
        <v>570</v>
      </c>
      <c r="E129" s="188" t="s">
        <v>352</v>
      </c>
      <c r="F129" s="188" t="s">
        <v>19</v>
      </c>
      <c r="G129" s="182">
        <v>20000</v>
      </c>
      <c r="H129" s="233">
        <v>0</v>
      </c>
      <c r="I129" s="182">
        <f t="shared" si="59"/>
        <v>20000</v>
      </c>
      <c r="J129" s="225">
        <f>IF(G129&gt;=Datos!$D$14,(Datos!$D$14*Datos!$C$14),IF(G129&lt;=Datos!$D$14,(G129*Datos!$C$14)))</f>
        <v>574</v>
      </c>
      <c r="K129" s="234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225">
        <f>IF(G129&gt;=Datos!$D$15,(Datos!$D$15*Datos!$C$15),IF(G129&lt;=Datos!$D$15,(G129*Datos!$C$15)))</f>
        <v>608</v>
      </c>
      <c r="M129" s="233">
        <v>25</v>
      </c>
      <c r="N129" s="233">
        <f t="shared" si="60"/>
        <v>1207</v>
      </c>
      <c r="O129" s="283">
        <f t="shared" si="61"/>
        <v>18793</v>
      </c>
    </row>
    <row r="130" spans="1:15" s="9" customFormat="1" ht="36.75" customHeight="1" x14ac:dyDescent="0.2">
      <c r="A130" s="222">
        <v>95</v>
      </c>
      <c r="B130" s="158" t="s">
        <v>177</v>
      </c>
      <c r="C130" s="158" t="s">
        <v>357</v>
      </c>
      <c r="D130" s="158" t="s">
        <v>4</v>
      </c>
      <c r="E130" s="188" t="s">
        <v>352</v>
      </c>
      <c r="F130" s="188" t="s">
        <v>19</v>
      </c>
      <c r="G130" s="233">
        <v>18000</v>
      </c>
      <c r="H130" s="233">
        <v>0</v>
      </c>
      <c r="I130" s="233">
        <f t="shared" si="59"/>
        <v>18000</v>
      </c>
      <c r="J130" s="225">
        <f>IF(G130&gt;=Datos!$D$14,(Datos!$D$14*Datos!$C$14),IF(G130&lt;=Datos!$D$14,(G130*Datos!$C$14)))</f>
        <v>516.6</v>
      </c>
      <c r="K130" s="234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225">
        <f>IF(G130&gt;=Datos!$D$15,(Datos!$D$15*Datos!$C$15),IF(G130&lt;=Datos!$D$15,(G130*Datos!$C$15)))</f>
        <v>547.20000000000005</v>
      </c>
      <c r="M130" s="233">
        <v>25</v>
      </c>
      <c r="N130" s="233">
        <f t="shared" si="60"/>
        <v>1088.8000000000002</v>
      </c>
      <c r="O130" s="283">
        <f t="shared" si="61"/>
        <v>16911.2</v>
      </c>
    </row>
    <row r="131" spans="1:15" s="9" customFormat="1" ht="36.75" customHeight="1" x14ac:dyDescent="0.2">
      <c r="A131" s="222">
        <v>96</v>
      </c>
      <c r="B131" s="158" t="s">
        <v>182</v>
      </c>
      <c r="C131" s="158" t="s">
        <v>357</v>
      </c>
      <c r="D131" s="158" t="s">
        <v>4</v>
      </c>
      <c r="E131" s="188" t="s">
        <v>352</v>
      </c>
      <c r="F131" s="188" t="s">
        <v>19</v>
      </c>
      <c r="G131" s="233">
        <v>18000</v>
      </c>
      <c r="H131" s="233">
        <v>0</v>
      </c>
      <c r="I131" s="233">
        <f t="shared" si="59"/>
        <v>18000</v>
      </c>
      <c r="J131" s="225">
        <f>IF(G131&gt;=Datos!$D$14,(Datos!$D$14*Datos!$C$14),IF(G131&lt;=Datos!$D$14,(G131*Datos!$C$14)))</f>
        <v>516.6</v>
      </c>
      <c r="K131" s="234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225">
        <f>IF(G131&gt;=Datos!$D$15,(Datos!$D$15*Datos!$C$15),IF(G131&lt;=Datos!$D$15,(G131*Datos!$C$15)))</f>
        <v>547.20000000000005</v>
      </c>
      <c r="M131" s="233">
        <v>25</v>
      </c>
      <c r="N131" s="233">
        <f t="shared" si="60"/>
        <v>1088.8000000000002</v>
      </c>
      <c r="O131" s="283">
        <f t="shared" si="61"/>
        <v>16911.2</v>
      </c>
    </row>
    <row r="132" spans="1:15" s="9" customFormat="1" ht="36.75" customHeight="1" x14ac:dyDescent="0.2">
      <c r="A132" s="222">
        <v>97</v>
      </c>
      <c r="B132" s="244" t="s">
        <v>504</v>
      </c>
      <c r="C132" s="158" t="s">
        <v>357</v>
      </c>
      <c r="D132" s="244" t="s">
        <v>4</v>
      </c>
      <c r="E132" s="188" t="s">
        <v>352</v>
      </c>
      <c r="F132" s="188" t="s">
        <v>19</v>
      </c>
      <c r="G132" s="182">
        <v>18000</v>
      </c>
      <c r="H132" s="233">
        <v>0</v>
      </c>
      <c r="I132" s="182">
        <f t="shared" si="59"/>
        <v>18000</v>
      </c>
      <c r="J132" s="225">
        <f>IF(G132&gt;=Datos!$D$14,(Datos!$D$14*Datos!$C$14),IF(G132&lt;=Datos!$D$14,(G132*Datos!$C$14)))</f>
        <v>516.6</v>
      </c>
      <c r="K132" s="234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225">
        <f>IF(G132&gt;=Datos!$D$15,(Datos!$D$15*Datos!$C$15),IF(G132&lt;=Datos!$D$15,(G132*Datos!$C$15)))</f>
        <v>547.20000000000005</v>
      </c>
      <c r="M132" s="233">
        <v>25</v>
      </c>
      <c r="N132" s="233">
        <f t="shared" si="60"/>
        <v>1088.8000000000002</v>
      </c>
      <c r="O132" s="283">
        <f t="shared" si="61"/>
        <v>16911.2</v>
      </c>
    </row>
    <row r="133" spans="1:15" s="9" customFormat="1" ht="36.75" customHeight="1" x14ac:dyDescent="0.2">
      <c r="A133" s="222">
        <v>98</v>
      </c>
      <c r="B133" s="244" t="s">
        <v>593</v>
      </c>
      <c r="C133" s="158" t="s">
        <v>357</v>
      </c>
      <c r="D133" s="244" t="s">
        <v>4</v>
      </c>
      <c r="E133" s="188" t="s">
        <v>352</v>
      </c>
      <c r="F133" s="188" t="s">
        <v>19</v>
      </c>
      <c r="G133" s="182">
        <v>18000</v>
      </c>
      <c r="H133" s="233">
        <v>0</v>
      </c>
      <c r="I133" s="182">
        <f t="shared" si="59"/>
        <v>18000</v>
      </c>
      <c r="J133" s="225">
        <f>IF(G133&gt;=Datos!$D$14,(Datos!$D$14*Datos!$C$14),IF(G133&lt;=Datos!$D$14,(G133*Datos!$C$14)))</f>
        <v>516.6</v>
      </c>
      <c r="K133" s="234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225">
        <f>IF(G133&gt;=Datos!$D$15,(Datos!$D$15*Datos!$C$15),IF(G133&lt;=Datos!$D$15,(G133*Datos!$C$15)))</f>
        <v>547.20000000000005</v>
      </c>
      <c r="M133" s="233">
        <v>25</v>
      </c>
      <c r="N133" s="233">
        <f t="shared" si="60"/>
        <v>1088.8000000000002</v>
      </c>
      <c r="O133" s="283">
        <f t="shared" si="61"/>
        <v>16911.2</v>
      </c>
    </row>
    <row r="134" spans="1:15" s="9" customFormat="1" ht="36.75" customHeight="1" x14ac:dyDescent="0.2">
      <c r="A134" s="222">
        <v>99</v>
      </c>
      <c r="B134" s="158" t="s">
        <v>212</v>
      </c>
      <c r="C134" s="158" t="s">
        <v>357</v>
      </c>
      <c r="D134" s="158" t="s">
        <v>4</v>
      </c>
      <c r="E134" s="188" t="s">
        <v>352</v>
      </c>
      <c r="F134" s="188" t="s">
        <v>19</v>
      </c>
      <c r="G134" s="233">
        <v>18000</v>
      </c>
      <c r="H134" s="233">
        <v>0</v>
      </c>
      <c r="I134" s="233">
        <f t="shared" si="59"/>
        <v>18000</v>
      </c>
      <c r="J134" s="225">
        <f>IF(G134&gt;=Datos!$D$14,(Datos!$D$14*Datos!$C$14),IF(G134&lt;=Datos!$D$14,(G134*Datos!$C$14)))</f>
        <v>516.6</v>
      </c>
      <c r="K134" s="234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225">
        <f>IF(G134&gt;=Datos!$D$15,(Datos!$D$15*Datos!$C$15),IF(G134&lt;=Datos!$D$15,(G134*Datos!$C$15)))</f>
        <v>547.20000000000005</v>
      </c>
      <c r="M134" s="233">
        <v>25</v>
      </c>
      <c r="N134" s="233">
        <f t="shared" si="60"/>
        <v>1088.8000000000002</v>
      </c>
      <c r="O134" s="283">
        <f t="shared" si="61"/>
        <v>16911.2</v>
      </c>
    </row>
    <row r="135" spans="1:15" s="9" customFormat="1" ht="36.75" customHeight="1" x14ac:dyDescent="0.2">
      <c r="A135" s="222">
        <v>100</v>
      </c>
      <c r="B135" s="158" t="s">
        <v>247</v>
      </c>
      <c r="C135" s="158" t="s">
        <v>357</v>
      </c>
      <c r="D135" s="158" t="s">
        <v>4</v>
      </c>
      <c r="E135" s="188" t="s">
        <v>352</v>
      </c>
      <c r="F135" s="188" t="s">
        <v>19</v>
      </c>
      <c r="G135" s="233">
        <v>18000</v>
      </c>
      <c r="H135" s="233">
        <v>0</v>
      </c>
      <c r="I135" s="233">
        <f t="shared" si="59"/>
        <v>18000</v>
      </c>
      <c r="J135" s="225">
        <f>IF(G135&gt;=Datos!$D$14,(Datos!$D$14*Datos!$C$14),IF(G135&lt;=Datos!$D$14,(G135*Datos!$C$14)))</f>
        <v>516.6</v>
      </c>
      <c r="K135" s="234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225">
        <f>IF(G135&gt;=Datos!$D$15,(Datos!$D$15*Datos!$C$15),IF(G135&lt;=Datos!$D$15,(G135*Datos!$C$15)))</f>
        <v>547.20000000000005</v>
      </c>
      <c r="M135" s="233">
        <v>25</v>
      </c>
      <c r="N135" s="233">
        <f t="shared" si="60"/>
        <v>1088.8000000000002</v>
      </c>
      <c r="O135" s="283">
        <f t="shared" si="61"/>
        <v>16911.2</v>
      </c>
    </row>
    <row r="136" spans="1:15" s="9" customFormat="1" ht="36.75" customHeight="1" x14ac:dyDescent="0.2">
      <c r="A136" s="222">
        <v>101</v>
      </c>
      <c r="B136" s="158" t="s">
        <v>50</v>
      </c>
      <c r="C136" s="158" t="s">
        <v>357</v>
      </c>
      <c r="D136" s="158" t="s">
        <v>4</v>
      </c>
      <c r="E136" s="188" t="s">
        <v>352</v>
      </c>
      <c r="F136" s="188" t="s">
        <v>19</v>
      </c>
      <c r="G136" s="233">
        <v>18000</v>
      </c>
      <c r="H136" s="233">
        <v>0</v>
      </c>
      <c r="I136" s="233">
        <f t="shared" si="59"/>
        <v>18000</v>
      </c>
      <c r="J136" s="225">
        <f>IF(G136&gt;=Datos!$D$14,(Datos!$D$14*Datos!$C$14),IF(G136&lt;=Datos!$D$14,(G136*Datos!$C$14)))</f>
        <v>516.6</v>
      </c>
      <c r="K136" s="234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225">
        <f>IF(G136&gt;=Datos!$D$15,(Datos!$D$15*Datos!$C$15),IF(G136&lt;=Datos!$D$15,(G136*Datos!$C$15)))</f>
        <v>547.20000000000005</v>
      </c>
      <c r="M136" s="233">
        <v>25</v>
      </c>
      <c r="N136" s="233">
        <f t="shared" si="60"/>
        <v>1088.8000000000002</v>
      </c>
      <c r="O136" s="283">
        <f t="shared" si="61"/>
        <v>16911.2</v>
      </c>
    </row>
    <row r="137" spans="1:15" s="9" customFormat="1" ht="36.75" customHeight="1" x14ac:dyDescent="0.2">
      <c r="A137" s="222">
        <v>102</v>
      </c>
      <c r="B137" s="158" t="s">
        <v>64</v>
      </c>
      <c r="C137" s="158" t="s">
        <v>357</v>
      </c>
      <c r="D137" s="158" t="s">
        <v>4</v>
      </c>
      <c r="E137" s="188" t="s">
        <v>352</v>
      </c>
      <c r="F137" s="188" t="s">
        <v>19</v>
      </c>
      <c r="G137" s="182">
        <f>12000+6000</f>
        <v>18000</v>
      </c>
      <c r="H137" s="233">
        <v>0</v>
      </c>
      <c r="I137" s="233">
        <f t="shared" si="59"/>
        <v>18000</v>
      </c>
      <c r="J137" s="225">
        <f>IF(G137&gt;=Datos!$D$14,(Datos!$D$14*Datos!$C$14),IF(G137&lt;=Datos!$D$14,(G137*Datos!$C$14)))</f>
        <v>516.6</v>
      </c>
      <c r="K137" s="234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225">
        <f>IF(G137&gt;=Datos!$D$15,(Datos!$D$15*Datos!$C$15),IF(G137&lt;=Datos!$D$15,(G137*Datos!$C$15)))</f>
        <v>547.20000000000005</v>
      </c>
      <c r="M137" s="233">
        <v>25</v>
      </c>
      <c r="N137" s="233">
        <f t="shared" si="60"/>
        <v>1088.8000000000002</v>
      </c>
      <c r="O137" s="283">
        <f t="shared" si="61"/>
        <v>16911.2</v>
      </c>
    </row>
    <row r="138" spans="1:15" s="9" customFormat="1" ht="36.75" customHeight="1" x14ac:dyDescent="0.2">
      <c r="A138" s="222">
        <v>103</v>
      </c>
      <c r="B138" s="214" t="s">
        <v>596</v>
      </c>
      <c r="C138" s="158" t="s">
        <v>358</v>
      </c>
      <c r="D138" s="181" t="s">
        <v>4</v>
      </c>
      <c r="E138" s="188" t="s">
        <v>352</v>
      </c>
      <c r="F138" s="188" t="s">
        <v>353</v>
      </c>
      <c r="G138" s="233">
        <v>17500</v>
      </c>
      <c r="H138" s="233">
        <v>0</v>
      </c>
      <c r="I138" s="233">
        <f t="shared" si="59"/>
        <v>17500</v>
      </c>
      <c r="J138" s="225">
        <v>502.25</v>
      </c>
      <c r="K138" s="234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225">
        <v>532</v>
      </c>
      <c r="M138" s="233">
        <v>2934.53</v>
      </c>
      <c r="N138" s="233">
        <f t="shared" si="60"/>
        <v>3968.78</v>
      </c>
      <c r="O138" s="283">
        <f t="shared" si="61"/>
        <v>13531.22</v>
      </c>
    </row>
    <row r="139" spans="1:15" s="9" customFormat="1" ht="36.75" customHeight="1" x14ac:dyDescent="0.2">
      <c r="A139" s="222">
        <v>104</v>
      </c>
      <c r="B139" s="214" t="s">
        <v>597</v>
      </c>
      <c r="C139" s="158" t="s">
        <v>358</v>
      </c>
      <c r="D139" s="181" t="s">
        <v>4</v>
      </c>
      <c r="E139" s="188" t="s">
        <v>352</v>
      </c>
      <c r="F139" s="188" t="s">
        <v>353</v>
      </c>
      <c r="G139" s="233">
        <v>17500</v>
      </c>
      <c r="H139" s="233">
        <v>0</v>
      </c>
      <c r="I139" s="233">
        <f t="shared" si="59"/>
        <v>17500</v>
      </c>
      <c r="J139" s="225">
        <v>502.25</v>
      </c>
      <c r="K139" s="234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225">
        <v>532</v>
      </c>
      <c r="M139" s="233">
        <v>25</v>
      </c>
      <c r="N139" s="233">
        <f t="shared" si="60"/>
        <v>1059.25</v>
      </c>
      <c r="O139" s="283">
        <f t="shared" si="61"/>
        <v>16440.75</v>
      </c>
    </row>
    <row r="140" spans="1:15" s="9" customFormat="1" ht="36.75" customHeight="1" x14ac:dyDescent="0.2">
      <c r="A140" s="222">
        <v>105</v>
      </c>
      <c r="B140" s="158" t="s">
        <v>68</v>
      </c>
      <c r="C140" s="158" t="s">
        <v>357</v>
      </c>
      <c r="D140" s="158" t="s">
        <v>4</v>
      </c>
      <c r="E140" s="188" t="s">
        <v>352</v>
      </c>
      <c r="F140" s="188" t="s">
        <v>19</v>
      </c>
      <c r="G140" s="233">
        <v>18000</v>
      </c>
      <c r="H140" s="233">
        <v>0</v>
      </c>
      <c r="I140" s="233">
        <f t="shared" si="59"/>
        <v>18000</v>
      </c>
      <c r="J140" s="225">
        <f>IF(G140&gt;=Datos!$D$14,(Datos!$D$14*Datos!$C$14),IF(G140&lt;=Datos!$D$14,(G140*Datos!$C$14)))</f>
        <v>516.6</v>
      </c>
      <c r="K140" s="234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225">
        <f>IF(G140&gt;=Datos!$D$15,(Datos!$D$15*Datos!$C$15),IF(G140&lt;=Datos!$D$15,(G140*Datos!$C$15)))</f>
        <v>547.20000000000005</v>
      </c>
      <c r="M140" s="233">
        <v>25</v>
      </c>
      <c r="N140" s="233">
        <f t="shared" si="60"/>
        <v>1088.8000000000002</v>
      </c>
      <c r="O140" s="283">
        <f t="shared" si="61"/>
        <v>16911.2</v>
      </c>
    </row>
    <row r="141" spans="1:15" s="9" customFormat="1" ht="36.75" customHeight="1" x14ac:dyDescent="0.2">
      <c r="A141" s="222">
        <v>106</v>
      </c>
      <c r="B141" s="158" t="s">
        <v>72</v>
      </c>
      <c r="C141" s="158" t="s">
        <v>357</v>
      </c>
      <c r="D141" s="158" t="s">
        <v>4</v>
      </c>
      <c r="E141" s="188" t="s">
        <v>352</v>
      </c>
      <c r="F141" s="188" t="s">
        <v>19</v>
      </c>
      <c r="G141" s="233">
        <v>18000</v>
      </c>
      <c r="H141" s="233">
        <v>0</v>
      </c>
      <c r="I141" s="233">
        <f t="shared" si="59"/>
        <v>18000</v>
      </c>
      <c r="J141" s="225">
        <f>IF(G141&gt;=Datos!$D$14,(Datos!$D$14*Datos!$C$14),IF(G141&lt;=Datos!$D$14,(G141*Datos!$C$14)))</f>
        <v>516.6</v>
      </c>
      <c r="K141" s="234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225">
        <f>IF(G141&gt;=Datos!$D$15,(Datos!$D$15*Datos!$C$15),IF(G141&lt;=Datos!$D$15,(G141*Datos!$C$15)))</f>
        <v>547.20000000000005</v>
      </c>
      <c r="M141" s="233">
        <v>25</v>
      </c>
      <c r="N141" s="233">
        <f t="shared" si="60"/>
        <v>1088.8000000000002</v>
      </c>
      <c r="O141" s="283">
        <f t="shared" si="61"/>
        <v>16911.2</v>
      </c>
    </row>
    <row r="142" spans="1:15" s="9" customFormat="1" ht="36.75" customHeight="1" x14ac:dyDescent="0.2">
      <c r="A142" s="222">
        <v>107</v>
      </c>
      <c r="B142" s="158" t="s">
        <v>611</v>
      </c>
      <c r="C142" s="158" t="s">
        <v>357</v>
      </c>
      <c r="D142" s="158" t="s">
        <v>4</v>
      </c>
      <c r="E142" s="188" t="s">
        <v>352</v>
      </c>
      <c r="F142" s="188" t="s">
        <v>19</v>
      </c>
      <c r="G142" s="233">
        <v>17500</v>
      </c>
      <c r="H142" s="233">
        <v>0</v>
      </c>
      <c r="I142" s="233">
        <f t="shared" si="59"/>
        <v>17500</v>
      </c>
      <c r="J142" s="225">
        <v>502.25</v>
      </c>
      <c r="K142" s="234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225">
        <v>532</v>
      </c>
      <c r="M142" s="233">
        <v>25</v>
      </c>
      <c r="N142" s="233">
        <f t="shared" si="60"/>
        <v>1059.25</v>
      </c>
      <c r="O142" s="283">
        <f t="shared" si="61"/>
        <v>16440.75</v>
      </c>
    </row>
    <row r="143" spans="1:15" s="9" customFormat="1" ht="36.75" customHeight="1" x14ac:dyDescent="0.2">
      <c r="A143" s="222">
        <v>108</v>
      </c>
      <c r="B143" s="158" t="s">
        <v>82</v>
      </c>
      <c r="C143" s="158" t="s">
        <v>357</v>
      </c>
      <c r="D143" s="158" t="s">
        <v>4</v>
      </c>
      <c r="E143" s="188" t="s">
        <v>352</v>
      </c>
      <c r="F143" s="188" t="s">
        <v>353</v>
      </c>
      <c r="G143" s="233">
        <v>18000</v>
      </c>
      <c r="H143" s="233">
        <v>0</v>
      </c>
      <c r="I143" s="233">
        <f t="shared" si="59"/>
        <v>18000</v>
      </c>
      <c r="J143" s="225">
        <f>IF(G143&gt;=Datos!$D$14,(Datos!$D$14*Datos!$C$14),IF(G143&lt;=Datos!$D$14,(G143*Datos!$C$14)))</f>
        <v>516.6</v>
      </c>
      <c r="K143" s="234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225">
        <f>IF(G143&gt;=Datos!$D$15,(Datos!$D$15*Datos!$C$15),IF(G143&lt;=Datos!$D$15,(G143*Datos!$C$15)))</f>
        <v>547.20000000000005</v>
      </c>
      <c r="M143" s="233">
        <v>25</v>
      </c>
      <c r="N143" s="233">
        <f t="shared" si="60"/>
        <v>1088.8000000000002</v>
      </c>
      <c r="O143" s="283">
        <f t="shared" si="61"/>
        <v>16911.2</v>
      </c>
    </row>
    <row r="144" spans="1:15" s="9" customFormat="1" ht="36.75" customHeight="1" x14ac:dyDescent="0.2">
      <c r="A144" s="222">
        <v>109</v>
      </c>
      <c r="B144" s="158" t="s">
        <v>86</v>
      </c>
      <c r="C144" s="158" t="s">
        <v>357</v>
      </c>
      <c r="D144" s="158" t="s">
        <v>4</v>
      </c>
      <c r="E144" s="188" t="s">
        <v>352</v>
      </c>
      <c r="F144" s="188" t="s">
        <v>19</v>
      </c>
      <c r="G144" s="233">
        <v>18000</v>
      </c>
      <c r="H144" s="233">
        <v>0</v>
      </c>
      <c r="I144" s="233">
        <f t="shared" si="59"/>
        <v>18000</v>
      </c>
      <c r="J144" s="225">
        <f>IF(G144&gt;=Datos!$D$14,(Datos!$D$14*Datos!$C$14),IF(G144&lt;=Datos!$D$14,(G144*Datos!$C$14)))</f>
        <v>516.6</v>
      </c>
      <c r="K144" s="234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225">
        <f>IF(G144&gt;=Datos!$D$15,(Datos!$D$15*Datos!$C$15),IF(G144&lt;=Datos!$D$15,(G144*Datos!$C$15)))</f>
        <v>547.20000000000005</v>
      </c>
      <c r="M144" s="233">
        <v>25</v>
      </c>
      <c r="N144" s="233">
        <f t="shared" si="60"/>
        <v>1088.8000000000002</v>
      </c>
      <c r="O144" s="283">
        <f t="shared" si="61"/>
        <v>16911.2</v>
      </c>
    </row>
    <row r="145" spans="1:15" s="9" customFormat="1" ht="36.75" customHeight="1" x14ac:dyDescent="0.2">
      <c r="A145" s="222">
        <v>110</v>
      </c>
      <c r="B145" s="158" t="s">
        <v>156</v>
      </c>
      <c r="C145" s="158" t="s">
        <v>357</v>
      </c>
      <c r="D145" s="158" t="s">
        <v>4</v>
      </c>
      <c r="E145" s="188" t="s">
        <v>352</v>
      </c>
      <c r="F145" s="188" t="s">
        <v>19</v>
      </c>
      <c r="G145" s="233">
        <v>18000</v>
      </c>
      <c r="H145" s="233">
        <v>0</v>
      </c>
      <c r="I145" s="233">
        <f t="shared" ref="I145:I150" si="62">SUM(G145:H145)</f>
        <v>18000</v>
      </c>
      <c r="J145" s="225">
        <f>IF(G145&gt;=Datos!$D$14,(Datos!$D$14*Datos!$C$14),IF(G145&lt;=Datos!$D$14,(G145*Datos!$C$14)))</f>
        <v>516.6</v>
      </c>
      <c r="K145" s="234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225">
        <f>IF(G145&gt;=Datos!$D$15,(Datos!$D$15*Datos!$C$15),IF(G145&lt;=Datos!$D$15,(G145*Datos!$C$15)))</f>
        <v>547.20000000000005</v>
      </c>
      <c r="M145" s="233">
        <v>3455.92</v>
      </c>
      <c r="N145" s="233">
        <f t="shared" ref="N145:N150" si="63">SUM(J145:M145)</f>
        <v>4519.72</v>
      </c>
      <c r="O145" s="283">
        <f t="shared" ref="O145:O150" si="64">+G145-N145</f>
        <v>13480.279999999999</v>
      </c>
    </row>
    <row r="146" spans="1:15" s="9" customFormat="1" ht="36.75" customHeight="1" x14ac:dyDescent="0.2">
      <c r="A146" s="222">
        <v>111</v>
      </c>
      <c r="B146" s="158" t="s">
        <v>625</v>
      </c>
      <c r="C146" s="158" t="s">
        <v>459</v>
      </c>
      <c r="D146" s="158" t="s">
        <v>279</v>
      </c>
      <c r="E146" s="188" t="s">
        <v>352</v>
      </c>
      <c r="F146" s="188" t="s">
        <v>353</v>
      </c>
      <c r="G146" s="233">
        <v>25000</v>
      </c>
      <c r="H146" s="233">
        <v>0</v>
      </c>
      <c r="I146" s="233">
        <f t="shared" si="62"/>
        <v>25000</v>
      </c>
      <c r="J146" s="225">
        <v>717.5</v>
      </c>
      <c r="K146" s="234" t="str">
        <f>IF((G146-J146-L146)&lt;=Datos!$G$7,"0",IF((G146-J146-L146)&lt;=Datos!$G$8,((G146-J146-L146)-Datos!$F$8)*Datos!$I$6,IF((G146-J146-L146)&lt;=Datos!$G$9,Datos!$I$8+((G146-J146-L146)-Datos!$F$9)*Datos!$J$6,IF((G146-J146-L146)&gt;=Datos!$F$10,(Datos!$I$8+Datos!$J$8)+((G146-J146-L146)-Datos!$F$10)*Datos!$K$6))))</f>
        <v>0</v>
      </c>
      <c r="L146" s="225">
        <v>760</v>
      </c>
      <c r="M146" s="233">
        <v>1525</v>
      </c>
      <c r="N146" s="233">
        <f t="shared" si="63"/>
        <v>3002.5</v>
      </c>
      <c r="O146" s="283">
        <f t="shared" si="64"/>
        <v>21997.5</v>
      </c>
    </row>
    <row r="147" spans="1:15" s="9" customFormat="1" ht="36.75" customHeight="1" x14ac:dyDescent="0.2">
      <c r="A147" s="222">
        <v>112</v>
      </c>
      <c r="B147" s="158" t="s">
        <v>626</v>
      </c>
      <c r="C147" s="158" t="s">
        <v>356</v>
      </c>
      <c r="D147" s="158" t="s">
        <v>4</v>
      </c>
      <c r="E147" s="188" t="s">
        <v>352</v>
      </c>
      <c r="F147" s="188" t="s">
        <v>19</v>
      </c>
      <c r="G147" s="233">
        <v>17500</v>
      </c>
      <c r="H147" s="233">
        <v>0</v>
      </c>
      <c r="I147" s="233">
        <f t="shared" si="62"/>
        <v>17500</v>
      </c>
      <c r="J147" s="225">
        <v>502.25</v>
      </c>
      <c r="K147" s="234" t="str">
        <f>IF((G147-J147-L147)&lt;=Datos!$G$7,"0",IF((G147-J147-L147)&lt;=Datos!$G$8,((G147-J147-L147)-Datos!$F$8)*Datos!$I$6,IF((G147-J147-L147)&lt;=Datos!$G$9,Datos!$I$8+((G147-J147-L147)-Datos!$F$9)*Datos!$J$6,IF((G147-J147-L147)&gt;=Datos!$F$10,(Datos!$I$8+Datos!$J$8)+((G147-J147-L147)-Datos!$F$10)*Datos!$K$6))))</f>
        <v>0</v>
      </c>
      <c r="L147" s="225">
        <v>532</v>
      </c>
      <c r="M147" s="233">
        <v>3225</v>
      </c>
      <c r="N147" s="233">
        <f t="shared" si="63"/>
        <v>4259.25</v>
      </c>
      <c r="O147" s="283">
        <f t="shared" si="64"/>
        <v>13240.75</v>
      </c>
    </row>
    <row r="148" spans="1:15" s="9" customFormat="1" ht="36.75" customHeight="1" x14ac:dyDescent="0.2">
      <c r="A148" s="222">
        <v>113</v>
      </c>
      <c r="B148" s="244" t="s">
        <v>492</v>
      </c>
      <c r="C148" s="158" t="s">
        <v>357</v>
      </c>
      <c r="D148" s="244" t="s">
        <v>288</v>
      </c>
      <c r="E148" s="188" t="s">
        <v>352</v>
      </c>
      <c r="F148" s="188" t="s">
        <v>353</v>
      </c>
      <c r="G148" s="182">
        <v>18000</v>
      </c>
      <c r="H148" s="233">
        <v>0</v>
      </c>
      <c r="I148" s="182">
        <f t="shared" si="62"/>
        <v>18000</v>
      </c>
      <c r="J148" s="225">
        <f>IF(G148&gt;=Datos!$D$14,(Datos!$D$14*Datos!$C$14),IF(G148&lt;=Datos!$D$14,(G148*Datos!$C$14)))</f>
        <v>516.6</v>
      </c>
      <c r="K148" s="234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225">
        <f>IF(G148&gt;=Datos!$D$15,(Datos!$D$15*Datos!$C$15),IF(G148&lt;=Datos!$D$15,(G148*Datos!$C$15)))</f>
        <v>547.20000000000005</v>
      </c>
      <c r="M148" s="233">
        <v>25</v>
      </c>
      <c r="N148" s="233">
        <f t="shared" si="63"/>
        <v>1088.8000000000002</v>
      </c>
      <c r="O148" s="283">
        <f t="shared" si="64"/>
        <v>16911.2</v>
      </c>
    </row>
    <row r="149" spans="1:15" s="9" customFormat="1" ht="36.75" customHeight="1" x14ac:dyDescent="0.2">
      <c r="A149" s="222">
        <v>114</v>
      </c>
      <c r="B149" s="158" t="s">
        <v>636</v>
      </c>
      <c r="C149" s="158" t="s">
        <v>459</v>
      </c>
      <c r="D149" s="158" t="s">
        <v>4</v>
      </c>
      <c r="E149" s="188" t="s">
        <v>352</v>
      </c>
      <c r="F149" s="188" t="s">
        <v>19</v>
      </c>
      <c r="G149" s="233">
        <v>17500</v>
      </c>
      <c r="H149" s="233">
        <v>0</v>
      </c>
      <c r="I149" s="233">
        <f t="shared" si="62"/>
        <v>17500</v>
      </c>
      <c r="J149" s="225">
        <v>502.25</v>
      </c>
      <c r="K149" s="234" t="str">
        <f>IF((G149-J149-L149)&lt;=Datos!$G$7,"0",IF((G149-J149-L149)&lt;=Datos!$G$8,((G149-J149-L149)-Datos!$F$8)*Datos!$I$6,IF((G149-J149-L149)&lt;=Datos!$G$9,Datos!$I$8+((G149-J149-L149)-Datos!$F$9)*Datos!$J$6,IF((G149-J149-L149)&gt;=Datos!$F$10,(Datos!$I$8+Datos!$J$8)+((G149-J149-L149)-Datos!$F$10)*Datos!$K$6))))</f>
        <v>0</v>
      </c>
      <c r="L149" s="225">
        <v>532</v>
      </c>
      <c r="M149" s="233">
        <v>25</v>
      </c>
      <c r="N149" s="233">
        <f t="shared" si="63"/>
        <v>1059.25</v>
      </c>
      <c r="O149" s="283">
        <f t="shared" si="64"/>
        <v>16440.75</v>
      </c>
    </row>
    <row r="150" spans="1:15" s="9" customFormat="1" ht="36.75" customHeight="1" x14ac:dyDescent="0.2">
      <c r="A150" s="222">
        <v>115</v>
      </c>
      <c r="B150" s="158" t="s">
        <v>105</v>
      </c>
      <c r="C150" s="158" t="s">
        <v>357</v>
      </c>
      <c r="D150" s="158" t="s">
        <v>288</v>
      </c>
      <c r="E150" s="188" t="s">
        <v>352</v>
      </c>
      <c r="F150" s="188" t="s">
        <v>353</v>
      </c>
      <c r="G150" s="233">
        <v>18000</v>
      </c>
      <c r="H150" s="233">
        <v>0</v>
      </c>
      <c r="I150" s="233">
        <f t="shared" si="62"/>
        <v>18000</v>
      </c>
      <c r="J150" s="225">
        <f>IF(G150&gt;=Datos!$D$14,(Datos!$D$14*Datos!$C$14),IF(G150&lt;=Datos!$D$14,(G150*Datos!$C$14)))</f>
        <v>516.6</v>
      </c>
      <c r="K150" s="234" t="str">
        <f>IF((G150-J150-L150)&lt;=Datos!$G$7,"0",IF((G150-J150-L150)&lt;=Datos!$G$8,((G150-J150-L150)-Datos!$F$8)*Datos!$I$6,IF((G150-J150-L150)&lt;=Datos!$G$9,Datos!$I$8+((G150-J150-L150)-Datos!$F$9)*Datos!$J$6,IF((G150-J150-L150)&gt;=Datos!$F$10,(Datos!$I$8+Datos!$J$8)+((G150-J150-L150)-Datos!$F$10)*Datos!$K$6))))</f>
        <v>0</v>
      </c>
      <c r="L150" s="225">
        <f>IF(G150&gt;=Datos!$D$15,(Datos!$D$15*Datos!$C$15),IF(G150&lt;=Datos!$D$15,(G150*Datos!$C$15)))</f>
        <v>547.20000000000005</v>
      </c>
      <c r="M150" s="233">
        <v>25</v>
      </c>
      <c r="N150" s="233">
        <f t="shared" si="63"/>
        <v>1088.8000000000002</v>
      </c>
      <c r="O150" s="283">
        <f t="shared" si="64"/>
        <v>16911.2</v>
      </c>
    </row>
    <row r="151" spans="1:15" s="9" customFormat="1" ht="36.75" customHeight="1" x14ac:dyDescent="0.2">
      <c r="A151" s="222">
        <v>116</v>
      </c>
      <c r="B151" s="158" t="s">
        <v>30</v>
      </c>
      <c r="C151" s="158" t="s">
        <v>356</v>
      </c>
      <c r="D151" s="158" t="s">
        <v>4</v>
      </c>
      <c r="E151" s="188" t="s">
        <v>352</v>
      </c>
      <c r="F151" s="188" t="s">
        <v>19</v>
      </c>
      <c r="G151" s="233">
        <v>18000</v>
      </c>
      <c r="H151" s="233">
        <v>0</v>
      </c>
      <c r="I151" s="233">
        <f t="shared" ref="I151:I153" si="65">SUM(G151:H151)</f>
        <v>18000</v>
      </c>
      <c r="J151" s="225">
        <f>IF(G151&gt;=Datos!$D$14,(Datos!$D$14*Datos!$C$14),IF(G151&lt;=Datos!$D$14,(G151*Datos!$C$14)))</f>
        <v>516.6</v>
      </c>
      <c r="K151" s="234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225">
        <f>IF(G151&gt;=Datos!$D$15,(Datos!$D$15*Datos!$C$15),IF(G151&lt;=Datos!$D$15,(G151*Datos!$C$15)))</f>
        <v>547.20000000000005</v>
      </c>
      <c r="M151" s="233">
        <v>5203.01</v>
      </c>
      <c r="N151" s="233">
        <f t="shared" ref="N151:N153" si="66">SUM(J151:M151)</f>
        <v>6266.81</v>
      </c>
      <c r="O151" s="283">
        <f t="shared" ref="O151:O153" si="67">+G151-N151</f>
        <v>11733.189999999999</v>
      </c>
    </row>
    <row r="152" spans="1:15" s="9" customFormat="1" ht="36.75" customHeight="1" x14ac:dyDescent="0.2">
      <c r="A152" s="222">
        <v>117</v>
      </c>
      <c r="B152" s="158" t="s">
        <v>371</v>
      </c>
      <c r="C152" s="158" t="s">
        <v>358</v>
      </c>
      <c r="D152" s="158" t="s">
        <v>4</v>
      </c>
      <c r="E152" s="188" t="s">
        <v>352</v>
      </c>
      <c r="F152" s="188" t="s">
        <v>19</v>
      </c>
      <c r="G152" s="233">
        <v>18000</v>
      </c>
      <c r="H152" s="233">
        <v>0</v>
      </c>
      <c r="I152" s="233">
        <f t="shared" si="65"/>
        <v>18000</v>
      </c>
      <c r="J152" s="225">
        <f>IF(G152&gt;=Datos!$D$14,(Datos!$D$14*Datos!$C$14),IF(G152&lt;=Datos!$D$14,(G152*Datos!$C$14)))</f>
        <v>516.6</v>
      </c>
      <c r="K152" s="234" t="str">
        <f>IF((G152-J152-L152)&lt;=Datos!$G$7,"0",IF((G152-J152-L152)&lt;=Datos!$G$8,((G152-J152-L152)-Datos!$F$8)*Datos!$I$6,IF((G152-J152-L152)&lt;=Datos!$G$9,Datos!$I$8+((G152-J152-L152)-Datos!$F$9)*Datos!$J$6,IF((G152-J152-L152)&gt;=Datos!$F$10,(Datos!$I$8+Datos!$J$8)+((G152-J152-L152)-Datos!$F$10)*Datos!$K$6))))</f>
        <v>0</v>
      </c>
      <c r="L152" s="225">
        <f>IF(G152&gt;=Datos!$D$15,(Datos!$D$15*Datos!$C$15),IF(G152&lt;=Datos!$D$15,(G152*Datos!$C$15)))</f>
        <v>547.20000000000005</v>
      </c>
      <c r="M152" s="233">
        <v>1025</v>
      </c>
      <c r="N152" s="233">
        <f t="shared" si="66"/>
        <v>2088.8000000000002</v>
      </c>
      <c r="O152" s="283">
        <f t="shared" si="67"/>
        <v>15911.2</v>
      </c>
    </row>
    <row r="153" spans="1:15" s="9" customFormat="1" ht="36.75" customHeight="1" x14ac:dyDescent="0.2">
      <c r="A153" s="222">
        <v>118</v>
      </c>
      <c r="B153" s="158" t="s">
        <v>43</v>
      </c>
      <c r="C153" s="158" t="s">
        <v>358</v>
      </c>
      <c r="D153" s="158" t="s">
        <v>4</v>
      </c>
      <c r="E153" s="188" t="s">
        <v>352</v>
      </c>
      <c r="F153" s="188" t="s">
        <v>19</v>
      </c>
      <c r="G153" s="233">
        <v>18000</v>
      </c>
      <c r="H153" s="233">
        <v>0</v>
      </c>
      <c r="I153" s="233">
        <f t="shared" si="65"/>
        <v>18000</v>
      </c>
      <c r="J153" s="225">
        <f>IF(G153&gt;=Datos!$D$14,(Datos!$D$14*Datos!$C$14),IF(G153&lt;=Datos!$D$14,(G153*Datos!$C$14)))</f>
        <v>516.6</v>
      </c>
      <c r="K153" s="234" t="str">
        <f>IF((G153-J153-L153)&lt;=Datos!$G$7,"0",IF((G153-J153-L153)&lt;=Datos!$G$8,((G153-J153-L153)-Datos!$F$8)*Datos!$I$6,IF((G153-J153-L153)&lt;=Datos!$G$9,Datos!$I$8+((G153-J153-L153)-Datos!$F$9)*Datos!$J$6,IF((G153-J153-L153)&gt;=Datos!$F$10,(Datos!$I$8+Datos!$J$8)+((G153-J153-L153)-Datos!$F$10)*Datos!$K$6))))</f>
        <v>0</v>
      </c>
      <c r="L153" s="225">
        <f>IF(G153&gt;=Datos!$D$15,(Datos!$D$15*Datos!$C$15),IF(G153&lt;=Datos!$D$15,(G153*Datos!$C$15)))</f>
        <v>547.20000000000005</v>
      </c>
      <c r="M153" s="233">
        <v>9018.4500000000007</v>
      </c>
      <c r="N153" s="233">
        <f t="shared" si="66"/>
        <v>10082.25</v>
      </c>
      <c r="O153" s="283">
        <f t="shared" si="67"/>
        <v>7917.75</v>
      </c>
    </row>
    <row r="154" spans="1:15" s="9" customFormat="1" ht="36.75" customHeight="1" x14ac:dyDescent="0.2">
      <c r="A154" s="222">
        <v>119</v>
      </c>
      <c r="B154" s="158" t="s">
        <v>69</v>
      </c>
      <c r="C154" s="158" t="s">
        <v>358</v>
      </c>
      <c r="D154" s="158" t="s">
        <v>285</v>
      </c>
      <c r="E154" s="188" t="s">
        <v>352</v>
      </c>
      <c r="F154" s="188" t="s">
        <v>19</v>
      </c>
      <c r="G154" s="233">
        <v>20000</v>
      </c>
      <c r="H154" s="233">
        <v>0</v>
      </c>
      <c r="I154" s="233">
        <f>SUM(G154:H154)</f>
        <v>20000</v>
      </c>
      <c r="J154" s="225">
        <f>IF(G154&gt;=Datos!$D$14,(Datos!$D$14*Datos!$C$14),IF(G154&lt;=Datos!$D$14,(G154*Datos!$C$14)))</f>
        <v>574</v>
      </c>
      <c r="K154" s="234" t="str">
        <f>IF((G154-J154-L154)&lt;=Datos!$G$7,"0",IF((G154-J154-L154)&lt;=Datos!$G$8,((G154-J154-L154)-Datos!$F$8)*Datos!$I$6,IF((G154-J154-L154)&lt;=Datos!$G$9,Datos!$I$8+((G154-J154-L154)-Datos!$F$9)*Datos!$J$6,IF((G154-J154-L154)&gt;=Datos!$F$10,(Datos!$I$8+Datos!$J$8)+((G154-J154-L154)-Datos!$F$10)*Datos!$K$6))))</f>
        <v>0</v>
      </c>
      <c r="L154" s="225">
        <f>IF(G154&gt;=Datos!$D$15,(Datos!$D$15*Datos!$C$15),IF(G154&lt;=Datos!$D$15,(G154*Datos!$C$15)))</f>
        <v>608</v>
      </c>
      <c r="M154" s="233">
        <v>12070.93</v>
      </c>
      <c r="N154" s="233">
        <f>SUM(J154:M154)</f>
        <v>13252.93</v>
      </c>
      <c r="O154" s="283">
        <f>+G154-N154</f>
        <v>6747.07</v>
      </c>
    </row>
    <row r="155" spans="1:15" s="9" customFormat="1" ht="36.75" customHeight="1" x14ac:dyDescent="0.2">
      <c r="A155" s="222">
        <v>120</v>
      </c>
      <c r="B155" s="158" t="s">
        <v>754</v>
      </c>
      <c r="C155" s="158" t="s">
        <v>459</v>
      </c>
      <c r="D155" s="158" t="s">
        <v>4</v>
      </c>
      <c r="E155" s="188" t="s">
        <v>352</v>
      </c>
      <c r="F155" s="188" t="s">
        <v>353</v>
      </c>
      <c r="G155" s="233">
        <v>17500</v>
      </c>
      <c r="H155" s="233">
        <v>0</v>
      </c>
      <c r="I155" s="233">
        <f t="shared" ref="I155:I164" si="68">SUM(G155:H155)</f>
        <v>17500</v>
      </c>
      <c r="J155" s="225">
        <f>IF(G155&gt;=Datos!$D$14,(Datos!$D$14*Datos!$C$14),IF(G155&lt;=Datos!$D$14,(G155*Datos!$C$14)))</f>
        <v>502.25</v>
      </c>
      <c r="K155" s="234" t="str">
        <f>IF((G155-J155-L155)&lt;=Datos!$G$7,"0",IF((G155-J155-L155)&lt;=Datos!$G$8,((G155-J155-L155)-Datos!$F$8)*Datos!$I$6,IF((G155-J155-L155)&lt;=Datos!$G$9,Datos!$I$8+((G155-J155-L155)-Datos!$F$9)*Datos!$J$6,IF((G155-J155-L155)&gt;=Datos!$F$10,(Datos!$I$8+Datos!$J$8)+((G155-J155-L155)-Datos!$F$10)*Datos!$K$6))))</f>
        <v>0</v>
      </c>
      <c r="L155" s="225">
        <f>IF(G155&gt;=Datos!$D$15,(Datos!$D$15*Datos!$C$15),IF(G155&lt;=Datos!$D$15,(G155*Datos!$C$15)))</f>
        <v>532</v>
      </c>
      <c r="M155" s="233">
        <v>25</v>
      </c>
      <c r="N155" s="233">
        <f>SUM(J155:M155)</f>
        <v>1059.25</v>
      </c>
      <c r="O155" s="283">
        <f>+G155-N155</f>
        <v>16440.75</v>
      </c>
    </row>
    <row r="156" spans="1:15" s="9" customFormat="1" ht="36.75" customHeight="1" x14ac:dyDescent="0.2">
      <c r="A156" s="222">
        <v>121</v>
      </c>
      <c r="B156" s="158" t="s">
        <v>755</v>
      </c>
      <c r="C156" s="158" t="s">
        <v>459</v>
      </c>
      <c r="D156" s="158" t="s">
        <v>4</v>
      </c>
      <c r="E156" s="188" t="s">
        <v>352</v>
      </c>
      <c r="F156" s="188" t="s">
        <v>19</v>
      </c>
      <c r="G156" s="233">
        <v>17500</v>
      </c>
      <c r="H156" s="233">
        <v>0</v>
      </c>
      <c r="I156" s="233">
        <f t="shared" si="68"/>
        <v>17500</v>
      </c>
      <c r="J156" s="225">
        <f>IF(G156&gt;=Datos!$D$14,(Datos!$D$14*Datos!$C$14),IF(G156&lt;=Datos!$D$14,(G156*Datos!$C$14)))</f>
        <v>502.25</v>
      </c>
      <c r="K156" s="234" t="str">
        <f>IF((G156-J156-L156)&lt;=Datos!$G$7,"0",IF((G156-J156-L156)&lt;=Datos!$G$8,((G156-J156-L156)-Datos!$F$8)*Datos!$I$6,IF((G156-J156-L156)&lt;=Datos!$G$9,Datos!$I$8+((G156-J156-L156)-Datos!$F$9)*Datos!$J$6,IF((G156-J156-L156)&gt;=Datos!$F$10,(Datos!$I$8+Datos!$J$8)+((G156-J156-L156)-Datos!$F$10)*Datos!$K$6))))</f>
        <v>0</v>
      </c>
      <c r="L156" s="225">
        <f>IF(G156&gt;=Datos!$D$15,(Datos!$D$15*Datos!$C$15),IF(G156&lt;=Datos!$D$15,(G156*Datos!$C$15)))</f>
        <v>532</v>
      </c>
      <c r="M156" s="233">
        <v>25</v>
      </c>
      <c r="N156" s="233">
        <f t="shared" ref="N156:N164" si="69">SUM(J156:M156)</f>
        <v>1059.25</v>
      </c>
      <c r="O156" s="283">
        <f t="shared" ref="O156:O164" si="70">+G156-N156</f>
        <v>16440.75</v>
      </c>
    </row>
    <row r="157" spans="1:15" s="9" customFormat="1" ht="36.75" customHeight="1" x14ac:dyDescent="0.2">
      <c r="A157" s="222">
        <v>122</v>
      </c>
      <c r="B157" s="158" t="s">
        <v>756</v>
      </c>
      <c r="C157" s="158" t="s">
        <v>459</v>
      </c>
      <c r="D157" s="158" t="s">
        <v>4</v>
      </c>
      <c r="E157" s="188" t="s">
        <v>352</v>
      </c>
      <c r="F157" s="188" t="s">
        <v>19</v>
      </c>
      <c r="G157" s="233">
        <v>4083.33</v>
      </c>
      <c r="H157" s="233">
        <v>0</v>
      </c>
      <c r="I157" s="233">
        <f t="shared" si="68"/>
        <v>4083.33</v>
      </c>
      <c r="J157" s="225">
        <f>IF(G157&gt;=Datos!$D$14,(Datos!$D$14*Datos!$C$14),IF(G157&lt;=Datos!$D$14,(G157*Datos!$C$14)))</f>
        <v>117.191571</v>
      </c>
      <c r="K157" s="234" t="str">
        <f>IF((G157-J157-L157)&lt;=Datos!$G$7,"0",IF((G157-J157-L157)&lt;=Datos!$G$8,((G157-J157-L157)-Datos!$F$8)*Datos!$I$6,IF((G157-J157-L157)&lt;=Datos!$G$9,Datos!$I$8+((G157-J157-L157)-Datos!$F$9)*Datos!$J$6,IF((G157-J157-L157)&gt;=Datos!$F$10,(Datos!$I$8+Datos!$J$8)+((G157-J157-L157)-Datos!$F$10)*Datos!$K$6))))</f>
        <v>0</v>
      </c>
      <c r="L157" s="225">
        <f>IF(G157&gt;=Datos!$D$15,(Datos!$D$15*Datos!$C$15),IF(G157&lt;=Datos!$D$15,(G157*Datos!$C$15)))</f>
        <v>124.13323199999999</v>
      </c>
      <c r="M157" s="233">
        <v>25</v>
      </c>
      <c r="N157" s="233">
        <f t="shared" si="69"/>
        <v>266.32480299999997</v>
      </c>
      <c r="O157" s="283">
        <f t="shared" si="70"/>
        <v>3817.005197</v>
      </c>
    </row>
    <row r="158" spans="1:15" s="9" customFormat="1" ht="36.75" customHeight="1" x14ac:dyDescent="0.2">
      <c r="A158" s="222">
        <v>123</v>
      </c>
      <c r="B158" s="158" t="s">
        <v>757</v>
      </c>
      <c r="C158" s="158" t="s">
        <v>356</v>
      </c>
      <c r="D158" s="158" t="s">
        <v>4</v>
      </c>
      <c r="E158" s="188" t="s">
        <v>352</v>
      </c>
      <c r="F158" s="188" t="s">
        <v>19</v>
      </c>
      <c r="G158" s="233">
        <v>17500</v>
      </c>
      <c r="H158" s="233">
        <v>0</v>
      </c>
      <c r="I158" s="233">
        <f t="shared" si="68"/>
        <v>17500</v>
      </c>
      <c r="J158" s="225">
        <f>IF(G158&gt;=Datos!$D$14,(Datos!$D$14*Datos!$C$14),IF(G158&lt;=Datos!$D$14,(G158*Datos!$C$14)))</f>
        <v>502.25</v>
      </c>
      <c r="K158" s="234" t="str">
        <f>IF((G158-J158-L158)&lt;=Datos!$G$7,"0",IF((G158-J158-L158)&lt;=Datos!$G$8,((G158-J158-L158)-Datos!$F$8)*Datos!$I$6,IF((G158-J158-L158)&lt;=Datos!$G$9,Datos!$I$8+((G158-J158-L158)-Datos!$F$9)*Datos!$J$6,IF((G158-J158-L158)&gt;=Datos!$F$10,(Datos!$I$8+Datos!$J$8)+((G158-J158-L158)-Datos!$F$10)*Datos!$K$6))))</f>
        <v>0</v>
      </c>
      <c r="L158" s="225">
        <f>IF(G158&gt;=Datos!$D$15,(Datos!$D$15*Datos!$C$15),IF(G158&lt;=Datos!$D$15,(G158*Datos!$C$15)))</f>
        <v>532</v>
      </c>
      <c r="M158" s="233">
        <v>25</v>
      </c>
      <c r="N158" s="233">
        <f t="shared" si="69"/>
        <v>1059.25</v>
      </c>
      <c r="O158" s="283">
        <f t="shared" si="70"/>
        <v>16440.75</v>
      </c>
    </row>
    <row r="159" spans="1:15" s="9" customFormat="1" ht="36.75" customHeight="1" x14ac:dyDescent="0.2">
      <c r="A159" s="222">
        <v>124</v>
      </c>
      <c r="B159" s="158" t="s">
        <v>758</v>
      </c>
      <c r="C159" s="158" t="s">
        <v>459</v>
      </c>
      <c r="D159" s="158" t="s">
        <v>764</v>
      </c>
      <c r="E159" s="188" t="s">
        <v>352</v>
      </c>
      <c r="F159" s="188" t="s">
        <v>19</v>
      </c>
      <c r="G159" s="233">
        <v>33000</v>
      </c>
      <c r="H159" s="233">
        <v>0</v>
      </c>
      <c r="I159" s="233">
        <f t="shared" si="68"/>
        <v>33000</v>
      </c>
      <c r="J159" s="225">
        <f>IF(G159&gt;=Datos!$D$14,(Datos!$D$14*Datos!$C$14),IF(G159&lt;=Datos!$D$14,(G159*Datos!$C$14)))</f>
        <v>947.1</v>
      </c>
      <c r="K159" s="234" t="str">
        <f>IF((G159-J159-L159)&lt;=Datos!$G$7,"0",IF((G159-J159-L159)&lt;=Datos!$G$8,((G159-J159-L159)-Datos!$F$8)*Datos!$I$6,IF((G159-J159-L159)&lt;=Datos!$G$9,Datos!$I$8+((G159-J159-L159)-Datos!$F$9)*Datos!$J$6,IF((G159-J159-L159)&gt;=Datos!$F$10,(Datos!$I$8+Datos!$J$8)+((G159-J159-L159)-Datos!$F$10)*Datos!$K$6))))</f>
        <v>0</v>
      </c>
      <c r="L159" s="225">
        <f>IF(G159&gt;=Datos!$D$15,(Datos!$D$15*Datos!$C$15),IF(G159&lt;=Datos!$D$15,(G159*Datos!$C$15)))</f>
        <v>1003.2</v>
      </c>
      <c r="M159" s="233">
        <v>25</v>
      </c>
      <c r="N159" s="233">
        <f t="shared" si="69"/>
        <v>1975.3000000000002</v>
      </c>
      <c r="O159" s="283">
        <f t="shared" si="70"/>
        <v>31024.7</v>
      </c>
    </row>
    <row r="160" spans="1:15" s="9" customFormat="1" ht="36.75" customHeight="1" x14ac:dyDescent="0.2">
      <c r="A160" s="222">
        <v>125</v>
      </c>
      <c r="B160" s="158" t="s">
        <v>759</v>
      </c>
      <c r="C160" s="158" t="s">
        <v>356</v>
      </c>
      <c r="D160" s="158" t="s">
        <v>4</v>
      </c>
      <c r="E160" s="188" t="s">
        <v>352</v>
      </c>
      <c r="F160" s="188" t="s">
        <v>353</v>
      </c>
      <c r="G160" s="233">
        <v>17500</v>
      </c>
      <c r="H160" s="233">
        <v>0</v>
      </c>
      <c r="I160" s="233">
        <f t="shared" si="68"/>
        <v>17500</v>
      </c>
      <c r="J160" s="225">
        <f>IF(G160&gt;=Datos!$D$14,(Datos!$D$14*Datos!$C$14),IF(G160&lt;=Datos!$D$14,(G160*Datos!$C$14)))</f>
        <v>502.25</v>
      </c>
      <c r="K160" s="234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225">
        <f>IF(G160&gt;=Datos!$D$15,(Datos!$D$15*Datos!$C$15),IF(G160&lt;=Datos!$D$15,(G160*Datos!$C$15)))</f>
        <v>532</v>
      </c>
      <c r="M160" s="233">
        <v>25</v>
      </c>
      <c r="N160" s="233">
        <f t="shared" si="69"/>
        <v>1059.25</v>
      </c>
      <c r="O160" s="283">
        <f t="shared" si="70"/>
        <v>16440.75</v>
      </c>
    </row>
    <row r="161" spans="1:15" s="9" customFormat="1" ht="36.75" customHeight="1" x14ac:dyDescent="0.2">
      <c r="A161" s="222">
        <v>126</v>
      </c>
      <c r="B161" s="158" t="s">
        <v>760</v>
      </c>
      <c r="C161" s="158" t="s">
        <v>459</v>
      </c>
      <c r="D161" s="158" t="s">
        <v>4</v>
      </c>
      <c r="E161" s="188" t="s">
        <v>352</v>
      </c>
      <c r="F161" s="188" t="s">
        <v>19</v>
      </c>
      <c r="G161" s="233">
        <v>4083.33</v>
      </c>
      <c r="H161" s="233">
        <v>0</v>
      </c>
      <c r="I161" s="233">
        <f t="shared" si="68"/>
        <v>4083.33</v>
      </c>
      <c r="J161" s="225">
        <f>IF(G161&gt;=Datos!$D$14,(Datos!$D$14*Datos!$C$14),IF(G161&lt;=Datos!$D$14,(G161*Datos!$C$14)))</f>
        <v>117.191571</v>
      </c>
      <c r="K161" s="234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225">
        <f>IF(G161&gt;=Datos!$D$15,(Datos!$D$15*Datos!$C$15),IF(G161&lt;=Datos!$D$15,(G161*Datos!$C$15)))</f>
        <v>124.13323199999999</v>
      </c>
      <c r="M161" s="233">
        <v>25</v>
      </c>
      <c r="N161" s="233">
        <f t="shared" si="69"/>
        <v>266.32480299999997</v>
      </c>
      <c r="O161" s="283">
        <f t="shared" si="70"/>
        <v>3817.005197</v>
      </c>
    </row>
    <row r="162" spans="1:15" s="9" customFormat="1" ht="36.75" customHeight="1" x14ac:dyDescent="0.2">
      <c r="A162" s="222">
        <v>127</v>
      </c>
      <c r="B162" s="158" t="s">
        <v>761</v>
      </c>
      <c r="C162" s="158" t="s">
        <v>459</v>
      </c>
      <c r="D162" s="158" t="s">
        <v>4</v>
      </c>
      <c r="E162" s="188" t="s">
        <v>352</v>
      </c>
      <c r="F162" s="188" t="s">
        <v>19</v>
      </c>
      <c r="G162" s="233">
        <v>17500</v>
      </c>
      <c r="H162" s="233">
        <v>0</v>
      </c>
      <c r="I162" s="233">
        <f t="shared" si="68"/>
        <v>17500</v>
      </c>
      <c r="J162" s="225">
        <f>IF(G162&gt;=Datos!$D$14,(Datos!$D$14*Datos!$C$14),IF(G162&lt;=Datos!$D$14,(G162*Datos!$C$14)))</f>
        <v>502.25</v>
      </c>
      <c r="K162" s="234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225">
        <f>IF(G162&gt;=Datos!$D$15,(Datos!$D$15*Datos!$C$15),IF(G162&lt;=Datos!$D$15,(G162*Datos!$C$15)))</f>
        <v>532</v>
      </c>
      <c r="M162" s="233">
        <v>25</v>
      </c>
      <c r="N162" s="233">
        <f t="shared" si="69"/>
        <v>1059.25</v>
      </c>
      <c r="O162" s="283">
        <f t="shared" si="70"/>
        <v>16440.75</v>
      </c>
    </row>
    <row r="163" spans="1:15" s="9" customFormat="1" ht="36.75" customHeight="1" x14ac:dyDescent="0.2">
      <c r="A163" s="222">
        <v>128</v>
      </c>
      <c r="B163" s="158" t="s">
        <v>762</v>
      </c>
      <c r="C163" s="158" t="s">
        <v>459</v>
      </c>
      <c r="D163" s="158" t="s">
        <v>4</v>
      </c>
      <c r="E163" s="188" t="s">
        <v>352</v>
      </c>
      <c r="F163" s="188" t="s">
        <v>19</v>
      </c>
      <c r="G163" s="233">
        <v>17500</v>
      </c>
      <c r="H163" s="233">
        <v>0</v>
      </c>
      <c r="I163" s="233">
        <f t="shared" si="68"/>
        <v>17500</v>
      </c>
      <c r="J163" s="225">
        <f>IF(G163&gt;=Datos!$D$14,(Datos!$D$14*Datos!$C$14),IF(G163&lt;=Datos!$D$14,(G163*Datos!$C$14)))</f>
        <v>502.25</v>
      </c>
      <c r="K163" s="234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225">
        <f>IF(G163&gt;=Datos!$D$15,(Datos!$D$15*Datos!$C$15),IF(G163&lt;=Datos!$D$15,(G163*Datos!$C$15)))</f>
        <v>532</v>
      </c>
      <c r="M163" s="233">
        <v>25</v>
      </c>
      <c r="N163" s="233">
        <f t="shared" si="69"/>
        <v>1059.25</v>
      </c>
      <c r="O163" s="283">
        <f t="shared" si="70"/>
        <v>16440.75</v>
      </c>
    </row>
    <row r="164" spans="1:15" s="9" customFormat="1" ht="36.75" customHeight="1" x14ac:dyDescent="0.2">
      <c r="A164" s="222">
        <v>129</v>
      </c>
      <c r="B164" s="158" t="s">
        <v>763</v>
      </c>
      <c r="C164" s="158" t="s">
        <v>459</v>
      </c>
      <c r="D164" s="158" t="s">
        <v>4</v>
      </c>
      <c r="E164" s="188" t="s">
        <v>352</v>
      </c>
      <c r="F164" s="188" t="s">
        <v>19</v>
      </c>
      <c r="G164" s="233">
        <v>4083.33</v>
      </c>
      <c r="H164" s="233">
        <v>0</v>
      </c>
      <c r="I164" s="233">
        <f t="shared" si="68"/>
        <v>4083.33</v>
      </c>
      <c r="J164" s="225">
        <f>IF(G164&gt;=Datos!$D$14,(Datos!$D$14*Datos!$C$14),IF(G164&lt;=Datos!$D$14,(G164*Datos!$C$14)))</f>
        <v>117.191571</v>
      </c>
      <c r="K164" s="234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225">
        <f>IF(G164&gt;=Datos!$D$15,(Datos!$D$15*Datos!$C$15),IF(G164&lt;=Datos!$D$15,(G164*Datos!$C$15)))</f>
        <v>124.13323199999999</v>
      </c>
      <c r="M164" s="233">
        <v>25</v>
      </c>
      <c r="N164" s="233">
        <f t="shared" si="69"/>
        <v>266.32480299999997</v>
      </c>
      <c r="O164" s="283">
        <f t="shared" si="70"/>
        <v>3817.005197</v>
      </c>
    </row>
    <row r="165" spans="1:15" s="9" customFormat="1" ht="36.75" customHeight="1" x14ac:dyDescent="0.2">
      <c r="A165" s="222">
        <v>130</v>
      </c>
      <c r="B165" s="158" t="s">
        <v>777</v>
      </c>
      <c r="C165" s="158" t="s">
        <v>780</v>
      </c>
      <c r="D165" s="158" t="s">
        <v>288</v>
      </c>
      <c r="E165" s="188" t="s">
        <v>352</v>
      </c>
      <c r="F165" s="188" t="s">
        <v>353</v>
      </c>
      <c r="G165" s="233">
        <v>20000</v>
      </c>
      <c r="H165" s="233">
        <v>0</v>
      </c>
      <c r="I165" s="233">
        <f>SUM(G165:H165)</f>
        <v>20000</v>
      </c>
      <c r="J165" s="225">
        <f>IF(G165&gt;=Datos!$D$14,(Datos!$D$14*Datos!$C$14),IF(G165&lt;=Datos!$D$14,(G165*Datos!$C$14)))</f>
        <v>574</v>
      </c>
      <c r="K165" s="234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225">
        <f>IF(G165&gt;=Datos!$D$15,(Datos!$D$15*Datos!$C$15),IF(G165&lt;=Datos!$D$15,(G165*Datos!$C$15)))</f>
        <v>608</v>
      </c>
      <c r="M165" s="233">
        <v>25</v>
      </c>
      <c r="N165" s="233">
        <f>SUM(J165:M165)</f>
        <v>1207</v>
      </c>
      <c r="O165" s="283">
        <f>+I165-N165</f>
        <v>18793</v>
      </c>
    </row>
    <row r="166" spans="1:15" s="9" customFormat="1" ht="36.75" customHeight="1" x14ac:dyDescent="0.2">
      <c r="A166" s="222">
        <v>131</v>
      </c>
      <c r="B166" s="158" t="s">
        <v>789</v>
      </c>
      <c r="C166" s="158" t="s">
        <v>790</v>
      </c>
      <c r="D166" s="158" t="s">
        <v>279</v>
      </c>
      <c r="E166" s="188" t="s">
        <v>352</v>
      </c>
      <c r="F166" s="188" t="s">
        <v>353</v>
      </c>
      <c r="G166" s="233">
        <v>25000</v>
      </c>
      <c r="H166" s="233">
        <v>0</v>
      </c>
      <c r="I166" s="233">
        <f>SUM(G166:H166)</f>
        <v>25000</v>
      </c>
      <c r="J166" s="225">
        <f>IF(G166&gt;=Datos!$D$14,(Datos!$D$14*Datos!$C$14),IF(G166&lt;=Datos!$D$14,(G166*Datos!$C$14)))</f>
        <v>717.5</v>
      </c>
      <c r="K166" s="234" t="str">
        <f>IF((G166-J166-L166)&lt;=Datos!$G$7,"0",IF((G166-J166-L166)&lt;=Datos!$G$8,((G166-J166-L166)-Datos!$F$8)*Datos!$I$6,IF((G166-J166-L166)&lt;=Datos!$G$9,Datos!$I$8+((G166-J166-L166)-Datos!$F$9)*Datos!$J$6,IF((G166-J166-L166)&gt;=Datos!$F$10,(Datos!$I$8+Datos!$J$8)+((G166-J166-L166)-Datos!$F$10)*Datos!$K$6))))</f>
        <v>0</v>
      </c>
      <c r="L166" s="225">
        <f>IF(G166&gt;=Datos!$D$15,(Datos!$D$15*Datos!$C$15),IF(G166&lt;=Datos!$D$15,(G166*Datos!$C$15)))</f>
        <v>760</v>
      </c>
      <c r="M166" s="233">
        <v>25</v>
      </c>
      <c r="N166" s="233">
        <f>SUM(J166:M166)</f>
        <v>1502.5</v>
      </c>
      <c r="O166" s="283">
        <f>+I166-N166</f>
        <v>23497.5</v>
      </c>
    </row>
    <row r="167" spans="1:15" s="9" customFormat="1" ht="36.75" customHeight="1" x14ac:dyDescent="0.2">
      <c r="A167" s="222">
        <v>132</v>
      </c>
      <c r="B167" s="158" t="s">
        <v>845</v>
      </c>
      <c r="C167" s="158" t="s">
        <v>780</v>
      </c>
      <c r="D167" s="158" t="s">
        <v>4</v>
      </c>
      <c r="E167" s="188" t="s">
        <v>352</v>
      </c>
      <c r="F167" s="188" t="s">
        <v>19</v>
      </c>
      <c r="G167" s="233">
        <v>13416.67</v>
      </c>
      <c r="H167" s="233">
        <v>0</v>
      </c>
      <c r="I167" s="233">
        <f>SUM(G167:H167)</f>
        <v>13416.67</v>
      </c>
      <c r="J167" s="225">
        <f>IF(G167&gt;=Datos!$D$14,(Datos!$D$14*Datos!$C$14),IF(G167&lt;=Datos!$D$14,(G167*Datos!$C$14)))</f>
        <v>385.05842899999999</v>
      </c>
      <c r="K167" s="234" t="str">
        <f>IF((G167-J167-L167)&lt;=Datos!$G$7,"0",IF((G167-J167-L167)&lt;=Datos!$G$8,((G167-J167-L167)-Datos!$F$8)*Datos!$I$6,IF((G167-J167-L167)&lt;=Datos!$G$9,Datos!$I$8+((G167-J167-L167)-Datos!$F$9)*Datos!$J$6,IF((G167-J167-L167)&gt;=Datos!$F$10,(Datos!$I$8+Datos!$J$8)+((G167-J167-L167)-Datos!$F$10)*Datos!$K$6))))</f>
        <v>0</v>
      </c>
      <c r="L167" s="225">
        <f>IF(G167&gt;=Datos!$D$15,(Datos!$D$15*Datos!$C$15),IF(G167&lt;=Datos!$D$15,(G167*Datos!$C$15)))</f>
        <v>407.86676799999998</v>
      </c>
      <c r="M167" s="233">
        <v>25</v>
      </c>
      <c r="N167" s="233">
        <f>SUM(J167:M167)</f>
        <v>817.92519700000003</v>
      </c>
      <c r="O167" s="283">
        <f>+I167-N167</f>
        <v>12598.744803</v>
      </c>
    </row>
    <row r="168" spans="1:15" s="123" customFormat="1" ht="36.75" customHeight="1" x14ac:dyDescent="0.2">
      <c r="A168" s="313" t="s">
        <v>645</v>
      </c>
      <c r="B168" s="314"/>
      <c r="C168" s="167">
        <v>76</v>
      </c>
      <c r="D168" s="167"/>
      <c r="E168" s="280"/>
      <c r="F168" s="185"/>
      <c r="G168" s="171">
        <f>SUM(G92:G167)</f>
        <v>1372386.6600000001</v>
      </c>
      <c r="H168" s="171">
        <f t="shared" ref="H168:O168" si="71">SUM(H92:H167)</f>
        <v>0</v>
      </c>
      <c r="I168" s="171">
        <f t="shared" si="71"/>
        <v>1372386.6600000001</v>
      </c>
      <c r="J168" s="171">
        <f t="shared" si="71"/>
        <v>39387.497141999978</v>
      </c>
      <c r="K168" s="171">
        <f t="shared" si="71"/>
        <v>0</v>
      </c>
      <c r="L168" s="171">
        <f t="shared" si="71"/>
        <v>41720.554464000008</v>
      </c>
      <c r="M168" s="171">
        <f t="shared" si="71"/>
        <v>90714.51999999999</v>
      </c>
      <c r="N168" s="171">
        <f t="shared" si="71"/>
        <v>171822.57160600007</v>
      </c>
      <c r="O168" s="171">
        <f t="shared" si="71"/>
        <v>1200564.0883939993</v>
      </c>
    </row>
    <row r="169" spans="1:15" s="9" customFormat="1" ht="36.75" customHeight="1" x14ac:dyDescent="0.2">
      <c r="A169" s="313" t="s">
        <v>673</v>
      </c>
      <c r="B169" s="314"/>
      <c r="C169" s="314"/>
      <c r="D169" s="314"/>
      <c r="E169" s="314"/>
      <c r="F169" s="314"/>
      <c r="G169" s="314"/>
      <c r="H169" s="314"/>
      <c r="I169" s="314"/>
      <c r="J169" s="314"/>
      <c r="K169" s="314"/>
      <c r="L169" s="314"/>
      <c r="M169" s="314"/>
      <c r="N169" s="314"/>
      <c r="O169" s="286"/>
    </row>
    <row r="170" spans="1:15" ht="36.75" customHeight="1" x14ac:dyDescent="0.2">
      <c r="A170" s="227">
        <v>133</v>
      </c>
      <c r="B170" s="228" t="s">
        <v>801</v>
      </c>
      <c r="C170" s="158" t="s">
        <v>357</v>
      </c>
      <c r="D170" s="150" t="s">
        <v>792</v>
      </c>
      <c r="E170" s="229" t="s">
        <v>352</v>
      </c>
      <c r="F170" s="229" t="s">
        <v>19</v>
      </c>
      <c r="G170" s="230">
        <v>26000</v>
      </c>
      <c r="H170" s="230">
        <v>0</v>
      </c>
      <c r="I170" s="230">
        <f>SUM(G170:H170)</f>
        <v>26000</v>
      </c>
      <c r="J170" s="231">
        <f>IF(G170&gt;=Datos!$D$14,(Datos!$D$14*Datos!$C$14),IF(G170&lt;=Datos!$D$14,(G170*Datos!$C$14)))</f>
        <v>746.2</v>
      </c>
      <c r="K170" s="232" t="str">
        <f>IF((G170-J170-L170)&lt;=Datos!$G$7,"0",IF((G170-J170-L170)&lt;=Datos!$G$8,((G170-J170-L170)-Datos!$F$8)*Datos!$I$6,IF((G170-J170-L170)&lt;=Datos!$G$9,Datos!$I$8+((G170-J170-L170)-Datos!$F$9)*Datos!$J$6,IF((G170-J170-L170)&gt;=Datos!$F$10,(Datos!$I$8+Datos!$J$8)+((G170-J170-L170)-Datos!$F$10)*Datos!$K$6))))</f>
        <v>0</v>
      </c>
      <c r="L170" s="231">
        <f>IF(G170&gt;=Datos!$D$15,(Datos!$D$15*Datos!$C$15),IF(G170&lt;=Datos!$D$15,(G170*Datos!$C$15)))</f>
        <v>790.4</v>
      </c>
      <c r="M170" s="230">
        <v>25</v>
      </c>
      <c r="N170" s="230">
        <f>SUM(J170:M170)</f>
        <v>1561.6</v>
      </c>
      <c r="O170" s="283">
        <f>+G170-N170</f>
        <v>24438.400000000001</v>
      </c>
    </row>
    <row r="171" spans="1:15" s="9" customFormat="1" ht="36.75" customHeight="1" x14ac:dyDescent="0.2">
      <c r="A171" s="227">
        <v>134</v>
      </c>
      <c r="B171" s="158" t="s">
        <v>802</v>
      </c>
      <c r="C171" s="158" t="s">
        <v>357</v>
      </c>
      <c r="D171" s="150" t="s">
        <v>803</v>
      </c>
      <c r="E171" s="188" t="s">
        <v>352</v>
      </c>
      <c r="F171" s="188" t="s">
        <v>19</v>
      </c>
      <c r="G171" s="233">
        <v>35000</v>
      </c>
      <c r="H171" s="233">
        <v>0</v>
      </c>
      <c r="I171" s="233">
        <f>SUM(G171:H171)</f>
        <v>35000</v>
      </c>
      <c r="J171" s="225">
        <f>IF(G171&gt;=Datos!$D$14,(Datos!$D$14*Datos!$C$14),IF(G171&lt;=Datos!$D$14,(G171*Datos!$C$14)))</f>
        <v>1004.5</v>
      </c>
      <c r="K171" s="234" t="str">
        <f>IF((G171-J171-L171)&lt;=Datos!$G$7,"0",IF((G171-J171-L171)&lt;=Datos!$G$8,((G171-J171-L171)-Datos!$F$8)*Datos!$I$6,IF((G171-J171-L171)&lt;=Datos!$G$9,Datos!$I$8+((G171-J171-L171)-Datos!$F$9)*Datos!$J$6,IF((G171-J171-L171)&gt;=Datos!$F$10,(Datos!$I$8+Datos!$J$8)+((G171-J171-L171)-Datos!$F$10)*Datos!$K$6))))</f>
        <v>0</v>
      </c>
      <c r="L171" s="225">
        <f>IF(G171&gt;=Datos!$D$15,(Datos!$D$15*Datos!$C$15),IF(G171&lt;=Datos!$D$15,(G171*Datos!$C$15)))</f>
        <v>1064</v>
      </c>
      <c r="M171" s="233">
        <v>25</v>
      </c>
      <c r="N171" s="233">
        <f>SUM(J171:M171)</f>
        <v>2093.5</v>
      </c>
      <c r="O171" s="283">
        <f>+G171-N171</f>
        <v>32906.5</v>
      </c>
    </row>
    <row r="172" spans="1:15" s="123" customFormat="1" ht="36.75" customHeight="1" x14ac:dyDescent="0.2">
      <c r="A172" s="313" t="s">
        <v>645</v>
      </c>
      <c r="B172" s="314"/>
      <c r="C172" s="167">
        <v>2</v>
      </c>
      <c r="D172" s="167"/>
      <c r="E172" s="280"/>
      <c r="F172" s="185"/>
      <c r="G172" s="171">
        <f t="shared" ref="G172:O172" si="72">SUM(G170:G171)</f>
        <v>61000</v>
      </c>
      <c r="H172" s="171">
        <f t="shared" si="72"/>
        <v>0</v>
      </c>
      <c r="I172" s="171">
        <f t="shared" si="72"/>
        <v>61000</v>
      </c>
      <c r="J172" s="171">
        <f t="shared" si="72"/>
        <v>1750.7</v>
      </c>
      <c r="K172" s="171">
        <f t="shared" si="72"/>
        <v>0</v>
      </c>
      <c r="L172" s="171">
        <f t="shared" si="72"/>
        <v>1854.4</v>
      </c>
      <c r="M172" s="171">
        <f t="shared" si="72"/>
        <v>50</v>
      </c>
      <c r="N172" s="171">
        <f t="shared" si="72"/>
        <v>3655.1</v>
      </c>
      <c r="O172" s="271">
        <f t="shared" si="72"/>
        <v>57344.9</v>
      </c>
    </row>
    <row r="173" spans="1:15" s="9" customFormat="1" ht="36.75" customHeight="1" x14ac:dyDescent="0.2">
      <c r="A173" s="313" t="s">
        <v>651</v>
      </c>
      <c r="B173" s="314"/>
      <c r="C173" s="314"/>
      <c r="D173" s="314"/>
      <c r="E173" s="314"/>
      <c r="F173" s="314"/>
      <c r="G173" s="314"/>
      <c r="H173" s="314"/>
      <c r="I173" s="314"/>
      <c r="J173" s="314"/>
      <c r="K173" s="314"/>
      <c r="L173" s="314"/>
      <c r="M173" s="314"/>
      <c r="N173" s="314"/>
      <c r="O173" s="286"/>
    </row>
    <row r="174" spans="1:15" s="9" customFormat="1" ht="36.75" customHeight="1" x14ac:dyDescent="0.2">
      <c r="A174" s="222">
        <v>135</v>
      </c>
      <c r="B174" s="158" t="s">
        <v>723</v>
      </c>
      <c r="C174" s="158" t="s">
        <v>459</v>
      </c>
      <c r="D174" s="176" t="s">
        <v>275</v>
      </c>
      <c r="E174" s="188" t="s">
        <v>352</v>
      </c>
      <c r="F174" s="188" t="s">
        <v>19</v>
      </c>
      <c r="G174" s="233">
        <v>26000</v>
      </c>
      <c r="H174" s="233">
        <v>0</v>
      </c>
      <c r="I174" s="233">
        <f>SUM(G174:H174)</f>
        <v>26000</v>
      </c>
      <c r="J174" s="225">
        <f>IF(G174&gt;=Datos!$D$14,(Datos!$D$14*Datos!$C$14),IF(G174&lt;=Datos!$D$14,(G174*Datos!$C$14)))</f>
        <v>746.2</v>
      </c>
      <c r="K174" s="234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225">
        <f>IF(G174&gt;=Datos!$D$15,(Datos!$D$15*Datos!$C$15),IF(G174&lt;=Datos!$D$15,(G174*Datos!$C$15)))</f>
        <v>790.4</v>
      </c>
      <c r="M174" s="233">
        <v>25</v>
      </c>
      <c r="N174" s="233">
        <f>SUM(J174:M174)</f>
        <v>1561.6</v>
      </c>
      <c r="O174" s="281">
        <f>+G174-N174</f>
        <v>24438.400000000001</v>
      </c>
    </row>
    <row r="175" spans="1:15" s="9" customFormat="1" ht="36.75" customHeight="1" x14ac:dyDescent="0.2">
      <c r="A175" s="222">
        <v>136</v>
      </c>
      <c r="B175" s="158" t="s">
        <v>724</v>
      </c>
      <c r="C175" s="158" t="s">
        <v>459</v>
      </c>
      <c r="D175" s="176" t="s">
        <v>275</v>
      </c>
      <c r="E175" s="188" t="s">
        <v>352</v>
      </c>
      <c r="F175" s="188" t="s">
        <v>19</v>
      </c>
      <c r="G175" s="233">
        <v>26000</v>
      </c>
      <c r="H175" s="233">
        <v>0</v>
      </c>
      <c r="I175" s="233">
        <f>SUM(G175:H175)</f>
        <v>26000</v>
      </c>
      <c r="J175" s="225">
        <f>IF(G175&gt;=Datos!$D$14,(Datos!$D$14*Datos!$C$14),IF(G175&lt;=Datos!$D$14,(G175*Datos!$C$14)))</f>
        <v>746.2</v>
      </c>
      <c r="K175" s="234" t="str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0</v>
      </c>
      <c r="L175" s="225">
        <f>IF(G175&gt;=Datos!$D$15,(Datos!$D$15*Datos!$C$15),IF(G175&lt;=Datos!$D$15,(G175*Datos!$C$15)))</f>
        <v>790.4</v>
      </c>
      <c r="M175" s="233">
        <v>1025</v>
      </c>
      <c r="N175" s="233">
        <f t="shared" ref="N175:N191" si="73">SUM(J175:M175)</f>
        <v>2561.6</v>
      </c>
      <c r="O175" s="281">
        <f>+G175-N175</f>
        <v>23438.400000000001</v>
      </c>
    </row>
    <row r="176" spans="1:15" s="9" customFormat="1" ht="36.75" customHeight="1" x14ac:dyDescent="0.2">
      <c r="A176" s="222">
        <v>137</v>
      </c>
      <c r="B176" s="158" t="s">
        <v>612</v>
      </c>
      <c r="C176" s="158" t="s">
        <v>356</v>
      </c>
      <c r="D176" s="158" t="s">
        <v>613</v>
      </c>
      <c r="E176" s="188" t="s">
        <v>352</v>
      </c>
      <c r="F176" s="188" t="s">
        <v>19</v>
      </c>
      <c r="G176" s="233">
        <v>25000</v>
      </c>
      <c r="H176" s="233">
        <v>0</v>
      </c>
      <c r="I176" s="233">
        <f>SUM(G176:H176)</f>
        <v>25000</v>
      </c>
      <c r="J176" s="225">
        <v>717.5</v>
      </c>
      <c r="K176" s="234" t="str">
        <f>IF((G176-J176-L176)&lt;=Datos!$G$7,"0",IF((G176-J176-L176)&lt;=Datos!$G$8,((G176-J176-L176)-Datos!$F$8)*Datos!$I$6,IF((G176-J176-L176)&lt;=Datos!$G$9,Datos!$I$8+((G176-J176-L176)-Datos!$F$9)*Datos!$J$6,IF((G176-J176-L176)&gt;=Datos!$F$10,(Datos!$I$8+Datos!$J$8)+((G176-J176-L176)-Datos!$F$10)*Datos!$K$6))))</f>
        <v>0</v>
      </c>
      <c r="L176" s="225">
        <f>IF(G176&gt;=Datos!$D$15,(Datos!$D$15*Datos!$C$15),IF(G176&lt;=Datos!$D$15,(G176*Datos!$C$15)))</f>
        <v>760</v>
      </c>
      <c r="M176" s="233">
        <v>25</v>
      </c>
      <c r="N176" s="233">
        <f t="shared" si="73"/>
        <v>1502.5</v>
      </c>
      <c r="O176" s="281">
        <f>+G176-N176</f>
        <v>23497.5</v>
      </c>
    </row>
    <row r="177" spans="1:16" s="9" customFormat="1" ht="36.75" customHeight="1" x14ac:dyDescent="0.2">
      <c r="A177" s="222">
        <v>138</v>
      </c>
      <c r="B177" s="158" t="s">
        <v>198</v>
      </c>
      <c r="C177" s="158" t="s">
        <v>356</v>
      </c>
      <c r="D177" s="158" t="s">
        <v>267</v>
      </c>
      <c r="E177" s="188" t="s">
        <v>352</v>
      </c>
      <c r="F177" s="188" t="s">
        <v>19</v>
      </c>
      <c r="G177" s="233">
        <v>42446</v>
      </c>
      <c r="H177" s="233">
        <v>0</v>
      </c>
      <c r="I177" s="233">
        <f t="shared" ref="I177:I178" si="74">SUM(G177:H177)</f>
        <v>42446</v>
      </c>
      <c r="J177" s="225">
        <f>IF(G177&gt;=Datos!$D$14,(Datos!$D$14*Datos!$C$14),IF(G177&lt;=Datos!$D$14,(G177*Datos!$C$14)))</f>
        <v>1218.2002</v>
      </c>
      <c r="K177" s="234">
        <v>530.54999999999995</v>
      </c>
      <c r="L177" s="225">
        <f>IF(G177&gt;=Datos!$D$15,(Datos!$D$15*Datos!$C$15),IF(G177&lt;=Datos!$D$15,(G177*Datos!$C$15)))</f>
        <v>1290.3584000000001</v>
      </c>
      <c r="M177" s="233">
        <v>1740.46</v>
      </c>
      <c r="N177" s="233">
        <f t="shared" si="73"/>
        <v>4779.5686000000005</v>
      </c>
      <c r="O177" s="281">
        <f t="shared" ref="O177:O178" si="75">+G177-N177</f>
        <v>37666.431400000001</v>
      </c>
    </row>
    <row r="178" spans="1:16" s="9" customFormat="1" ht="36.75" customHeight="1" x14ac:dyDescent="0.2">
      <c r="A178" s="222">
        <v>139</v>
      </c>
      <c r="B178" s="158" t="s">
        <v>41</v>
      </c>
      <c r="C178" s="158" t="s">
        <v>356</v>
      </c>
      <c r="D178" s="158" t="s">
        <v>407</v>
      </c>
      <c r="E178" s="188" t="s">
        <v>352</v>
      </c>
      <c r="F178" s="188" t="s">
        <v>19</v>
      </c>
      <c r="G178" s="233">
        <v>38000</v>
      </c>
      <c r="H178" s="233">
        <v>0</v>
      </c>
      <c r="I178" s="233">
        <f t="shared" si="74"/>
        <v>38000</v>
      </c>
      <c r="J178" s="225">
        <f>IF(G178&gt;=Datos!$D$14,(Datos!$D$14*Datos!$C$14),IF(G178&lt;=Datos!$D$14,(G178*Datos!$C$14)))</f>
        <v>1090.5999999999999</v>
      </c>
      <c r="K178" s="247">
        <v>0</v>
      </c>
      <c r="L178" s="225">
        <f>IF(G178&gt;=Datos!$D$15,(Datos!$D$15*Datos!$C$15),IF(G178&lt;=Datos!$D$15,(G178*Datos!$C$15)))</f>
        <v>1155.2</v>
      </c>
      <c r="M178" s="233">
        <v>1740.46</v>
      </c>
      <c r="N178" s="233">
        <f t="shared" si="73"/>
        <v>3986.26</v>
      </c>
      <c r="O178" s="281">
        <f t="shared" si="75"/>
        <v>34013.74</v>
      </c>
    </row>
    <row r="179" spans="1:16" s="9" customFormat="1" ht="36.75" customHeight="1" x14ac:dyDescent="0.2">
      <c r="A179" s="222">
        <v>140</v>
      </c>
      <c r="B179" s="158" t="s">
        <v>399</v>
      </c>
      <c r="C179" s="158" t="s">
        <v>356</v>
      </c>
      <c r="D179" s="158" t="s">
        <v>275</v>
      </c>
      <c r="E179" s="188" t="s">
        <v>352</v>
      </c>
      <c r="F179" s="188" t="s">
        <v>19</v>
      </c>
      <c r="G179" s="233">
        <v>26000</v>
      </c>
      <c r="H179" s="233">
        <v>0</v>
      </c>
      <c r="I179" s="233">
        <f>SUM(G179:H179)</f>
        <v>26000</v>
      </c>
      <c r="J179" s="225">
        <f>IF(G179&gt;=Datos!$D$14,(Datos!$D$14*Datos!$C$14),IF(G179&lt;=Datos!$D$14,(G179*Datos!$C$14)))</f>
        <v>746.2</v>
      </c>
      <c r="K179" s="234" t="str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0</v>
      </c>
      <c r="L179" s="225">
        <f>IF(G179&gt;=Datos!$D$15,(Datos!$D$15*Datos!$C$15),IF(G179&lt;=Datos!$D$15,(G179*Datos!$C$15)))</f>
        <v>790.4</v>
      </c>
      <c r="M179" s="233">
        <v>25</v>
      </c>
      <c r="N179" s="233">
        <f t="shared" si="73"/>
        <v>1561.6</v>
      </c>
      <c r="O179" s="281">
        <f>+G179-N179</f>
        <v>24438.400000000001</v>
      </c>
    </row>
    <row r="180" spans="1:16" s="9" customFormat="1" ht="36.75" customHeight="1" x14ac:dyDescent="0.2">
      <c r="A180" s="222">
        <v>141</v>
      </c>
      <c r="B180" s="158" t="s">
        <v>239</v>
      </c>
      <c r="C180" s="158" t="s">
        <v>356</v>
      </c>
      <c r="D180" s="158" t="s">
        <v>275</v>
      </c>
      <c r="E180" s="188" t="s">
        <v>352</v>
      </c>
      <c r="F180" s="188" t="s">
        <v>19</v>
      </c>
      <c r="G180" s="233">
        <v>41800</v>
      </c>
      <c r="H180" s="233">
        <v>0</v>
      </c>
      <c r="I180" s="233">
        <f>SUM(G180:H180)</f>
        <v>41800</v>
      </c>
      <c r="J180" s="225">
        <f>IF(G180&gt;=Datos!$D$14,(Datos!$D$14*Datos!$C$14),IF(G180&lt;=Datos!$D$14,(G180*Datos!$C$14)))</f>
        <v>1199.6600000000001</v>
      </c>
      <c r="K180" s="234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696.691499999999</v>
      </c>
      <c r="L180" s="225">
        <f>IF(G180&gt;=Datos!$D$15,(Datos!$D$15*Datos!$C$15),IF(G180&lt;=Datos!$D$15,(G180*Datos!$C$15)))</f>
        <v>1270.72</v>
      </c>
      <c r="M180" s="233">
        <v>4152.0600000000004</v>
      </c>
      <c r="N180" s="233">
        <f t="shared" si="73"/>
        <v>7319.1314999999995</v>
      </c>
      <c r="O180" s="281">
        <f>+G180-N180</f>
        <v>34480.868499999997</v>
      </c>
    </row>
    <row r="181" spans="1:16" s="9" customFormat="1" ht="36.75" customHeight="1" x14ac:dyDescent="0.2">
      <c r="A181" s="222">
        <v>142</v>
      </c>
      <c r="B181" s="244" t="s">
        <v>255</v>
      </c>
      <c r="C181" s="158" t="s">
        <v>356</v>
      </c>
      <c r="D181" s="244" t="s">
        <v>275</v>
      </c>
      <c r="E181" s="188" t="s">
        <v>352</v>
      </c>
      <c r="F181" s="188" t="s">
        <v>19</v>
      </c>
      <c r="G181" s="182">
        <v>26000</v>
      </c>
      <c r="H181" s="233">
        <v>0</v>
      </c>
      <c r="I181" s="182">
        <f>SUM(G181:H181)</f>
        <v>26000</v>
      </c>
      <c r="J181" s="225">
        <f>IF(G181&gt;=Datos!$D$14,(Datos!$D$14*Datos!$C$14),IF(G181&lt;=Datos!$D$14,(G181*Datos!$C$14)))</f>
        <v>746.2</v>
      </c>
      <c r="K181" s="234" t="str">
        <f>IF((G181-J181-L181)&lt;=Datos!$G$7,"0",IF((G181-J181-L181)&lt;=Datos!$G$8,((G181-J181-L181)-Datos!$F$8)*Datos!$I$6,IF((G181-J181-L181)&lt;=Datos!$G$9,Datos!$I$8+((G181-J181-L181)-Datos!$F$9)*Datos!$J$6,IF((G181-J181-L181)&gt;=Datos!$F$10,(Datos!$I$8+Datos!$J$8)+((G181-J181-L181)-Datos!$F$10)*Datos!$K$6))))</f>
        <v>0</v>
      </c>
      <c r="L181" s="225">
        <f>IF(G181&gt;=Datos!$D$15,(Datos!$D$15*Datos!$C$15),IF(G181&lt;=Datos!$D$15,(G181*Datos!$C$15)))</f>
        <v>790.4</v>
      </c>
      <c r="M181" s="233">
        <v>25</v>
      </c>
      <c r="N181" s="233">
        <f t="shared" si="73"/>
        <v>1561.6</v>
      </c>
      <c r="O181" s="281">
        <f>+G181-N181</f>
        <v>24438.400000000001</v>
      </c>
      <c r="P181" s="25"/>
    </row>
    <row r="182" spans="1:16" s="9" customFormat="1" ht="36.75" customHeight="1" x14ac:dyDescent="0.2">
      <c r="A182" s="222">
        <v>143</v>
      </c>
      <c r="B182" s="244" t="s">
        <v>252</v>
      </c>
      <c r="C182" s="158" t="s">
        <v>356</v>
      </c>
      <c r="D182" s="244" t="s">
        <v>275</v>
      </c>
      <c r="E182" s="188" t="s">
        <v>352</v>
      </c>
      <c r="F182" s="188" t="s">
        <v>19</v>
      </c>
      <c r="G182" s="182">
        <v>26000</v>
      </c>
      <c r="H182" s="233">
        <v>0</v>
      </c>
      <c r="I182" s="182">
        <f>SUM(G182:H182)</f>
        <v>26000</v>
      </c>
      <c r="J182" s="225">
        <f>IF(G182&gt;=Datos!$D$14,(Datos!$D$14*Datos!$C$14),IF(G182&lt;=Datos!$D$14,(G182*Datos!$C$14)))</f>
        <v>746.2</v>
      </c>
      <c r="K182" s="234" t="str">
        <f>IF((G182-J182-L182)&lt;=Datos!$G$7,"0",IF((G182-J182-L182)&lt;=Datos!$G$8,((G182-J182-L182)-Datos!$F$8)*Datos!$I$6,IF((G182-J182-L182)&lt;=Datos!$G$9,Datos!$I$8+((G182-J182-L182)-Datos!$F$9)*Datos!$J$6,IF((G182-J182-L182)&gt;=Datos!$F$10,(Datos!$I$8+Datos!$J$8)+((G182-J182-L182)-Datos!$F$10)*Datos!$K$6))))</f>
        <v>0</v>
      </c>
      <c r="L182" s="225">
        <f>IF(G182&gt;=Datos!$D$15,(Datos!$D$15*Datos!$C$15),IF(G182&lt;=Datos!$D$15,(G182*Datos!$C$15)))</f>
        <v>790.4</v>
      </c>
      <c r="M182" s="233">
        <v>25</v>
      </c>
      <c r="N182" s="233">
        <f t="shared" si="73"/>
        <v>1561.6</v>
      </c>
      <c r="O182" s="281">
        <f>+G182-N182</f>
        <v>24438.400000000001</v>
      </c>
    </row>
    <row r="183" spans="1:16" ht="36.75" customHeight="1" x14ac:dyDescent="0.2">
      <c r="A183" s="222">
        <v>144</v>
      </c>
      <c r="B183" s="228" t="s">
        <v>147</v>
      </c>
      <c r="C183" s="228" t="s">
        <v>565</v>
      </c>
      <c r="D183" s="228" t="s">
        <v>407</v>
      </c>
      <c r="E183" s="229" t="s">
        <v>352</v>
      </c>
      <c r="F183" s="229" t="s">
        <v>19</v>
      </c>
      <c r="G183" s="230">
        <v>26000</v>
      </c>
      <c r="H183" s="230">
        <v>0</v>
      </c>
      <c r="I183" s="230">
        <f t="shared" ref="I183:I184" si="76">SUM(G183:H183)</f>
        <v>26000</v>
      </c>
      <c r="J183" s="231">
        <f>IF(G183&gt;=Datos!$D$14,(Datos!$D$14*Datos!$C$14),IF(G183&lt;=Datos!$D$14,(G183*Datos!$C$14)))</f>
        <v>746.2</v>
      </c>
      <c r="K183" s="232" t="str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0</v>
      </c>
      <c r="L183" s="231">
        <f>IF(G183&gt;=Datos!$D$15,(Datos!$D$15*Datos!$C$15),IF(G183&lt;=Datos!$D$15,(G183*Datos!$C$15)))</f>
        <v>790.4</v>
      </c>
      <c r="M183" s="230">
        <v>3025</v>
      </c>
      <c r="N183" s="233">
        <f t="shared" si="73"/>
        <v>4561.6000000000004</v>
      </c>
      <c r="O183" s="283">
        <f t="shared" ref="O183:O184" si="77">+G183-N183</f>
        <v>21438.400000000001</v>
      </c>
    </row>
    <row r="184" spans="1:16" ht="36.75" customHeight="1" x14ac:dyDescent="0.2">
      <c r="A184" s="222">
        <v>145</v>
      </c>
      <c r="B184" s="228" t="s">
        <v>113</v>
      </c>
      <c r="C184" s="228" t="s">
        <v>358</v>
      </c>
      <c r="D184" s="228" t="s">
        <v>270</v>
      </c>
      <c r="E184" s="229" t="s">
        <v>352</v>
      </c>
      <c r="F184" s="229" t="s">
        <v>353</v>
      </c>
      <c r="G184" s="230">
        <v>26000</v>
      </c>
      <c r="H184" s="230">
        <v>0</v>
      </c>
      <c r="I184" s="230">
        <f t="shared" si="76"/>
        <v>26000</v>
      </c>
      <c r="J184" s="231">
        <f>IF(G184&gt;=Datos!$D$14,(Datos!$D$14*Datos!$C$14),IF(G184&lt;=Datos!$D$14,(G184*Datos!$C$14)))</f>
        <v>746.2</v>
      </c>
      <c r="K184" s="232" t="str">
        <f>IF((G184-J184-L184)&lt;=Datos!$G$7,"0",IF((G184-J184-L184)&lt;=Datos!$G$8,((G184-J184-L184)-Datos!$F$8)*Datos!$I$6,IF((G184-J184-L184)&lt;=Datos!$G$9,Datos!$I$8+((G184-J184-L184)-Datos!$F$9)*Datos!$J$6,IF((G184-J184-L184)&gt;=Datos!$F$10,(Datos!$I$8+Datos!$J$8)+((G184-J184-L184)-Datos!$F$10)*Datos!$K$6))))</f>
        <v>0</v>
      </c>
      <c r="L184" s="231">
        <f>IF(G184&gt;=Datos!$D$15,(Datos!$D$15*Datos!$C$15),IF(G184&lt;=Datos!$D$15,(G184*Datos!$C$15)))</f>
        <v>790.4</v>
      </c>
      <c r="M184" s="230">
        <v>25</v>
      </c>
      <c r="N184" s="233">
        <f t="shared" si="73"/>
        <v>1561.6</v>
      </c>
      <c r="O184" s="283">
        <f t="shared" si="77"/>
        <v>24438.400000000001</v>
      </c>
    </row>
    <row r="185" spans="1:16" s="9" customFormat="1" ht="36.75" customHeight="1" x14ac:dyDescent="0.2">
      <c r="A185" s="222">
        <v>146</v>
      </c>
      <c r="B185" s="158" t="s">
        <v>37</v>
      </c>
      <c r="C185" s="158" t="s">
        <v>357</v>
      </c>
      <c r="D185" s="158" t="s">
        <v>275</v>
      </c>
      <c r="E185" s="188" t="s">
        <v>352</v>
      </c>
      <c r="F185" s="188" t="s">
        <v>19</v>
      </c>
      <c r="G185" s="233">
        <v>26000</v>
      </c>
      <c r="H185" s="233">
        <v>0</v>
      </c>
      <c r="I185" s="233">
        <f>SUM(G185:H185)</f>
        <v>26000</v>
      </c>
      <c r="J185" s="225">
        <f>IF(G185&gt;=Datos!$D$14,(Datos!$D$14*Datos!$C$14),IF(G185&lt;=Datos!$D$14,(G185*Datos!$C$14)))</f>
        <v>746.2</v>
      </c>
      <c r="K185" s="234" t="str">
        <f>IF((G185-J185-L185)&lt;=Datos!$G$7,"0",IF((G185-J185-L185)&lt;=Datos!$G$8,((G185-J185-L185)-Datos!$F$8)*Datos!$I$6,IF((G185-J185-L185)&lt;=Datos!$G$9,Datos!$I$8+((G185-J185-L185)-Datos!$F$9)*Datos!$J$6,IF((G185-J185-L185)&gt;=Datos!$F$10,(Datos!$I$8+Datos!$J$8)+((G185-J185-L185)-Datos!$F$10)*Datos!$K$6))))</f>
        <v>0</v>
      </c>
      <c r="L185" s="225">
        <f>IF(G185&gt;=Datos!$D$15,(Datos!$D$15*Datos!$C$15),IF(G185&lt;=Datos!$D$15,(G185*Datos!$C$15)))</f>
        <v>790.4</v>
      </c>
      <c r="M185" s="233">
        <v>25</v>
      </c>
      <c r="N185" s="233">
        <f t="shared" si="73"/>
        <v>1561.6</v>
      </c>
      <c r="O185" s="281">
        <f>+G185-N185</f>
        <v>24438.400000000001</v>
      </c>
    </row>
    <row r="186" spans="1:16" s="9" customFormat="1" ht="36.75" customHeight="1" x14ac:dyDescent="0.2">
      <c r="A186" s="222">
        <v>147</v>
      </c>
      <c r="B186" s="158" t="s">
        <v>341</v>
      </c>
      <c r="C186" s="158" t="s">
        <v>357</v>
      </c>
      <c r="D186" s="158" t="s">
        <v>275</v>
      </c>
      <c r="E186" s="188" t="s">
        <v>352</v>
      </c>
      <c r="F186" s="188" t="s">
        <v>19</v>
      </c>
      <c r="G186" s="233">
        <v>26000</v>
      </c>
      <c r="H186" s="233">
        <v>0</v>
      </c>
      <c r="I186" s="233">
        <f t="shared" ref="I186" si="78">SUM(G186:H186)</f>
        <v>26000</v>
      </c>
      <c r="J186" s="225">
        <f>IF(G186&gt;=Datos!$D$14,(Datos!$D$14*Datos!$C$14),IF(G186&lt;=Datos!$D$14,(G186*Datos!$C$14)))</f>
        <v>746.2</v>
      </c>
      <c r="K186" s="247">
        <v>0</v>
      </c>
      <c r="L186" s="225">
        <f>IF(G186&gt;=Datos!$D$15,(Datos!$D$15*Datos!$C$15),IF(G186&lt;=Datos!$D$15,(G186*Datos!$C$15)))</f>
        <v>790.4</v>
      </c>
      <c r="M186" s="233">
        <v>25</v>
      </c>
      <c r="N186" s="233">
        <f t="shared" si="73"/>
        <v>1561.6</v>
      </c>
      <c r="O186" s="281">
        <f>+G186-N186</f>
        <v>24438.400000000001</v>
      </c>
    </row>
    <row r="187" spans="1:16" s="9" customFormat="1" ht="36.75" customHeight="1" x14ac:dyDescent="0.2">
      <c r="A187" s="222">
        <v>148</v>
      </c>
      <c r="B187" s="158" t="s">
        <v>241</v>
      </c>
      <c r="C187" s="158" t="s">
        <v>358</v>
      </c>
      <c r="D187" s="158" t="s">
        <v>275</v>
      </c>
      <c r="E187" s="188" t="s">
        <v>352</v>
      </c>
      <c r="F187" s="188" t="s">
        <v>19</v>
      </c>
      <c r="G187" s="233">
        <v>26000</v>
      </c>
      <c r="H187" s="233">
        <v>0</v>
      </c>
      <c r="I187" s="233">
        <f>SUM(G187:H187)</f>
        <v>26000</v>
      </c>
      <c r="J187" s="225">
        <f>IF(G187&gt;=Datos!$D$14,(Datos!$D$14*Datos!$C$14),IF(G187&lt;=Datos!$D$14,(G187*Datos!$C$14)))</f>
        <v>746.2</v>
      </c>
      <c r="K187" s="234" t="str">
        <f>IF((G187-J187-L187)&lt;=Datos!$G$7,"0",IF((G187-J187-L187)&lt;=Datos!$G$8,((G187-J187-L187)-Datos!$F$8)*Datos!$I$6,IF((G187-J187-L187)&lt;=Datos!$G$9,Datos!$I$8+((G187-J187-L187)-Datos!$F$9)*Datos!$J$6,IF((G187-J187-L187)&gt;=Datos!$F$10,(Datos!$I$8+Datos!$J$8)+((G187-J187-L187)-Datos!$F$10)*Datos!$K$6))))</f>
        <v>0</v>
      </c>
      <c r="L187" s="225">
        <f>IF(G187&gt;=Datos!$D$15,(Datos!$D$15*Datos!$C$15),IF(G187&lt;=Datos!$D$15,(G187*Datos!$C$15)))</f>
        <v>790.4</v>
      </c>
      <c r="M187" s="233">
        <v>4025</v>
      </c>
      <c r="N187" s="233">
        <f t="shared" si="73"/>
        <v>5561.6</v>
      </c>
      <c r="O187" s="281">
        <f>+G187-N187</f>
        <v>20438.400000000001</v>
      </c>
    </row>
    <row r="188" spans="1:16" s="9" customFormat="1" ht="36.75" customHeight="1" x14ac:dyDescent="0.2">
      <c r="A188" s="222">
        <v>149</v>
      </c>
      <c r="B188" s="244" t="s">
        <v>402</v>
      </c>
      <c r="C188" s="158" t="s">
        <v>358</v>
      </c>
      <c r="D188" s="181" t="s">
        <v>435</v>
      </c>
      <c r="E188" s="188" t="s">
        <v>352</v>
      </c>
      <c r="F188" s="188" t="s">
        <v>19</v>
      </c>
      <c r="G188" s="182">
        <v>35000</v>
      </c>
      <c r="H188" s="233">
        <v>0</v>
      </c>
      <c r="I188" s="182">
        <f t="shared" ref="I188:I189" si="79">SUM(G188:H188)</f>
        <v>35000</v>
      </c>
      <c r="J188" s="225">
        <f>IF(G188&gt;=Datos!$D$14,(Datos!$D$14*Datos!$C$14),IF(G188&lt;=Datos!$D$14,(G188*Datos!$C$14)))</f>
        <v>1004.5</v>
      </c>
      <c r="K188" s="234" t="str">
        <f>IF((G188-J188-L188)&lt;=Datos!$G$7,"0",IF((G188-J188-L188)&lt;=Datos!$G$8,((G188-J188-L188)-Datos!$F$8)*Datos!$I$6,IF((G188-J188-L188)&lt;=Datos!$G$9,Datos!$I$8+((G188-J188-L188)-Datos!$F$9)*Datos!$J$6,IF((G188-J188-L188)&gt;=Datos!$F$10,(Datos!$I$8+Datos!$J$8)+((G188-J188-L188)-Datos!$F$10)*Datos!$K$6))))</f>
        <v>0</v>
      </c>
      <c r="L188" s="225">
        <f>IF(G188&gt;=Datos!$D$15,(Datos!$D$15*Datos!$C$15),IF(G188&lt;=Datos!$D$15,(G188*Datos!$C$15)))</f>
        <v>1064</v>
      </c>
      <c r="M188" s="233">
        <v>25</v>
      </c>
      <c r="N188" s="233">
        <f t="shared" si="73"/>
        <v>2093.5</v>
      </c>
      <c r="O188" s="281">
        <f t="shared" ref="O188:O192" si="80">+G188-N188</f>
        <v>32906.5</v>
      </c>
      <c r="P188" s="25"/>
    </row>
    <row r="189" spans="1:16" s="9" customFormat="1" ht="36.75" customHeight="1" x14ac:dyDescent="0.2">
      <c r="A189" s="222">
        <v>150</v>
      </c>
      <c r="B189" s="158" t="s">
        <v>63</v>
      </c>
      <c r="C189" s="158" t="s">
        <v>357</v>
      </c>
      <c r="D189" s="158" t="s">
        <v>275</v>
      </c>
      <c r="E189" s="188" t="s">
        <v>352</v>
      </c>
      <c r="F189" s="188" t="s">
        <v>19</v>
      </c>
      <c r="G189" s="182">
        <v>26000</v>
      </c>
      <c r="H189" s="233">
        <v>0</v>
      </c>
      <c r="I189" s="233">
        <f t="shared" si="79"/>
        <v>26000</v>
      </c>
      <c r="J189" s="225">
        <f>IF(G189&gt;=Datos!$D$14,(Datos!$D$14*Datos!$C$14),IF(G189&lt;=Datos!$D$14,(G189*Datos!$C$14)))</f>
        <v>746.2</v>
      </c>
      <c r="K189" s="234" t="str">
        <f>IF((G189-J189-L189)&lt;=Datos!$G$7,"0",IF((G189-J189-L189)&lt;=Datos!$G$8,((G189-J189-L189)-Datos!$F$8)*Datos!$I$6,IF((G189-J189-L189)&lt;=Datos!$G$9,Datos!$I$8+((G189-J189-L189)-Datos!$F$9)*Datos!$J$6,IF((G189-J189-L189)&gt;=Datos!$F$10,(Datos!$I$8+Datos!$J$8)+((G189-J189-L189)-Datos!$F$10)*Datos!$K$6))))</f>
        <v>0</v>
      </c>
      <c r="L189" s="225">
        <f>IF(G189&gt;=Datos!$D$15,(Datos!$D$15*Datos!$C$15),IF(G189&lt;=Datos!$D$15,(G189*Datos!$C$15)))</f>
        <v>790.4</v>
      </c>
      <c r="M189" s="233">
        <v>25</v>
      </c>
      <c r="N189" s="233">
        <f t="shared" si="73"/>
        <v>1561.6</v>
      </c>
      <c r="O189" s="283">
        <f t="shared" si="80"/>
        <v>24438.400000000001</v>
      </c>
    </row>
    <row r="190" spans="1:16" s="9" customFormat="1" ht="36.75" customHeight="1" x14ac:dyDescent="0.2">
      <c r="A190" s="222">
        <v>151</v>
      </c>
      <c r="B190" s="158" t="s">
        <v>376</v>
      </c>
      <c r="C190" s="158" t="s">
        <v>357</v>
      </c>
      <c r="D190" s="158" t="s">
        <v>407</v>
      </c>
      <c r="E190" s="188" t="s">
        <v>352</v>
      </c>
      <c r="F190" s="188" t="s">
        <v>19</v>
      </c>
      <c r="G190" s="233">
        <v>35000</v>
      </c>
      <c r="H190" s="233">
        <v>0</v>
      </c>
      <c r="I190" s="233">
        <f t="shared" ref="I190:I192" si="81">SUM(G190:H190)</f>
        <v>35000</v>
      </c>
      <c r="J190" s="225">
        <f>IF(G190&gt;=Datos!$D$14,(Datos!$D$14*Datos!$C$14),IF(G190&lt;=Datos!$D$14,(G190*Datos!$C$14)))</f>
        <v>1004.5</v>
      </c>
      <c r="K190" s="234" t="str">
        <f>IF((G190-J190-L190)&lt;=Datos!$G$7,"0",IF((G190-J190-L190)&lt;=Datos!$G$8,((G190-J190-L190)-Datos!$F$8)*Datos!$I$6,IF((G190-J190-L190)&lt;=Datos!$G$9,Datos!$I$8+((G190-J190-L190)-Datos!$F$9)*Datos!$J$6,IF((G190-J190-L190)&gt;=Datos!$F$10,(Datos!$I$8+Datos!$J$8)+((G190-J190-L190)-Datos!$F$10)*Datos!$K$6))))</f>
        <v>0</v>
      </c>
      <c r="L190" s="225">
        <f>IF(G190&gt;=Datos!$D$15,(Datos!$D$15*Datos!$C$15),IF(G190&lt;=Datos!$D$15,(G190*Datos!$C$15)))</f>
        <v>1064</v>
      </c>
      <c r="M190" s="233">
        <v>1740.46</v>
      </c>
      <c r="N190" s="233">
        <f t="shared" si="73"/>
        <v>3808.96</v>
      </c>
      <c r="O190" s="281">
        <f t="shared" si="80"/>
        <v>31191.040000000001</v>
      </c>
    </row>
    <row r="191" spans="1:16" s="9" customFormat="1" ht="36.75" customHeight="1" x14ac:dyDescent="0.2">
      <c r="A191" s="222">
        <v>152</v>
      </c>
      <c r="B191" s="158" t="s">
        <v>765</v>
      </c>
      <c r="C191" s="158" t="s">
        <v>356</v>
      </c>
      <c r="D191" s="158" t="s">
        <v>275</v>
      </c>
      <c r="E191" s="188" t="s">
        <v>352</v>
      </c>
      <c r="F191" s="188" t="s">
        <v>19</v>
      </c>
      <c r="G191" s="233">
        <v>26000</v>
      </c>
      <c r="H191" s="233">
        <v>0</v>
      </c>
      <c r="I191" s="233">
        <f t="shared" si="81"/>
        <v>26000</v>
      </c>
      <c r="J191" s="225">
        <f>IF(G191&gt;=Datos!$D$14,(Datos!$D$14*Datos!$C$14),IF(G191&lt;=Datos!$D$14,(G191*Datos!$C$14)))</f>
        <v>746.2</v>
      </c>
      <c r="K191" s="234" t="str">
        <f>IF((G191-J191-L191)&lt;=Datos!$G$7,"0",IF((G191-J191-L191)&lt;=Datos!$G$8,((G191-J191-L191)-Datos!$F$8)*Datos!$I$6,IF((G191-J191-L191)&lt;=Datos!$G$9,Datos!$I$8+((G191-J191-L191)-Datos!$F$9)*Datos!$J$6,IF((G191-J191-L191)&gt;=Datos!$F$10,(Datos!$I$8+Datos!$J$8)+((G191-J191-L191)-Datos!$F$10)*Datos!$K$6))))</f>
        <v>0</v>
      </c>
      <c r="L191" s="225">
        <f>IF(G191&gt;=Datos!$D$15,(Datos!$D$15*Datos!$C$15),IF(G191&lt;=Datos!$D$15,(G191*Datos!$C$15)))</f>
        <v>790.4</v>
      </c>
      <c r="M191" s="233">
        <v>25</v>
      </c>
      <c r="N191" s="233">
        <f t="shared" si="73"/>
        <v>1561.6</v>
      </c>
      <c r="O191" s="281">
        <f t="shared" si="80"/>
        <v>24438.400000000001</v>
      </c>
    </row>
    <row r="192" spans="1:16" s="9" customFormat="1" ht="36.75" customHeight="1" x14ac:dyDescent="0.2">
      <c r="A192" s="222">
        <v>153</v>
      </c>
      <c r="B192" s="158" t="s">
        <v>791</v>
      </c>
      <c r="C192" s="158" t="s">
        <v>459</v>
      </c>
      <c r="D192" s="176" t="s">
        <v>792</v>
      </c>
      <c r="E192" s="188" t="s">
        <v>352</v>
      </c>
      <c r="F192" s="188" t="s">
        <v>19</v>
      </c>
      <c r="G192" s="233">
        <v>26000</v>
      </c>
      <c r="H192" s="233">
        <v>0</v>
      </c>
      <c r="I192" s="233">
        <f t="shared" si="81"/>
        <v>26000</v>
      </c>
      <c r="J192" s="225">
        <f>IF(G192&gt;=Datos!$D$14,(Datos!$D$14*Datos!$C$14),IF(G192&lt;=Datos!$D$14,(G192*Datos!$C$14)))</f>
        <v>746.2</v>
      </c>
      <c r="K192" s="234" t="str">
        <f>IF((G192-J192-L192)&lt;=Datos!$G$7,"0",IF((G192-J192-L192)&lt;=Datos!$G$8,((G192-J192-L192)-Datos!$F$8)*Datos!$I$6,IF((G192-J192-L192)&lt;=Datos!$G$9,Datos!$I$8+((G192-J192-L192)-Datos!$F$9)*Datos!$J$6,IF((G192-J192-L192)&gt;=Datos!$F$10,(Datos!$I$8+Datos!$J$8)+((G192-J192-L192)-Datos!$F$10)*Datos!$K$6))))</f>
        <v>0</v>
      </c>
      <c r="L192" s="225">
        <f>IF(G192&gt;=Datos!$D$15,(Datos!$D$15*Datos!$C$15),IF(G192&lt;=Datos!$D$15,(G192*Datos!$C$15)))</f>
        <v>790.4</v>
      </c>
      <c r="M192" s="233">
        <v>25</v>
      </c>
      <c r="N192" s="233">
        <f t="shared" ref="N192" si="82">SUM(J192:M192)</f>
        <v>1561.6</v>
      </c>
      <c r="O192" s="281">
        <f t="shared" si="80"/>
        <v>24438.400000000001</v>
      </c>
    </row>
    <row r="193" spans="1:15" s="123" customFormat="1" ht="36.75" customHeight="1" x14ac:dyDescent="0.2">
      <c r="A193" s="313" t="s">
        <v>645</v>
      </c>
      <c r="B193" s="314"/>
      <c r="C193" s="167">
        <v>19</v>
      </c>
      <c r="D193" s="167"/>
      <c r="E193" s="280"/>
      <c r="F193" s="185"/>
      <c r="G193" s="171">
        <f>SUM(G174:G192)</f>
        <v>555246</v>
      </c>
      <c r="H193" s="171">
        <f t="shared" ref="H193:O193" si="83">SUM(H174:H192)</f>
        <v>0</v>
      </c>
      <c r="I193" s="171">
        <f t="shared" si="83"/>
        <v>555246</v>
      </c>
      <c r="J193" s="171">
        <f t="shared" si="83"/>
        <v>15935.560200000004</v>
      </c>
      <c r="K193" s="171">
        <f t="shared" si="83"/>
        <v>1227.241499999999</v>
      </c>
      <c r="L193" s="171">
        <f t="shared" si="83"/>
        <v>16879.478399999996</v>
      </c>
      <c r="M193" s="171">
        <f t="shared" si="83"/>
        <v>17748.439999999999</v>
      </c>
      <c r="N193" s="171">
        <f t="shared" si="83"/>
        <v>51790.720099999984</v>
      </c>
      <c r="O193" s="171">
        <f t="shared" si="83"/>
        <v>503455.27990000014</v>
      </c>
    </row>
    <row r="194" spans="1:15" s="9" customFormat="1" ht="36.75" customHeight="1" x14ac:dyDescent="0.2">
      <c r="A194" s="313" t="s">
        <v>651</v>
      </c>
      <c r="B194" s="314"/>
      <c r="C194" s="314"/>
      <c r="D194" s="314"/>
      <c r="E194" s="314"/>
      <c r="F194" s="314"/>
      <c r="G194" s="314"/>
      <c r="H194" s="314"/>
      <c r="I194" s="314"/>
      <c r="J194" s="314"/>
      <c r="K194" s="314"/>
      <c r="L194" s="314"/>
      <c r="M194" s="314"/>
      <c r="N194" s="314"/>
      <c r="O194" s="320"/>
    </row>
    <row r="195" spans="1:15" s="9" customFormat="1" ht="36.75" customHeight="1" x14ac:dyDescent="0.2">
      <c r="A195" s="222">
        <v>154</v>
      </c>
      <c r="B195" s="158" t="s">
        <v>250</v>
      </c>
      <c r="C195" s="158" t="s">
        <v>565</v>
      </c>
      <c r="D195" s="176" t="s">
        <v>549</v>
      </c>
      <c r="E195" s="188" t="s">
        <v>352</v>
      </c>
      <c r="F195" s="188" t="s">
        <v>19</v>
      </c>
      <c r="G195" s="233">
        <v>145000</v>
      </c>
      <c r="H195" s="233">
        <v>0</v>
      </c>
      <c r="I195" s="233">
        <f>SUM(G195:H195)</f>
        <v>145000</v>
      </c>
      <c r="J195" s="225">
        <f>IF(G195&gt;=Datos!$D$14,(Datos!$D$14*Datos!$C$14),IF(G195&lt;=Datos!$D$14,(G195*Datos!$C$14)))</f>
        <v>4161.5</v>
      </c>
      <c r="K195" s="234">
        <v>22261.63</v>
      </c>
      <c r="L195" s="225">
        <f>IF(G195&gt;=Datos!$D$15,(Datos!$D$15*Datos!$C$15),IF(G195&lt;=Datos!$D$15,(G195*Datos!$C$15)))</f>
        <v>4408</v>
      </c>
      <c r="M195" s="233">
        <v>1740.46</v>
      </c>
      <c r="N195" s="233">
        <f>SUM(J195:M195)</f>
        <v>32571.59</v>
      </c>
      <c r="O195" s="281">
        <f>+G195-N195</f>
        <v>112428.41</v>
      </c>
    </row>
    <row r="196" spans="1:15" s="123" customFormat="1" ht="36.75" customHeight="1" x14ac:dyDescent="0.2">
      <c r="A196" s="313" t="s">
        <v>645</v>
      </c>
      <c r="B196" s="314"/>
      <c r="C196" s="167">
        <v>1</v>
      </c>
      <c r="D196" s="167"/>
      <c r="E196" s="280"/>
      <c r="F196" s="185"/>
      <c r="G196" s="171">
        <f t="shared" ref="G196:O196" si="84">SUM(G195:G195)</f>
        <v>145000</v>
      </c>
      <c r="H196" s="172">
        <f t="shared" si="84"/>
        <v>0</v>
      </c>
      <c r="I196" s="172">
        <f t="shared" si="84"/>
        <v>145000</v>
      </c>
      <c r="J196" s="172">
        <f t="shared" si="84"/>
        <v>4161.5</v>
      </c>
      <c r="K196" s="173">
        <f t="shared" si="84"/>
        <v>22261.63</v>
      </c>
      <c r="L196" s="172">
        <f t="shared" si="84"/>
        <v>4408</v>
      </c>
      <c r="M196" s="172">
        <f t="shared" si="84"/>
        <v>1740.46</v>
      </c>
      <c r="N196" s="174">
        <f t="shared" si="84"/>
        <v>32571.59</v>
      </c>
      <c r="O196" s="175">
        <f t="shared" si="84"/>
        <v>112428.41</v>
      </c>
    </row>
    <row r="197" spans="1:15" s="9" customFormat="1" ht="36.75" customHeight="1" x14ac:dyDescent="0.2">
      <c r="A197" s="313" t="s">
        <v>656</v>
      </c>
      <c r="B197" s="314"/>
      <c r="C197" s="314"/>
      <c r="D197" s="314"/>
      <c r="E197" s="314"/>
      <c r="F197" s="314"/>
      <c r="G197" s="314"/>
      <c r="H197" s="314"/>
      <c r="I197" s="314"/>
      <c r="J197" s="314"/>
      <c r="K197" s="314"/>
      <c r="L197" s="314"/>
      <c r="M197" s="314"/>
      <c r="N197" s="314"/>
      <c r="O197" s="286"/>
    </row>
    <row r="198" spans="1:15" s="9" customFormat="1" ht="36.75" customHeight="1" x14ac:dyDescent="0.2">
      <c r="A198" s="222">
        <v>155</v>
      </c>
      <c r="B198" s="176" t="s">
        <v>804</v>
      </c>
      <c r="C198" s="158" t="s">
        <v>356</v>
      </c>
      <c r="D198" s="158" t="s">
        <v>805</v>
      </c>
      <c r="E198" s="188" t="s">
        <v>352</v>
      </c>
      <c r="F198" s="188" t="s">
        <v>19</v>
      </c>
      <c r="G198" s="233">
        <v>150000</v>
      </c>
      <c r="H198" s="233">
        <v>0</v>
      </c>
      <c r="I198" s="233">
        <f t="shared" ref="I198:I199" si="85">SUM(G198:H198)</f>
        <v>150000</v>
      </c>
      <c r="J198" s="225">
        <f>IF(G198&gt;=Datos!$D$14,(Datos!$D$14*Datos!$C$14),IF(G198&lt;=Datos!$D$14,(G198*Datos!$C$14)))</f>
        <v>4305</v>
      </c>
      <c r="K198" s="234">
        <v>23866.62</v>
      </c>
      <c r="L198" s="225">
        <f>IF(G198&gt;=Datos!$D$15,(Datos!$D$15*Datos!$C$15),IF(G198&lt;=Datos!$D$15,(G198*Datos!$C$15)))</f>
        <v>4560</v>
      </c>
      <c r="M198" s="233">
        <v>25</v>
      </c>
      <c r="N198" s="233">
        <f t="shared" ref="N198:N209" si="86">SUM(J198:M198)</f>
        <v>32756.62</v>
      </c>
      <c r="O198" s="281">
        <f t="shared" ref="O198:O235" si="87">+G198-N198</f>
        <v>117243.38</v>
      </c>
    </row>
    <row r="199" spans="1:15" s="9" customFormat="1" ht="36.75" customHeight="1" x14ac:dyDescent="0.2">
      <c r="A199" s="222">
        <v>156</v>
      </c>
      <c r="B199" s="158" t="s">
        <v>36</v>
      </c>
      <c r="C199" s="158" t="s">
        <v>356</v>
      </c>
      <c r="D199" s="158" t="s">
        <v>274</v>
      </c>
      <c r="E199" s="188" t="s">
        <v>352</v>
      </c>
      <c r="F199" s="188" t="s">
        <v>19</v>
      </c>
      <c r="G199" s="233">
        <v>55000</v>
      </c>
      <c r="H199" s="233">
        <v>0</v>
      </c>
      <c r="I199" s="233">
        <f t="shared" si="85"/>
        <v>55000</v>
      </c>
      <c r="J199" s="225">
        <f>IF(G199&gt;=Datos!$D$14,(Datos!$D$14*Datos!$C$14),IF(G199&lt;=Datos!$D$14,(G199*Datos!$C$14)))</f>
        <v>1578.5</v>
      </c>
      <c r="K199" s="234">
        <v>2559.6799999999998</v>
      </c>
      <c r="L199" s="225">
        <f>IF(G199&gt;=Datos!$D$15,(Datos!$D$15*Datos!$C$15),IF(G199&lt;=Datos!$D$15,(G199*Datos!$C$15)))</f>
        <v>1672</v>
      </c>
      <c r="M199" s="233">
        <v>25</v>
      </c>
      <c r="N199" s="233">
        <f t="shared" si="86"/>
        <v>5835.18</v>
      </c>
      <c r="O199" s="281">
        <f t="shared" si="87"/>
        <v>49164.82</v>
      </c>
    </row>
    <row r="200" spans="1:15" s="123" customFormat="1" ht="36.75" customHeight="1" x14ac:dyDescent="0.2">
      <c r="A200" s="313" t="s">
        <v>645</v>
      </c>
      <c r="B200" s="314"/>
      <c r="C200" s="167">
        <v>1</v>
      </c>
      <c r="D200" s="167"/>
      <c r="E200" s="280"/>
      <c r="F200" s="185"/>
      <c r="G200" s="171">
        <f>SUM(G198:G199)</f>
        <v>205000</v>
      </c>
      <c r="H200" s="171">
        <f t="shared" ref="H200:O200" si="88">SUM(H198:H199)</f>
        <v>0</v>
      </c>
      <c r="I200" s="171">
        <f t="shared" si="88"/>
        <v>205000</v>
      </c>
      <c r="J200" s="171">
        <f t="shared" si="88"/>
        <v>5883.5</v>
      </c>
      <c r="K200" s="171">
        <f t="shared" si="88"/>
        <v>26426.3</v>
      </c>
      <c r="L200" s="171">
        <f t="shared" si="88"/>
        <v>6232</v>
      </c>
      <c r="M200" s="171">
        <f t="shared" si="88"/>
        <v>50</v>
      </c>
      <c r="N200" s="171">
        <f t="shared" si="88"/>
        <v>38591.800000000003</v>
      </c>
      <c r="O200" s="171">
        <f t="shared" si="88"/>
        <v>166408.20000000001</v>
      </c>
    </row>
    <row r="201" spans="1:15" s="9" customFormat="1" ht="36.75" customHeight="1" x14ac:dyDescent="0.2">
      <c r="A201" s="313" t="s">
        <v>652</v>
      </c>
      <c r="B201" s="314"/>
      <c r="C201" s="314"/>
      <c r="D201" s="314"/>
      <c r="E201" s="314"/>
      <c r="F201" s="314"/>
      <c r="G201" s="314"/>
      <c r="H201" s="314"/>
      <c r="I201" s="314"/>
      <c r="J201" s="314"/>
      <c r="K201" s="314"/>
      <c r="L201" s="314"/>
      <c r="M201" s="314"/>
      <c r="N201" s="314"/>
      <c r="O201" s="286"/>
    </row>
    <row r="202" spans="1:15" s="9" customFormat="1" ht="36.75" customHeight="1" x14ac:dyDescent="0.2">
      <c r="A202" s="222">
        <v>157</v>
      </c>
      <c r="B202" s="244" t="s">
        <v>562</v>
      </c>
      <c r="C202" s="158" t="s">
        <v>356</v>
      </c>
      <c r="D202" s="244" t="s">
        <v>505</v>
      </c>
      <c r="E202" s="188" t="s">
        <v>352</v>
      </c>
      <c r="F202" s="188" t="s">
        <v>19</v>
      </c>
      <c r="G202" s="182">
        <v>38000</v>
      </c>
      <c r="H202" s="233">
        <v>0</v>
      </c>
      <c r="I202" s="182">
        <f t="shared" ref="I202:I213" si="89">SUM(G202:H202)</f>
        <v>38000</v>
      </c>
      <c r="J202" s="225">
        <f>IF(G202&gt;=Datos!$D$14,(Datos!$D$14*Datos!$C$14),IF(G202&lt;=Datos!$D$14,(G202*Datos!$C$14)))</f>
        <v>1090.5999999999999</v>
      </c>
      <c r="K202" s="234">
        <f>IF((G202-J202-L202)&lt;=Datos!$G$7,"0",IF((G202-J202-L202)&lt;=Datos!$G$8,((G202-J202-L202)-Datos!$F$8)*Datos!$I$6,IF((G202-J202-L202)&lt;=Datos!$G$9,Datos!$I$8+((G202-J202-L202)-Datos!$F$9)*Datos!$J$6,IF((G202-J202-L202)&gt;=Datos!$F$10,(Datos!$I$8+Datos!$J$8)+((G202-J202-L202)-Datos!$F$10)*Datos!$K$6))))</f>
        <v>160.37850000000034</v>
      </c>
      <c r="L202" s="225">
        <f>IF(G202&gt;=Datos!$D$15,(Datos!$D$15*Datos!$C$15),IF(G202&lt;=Datos!$D$15,(G202*Datos!$C$15)))</f>
        <v>1155.2</v>
      </c>
      <c r="M202" s="233">
        <v>25</v>
      </c>
      <c r="N202" s="182">
        <f t="shared" si="86"/>
        <v>2431.1785</v>
      </c>
      <c r="O202" s="281">
        <f t="shared" si="87"/>
        <v>35568.821499999998</v>
      </c>
    </row>
    <row r="203" spans="1:15" s="9" customFormat="1" ht="36.75" customHeight="1" x14ac:dyDescent="0.2">
      <c r="A203" s="222">
        <v>158</v>
      </c>
      <c r="B203" s="158" t="s">
        <v>167</v>
      </c>
      <c r="C203" s="158" t="s">
        <v>356</v>
      </c>
      <c r="D203" s="176" t="s">
        <v>421</v>
      </c>
      <c r="E203" s="188" t="s">
        <v>352</v>
      </c>
      <c r="F203" s="188" t="s">
        <v>19</v>
      </c>
      <c r="G203" s="233">
        <v>65000</v>
      </c>
      <c r="H203" s="233">
        <v>0</v>
      </c>
      <c r="I203" s="233">
        <f t="shared" si="89"/>
        <v>65000</v>
      </c>
      <c r="J203" s="225">
        <f>IF(G203&gt;=Datos!$D$14,(Datos!$D$14*Datos!$C$14),IF(G203&lt;=Datos!$D$14,(G203*Datos!$C$14)))</f>
        <v>1865.5</v>
      </c>
      <c r="K203" s="234">
        <f>IF((G203-J203-L203)&lt;=Datos!$G$7,"0",IF((G203-J203-L203)&lt;=Datos!$G$8,((G203-J203-L203)-Datos!$F$8)*Datos!$I$6,IF((G203-J203-L203)&lt;=Datos!$G$9,Datos!$I$8+((G203-J203-L203)-Datos!$F$9)*Datos!$J$6,IF((G203-J203-L203)&gt;=Datos!$F$10,(Datos!$I$8+Datos!$J$8)+((G203-J203-L203)-Datos!$F$10)*Datos!$K$6))))</f>
        <v>4427.5756666666657</v>
      </c>
      <c r="L203" s="225">
        <f>IF(G203&gt;=Datos!$D$15,(Datos!$D$15*Datos!$C$15),IF(G203&lt;=Datos!$D$15,(G203*Datos!$C$15)))</f>
        <v>1976</v>
      </c>
      <c r="M203" s="233">
        <v>25</v>
      </c>
      <c r="N203" s="233">
        <f t="shared" si="86"/>
        <v>8294.0756666666657</v>
      </c>
      <c r="O203" s="281">
        <f t="shared" si="87"/>
        <v>56705.924333333336</v>
      </c>
    </row>
    <row r="204" spans="1:15" s="9" customFormat="1" ht="36.75" customHeight="1" x14ac:dyDescent="0.2">
      <c r="A204" s="222">
        <v>159</v>
      </c>
      <c r="B204" s="244" t="s">
        <v>559</v>
      </c>
      <c r="C204" s="158" t="s">
        <v>356</v>
      </c>
      <c r="D204" s="244" t="s">
        <v>267</v>
      </c>
      <c r="E204" s="188" t="s">
        <v>352</v>
      </c>
      <c r="F204" s="188" t="s">
        <v>19</v>
      </c>
      <c r="G204" s="182">
        <v>48510</v>
      </c>
      <c r="H204" s="233">
        <v>0</v>
      </c>
      <c r="I204" s="182">
        <f t="shared" si="89"/>
        <v>48510</v>
      </c>
      <c r="J204" s="225">
        <f>IF(G204&gt;=Datos!$D$14,(Datos!$D$14*Datos!$C$14),IF(G204&lt;=Datos!$D$14,(G204*Datos!$C$14)))</f>
        <v>1392.2370000000001</v>
      </c>
      <c r="K204" s="234">
        <f>IF((G204-J204-L204)&lt;=Datos!$G$7,"0",IF((G204-J204-L204)&lt;=Datos!$G$8,((G204-J204-L204)-Datos!$F$8)*Datos!$I$6,IF((G204-J204-L204)&lt;=Datos!$G$9,Datos!$I$8+((G204-J204-L204)-Datos!$F$9)*Datos!$J$6,IF((G204-J204-L204)&gt;=Datos!$F$10,(Datos!$I$8+Datos!$J$8)+((G204-J204-L204)-Datos!$F$10)*Datos!$K$6))))</f>
        <v>1643.7073499999999</v>
      </c>
      <c r="L204" s="225">
        <f>IF(G204&gt;=Datos!$D$15,(Datos!$D$15*Datos!$C$15),IF(G204&lt;=Datos!$D$15,(G204*Datos!$C$15)))</f>
        <v>1474.704</v>
      </c>
      <c r="M204" s="233">
        <v>25</v>
      </c>
      <c r="N204" s="182">
        <f t="shared" si="86"/>
        <v>4535.6483499999995</v>
      </c>
      <c r="O204" s="281">
        <f t="shared" si="87"/>
        <v>43974.351649999997</v>
      </c>
    </row>
    <row r="205" spans="1:15" s="9" customFormat="1" ht="36.75" customHeight="1" x14ac:dyDescent="0.2">
      <c r="A205" s="222">
        <v>160</v>
      </c>
      <c r="B205" s="158" t="s">
        <v>213</v>
      </c>
      <c r="C205" s="158" t="s">
        <v>356</v>
      </c>
      <c r="D205" s="158" t="s">
        <v>267</v>
      </c>
      <c r="E205" s="188" t="s">
        <v>352</v>
      </c>
      <c r="F205" s="188" t="s">
        <v>19</v>
      </c>
      <c r="G205" s="233">
        <v>50000</v>
      </c>
      <c r="H205" s="233">
        <v>0</v>
      </c>
      <c r="I205" s="233">
        <f t="shared" si="89"/>
        <v>50000</v>
      </c>
      <c r="J205" s="225">
        <f>IF(G205&gt;=Datos!$D$14,(Datos!$D$14*Datos!$C$14),IF(G205&lt;=Datos!$D$14,(G205*Datos!$C$14)))</f>
        <v>1435</v>
      </c>
      <c r="K205" s="234">
        <v>1339.36</v>
      </c>
      <c r="L205" s="225">
        <f>IF(G205&gt;=Datos!$D$15,(Datos!$D$15*Datos!$C$15),IF(G205&lt;=Datos!$D$15,(G205*Datos!$C$15)))</f>
        <v>1520</v>
      </c>
      <c r="M205" s="233">
        <v>3455.92</v>
      </c>
      <c r="N205" s="233">
        <f t="shared" si="86"/>
        <v>7750.28</v>
      </c>
      <c r="O205" s="281">
        <f t="shared" si="87"/>
        <v>42249.72</v>
      </c>
    </row>
    <row r="206" spans="1:15" s="9" customFormat="1" ht="36.75" customHeight="1" x14ac:dyDescent="0.2">
      <c r="A206" s="222">
        <v>161</v>
      </c>
      <c r="B206" s="158" t="s">
        <v>214</v>
      </c>
      <c r="C206" s="158" t="s">
        <v>356</v>
      </c>
      <c r="D206" s="158" t="s">
        <v>427</v>
      </c>
      <c r="E206" s="188" t="s">
        <v>352</v>
      </c>
      <c r="F206" s="188" t="s">
        <v>19</v>
      </c>
      <c r="G206" s="233">
        <v>35000</v>
      </c>
      <c r="H206" s="233">
        <v>0</v>
      </c>
      <c r="I206" s="233">
        <f t="shared" si="89"/>
        <v>35000</v>
      </c>
      <c r="J206" s="225">
        <f>IF(G206&gt;=Datos!$D$14,(Datos!$D$14*Datos!$C$14),IF(G206&lt;=Datos!$D$14,(G206*Datos!$C$14)))</f>
        <v>1004.5</v>
      </c>
      <c r="K206" s="234" t="str">
        <f>IF((G206-J206-L206)&lt;=Datos!$G$7,"0",IF((G206-J206-L206)&lt;=Datos!$G$8,((G206-J206-L206)-Datos!$F$8)*Datos!$I$6,IF((G206-J206-L206)&lt;=Datos!$G$9,Datos!$I$8+((G206-J206-L206)-Datos!$F$9)*Datos!$J$6,IF((G206-J206-L206)&gt;=Datos!$F$10,(Datos!$I$8+Datos!$J$8)+((G206-J206-L206)-Datos!$F$10)*Datos!$K$6))))</f>
        <v>0</v>
      </c>
      <c r="L206" s="225">
        <f>IF(G206&gt;=Datos!$D$15,(Datos!$D$15*Datos!$C$15),IF(G206&lt;=Datos!$D$15,(G206*Datos!$C$15)))</f>
        <v>1064</v>
      </c>
      <c r="M206" s="233">
        <v>1025</v>
      </c>
      <c r="N206" s="233">
        <f t="shared" si="86"/>
        <v>3093.5</v>
      </c>
      <c r="O206" s="281">
        <f t="shared" si="87"/>
        <v>31906.5</v>
      </c>
    </row>
    <row r="207" spans="1:15" s="123" customFormat="1" ht="36.75" customHeight="1" x14ac:dyDescent="0.2">
      <c r="A207" s="313" t="s">
        <v>645</v>
      </c>
      <c r="B207" s="314"/>
      <c r="C207" s="167">
        <v>5</v>
      </c>
      <c r="D207" s="167"/>
      <c r="E207" s="280"/>
      <c r="F207" s="185"/>
      <c r="G207" s="171">
        <f t="shared" ref="G207:O207" si="90">SUM(G202:G206)</f>
        <v>236510</v>
      </c>
      <c r="H207" s="172">
        <f t="shared" si="90"/>
        <v>0</v>
      </c>
      <c r="I207" s="172">
        <f t="shared" si="90"/>
        <v>236510</v>
      </c>
      <c r="J207" s="172">
        <f t="shared" si="90"/>
        <v>6787.8369999999995</v>
      </c>
      <c r="K207" s="173">
        <f t="shared" si="90"/>
        <v>7571.0215166666658</v>
      </c>
      <c r="L207" s="172">
        <f t="shared" si="90"/>
        <v>7189.9039999999995</v>
      </c>
      <c r="M207" s="172">
        <f t="shared" si="90"/>
        <v>4555.92</v>
      </c>
      <c r="N207" s="174">
        <f t="shared" si="90"/>
        <v>26104.682516666664</v>
      </c>
      <c r="O207" s="287">
        <f t="shared" si="90"/>
        <v>210405.31748333332</v>
      </c>
    </row>
    <row r="208" spans="1:15" s="9" customFormat="1" ht="36.75" customHeight="1" x14ac:dyDescent="0.2">
      <c r="A208" s="313" t="s">
        <v>653</v>
      </c>
      <c r="B208" s="314"/>
      <c r="C208" s="314"/>
      <c r="D208" s="314"/>
      <c r="E208" s="314"/>
      <c r="F208" s="314"/>
      <c r="G208" s="314"/>
      <c r="H208" s="314"/>
      <c r="I208" s="314"/>
      <c r="J208" s="314"/>
      <c r="K208" s="314"/>
      <c r="L208" s="314"/>
      <c r="M208" s="314"/>
      <c r="N208" s="314"/>
      <c r="O208" s="286"/>
    </row>
    <row r="209" spans="1:16" s="9" customFormat="1" ht="36.75" customHeight="1" x14ac:dyDescent="0.2">
      <c r="A209" s="222">
        <v>162</v>
      </c>
      <c r="B209" s="158" t="s">
        <v>480</v>
      </c>
      <c r="C209" s="158" t="s">
        <v>358</v>
      </c>
      <c r="D209" s="158" t="s">
        <v>569</v>
      </c>
      <c r="E209" s="188" t="s">
        <v>352</v>
      </c>
      <c r="F209" s="188" t="s">
        <v>353</v>
      </c>
      <c r="G209" s="233">
        <v>170000</v>
      </c>
      <c r="H209" s="233">
        <v>0</v>
      </c>
      <c r="I209" s="233">
        <f t="shared" si="89"/>
        <v>170000</v>
      </c>
      <c r="J209" s="225">
        <f>IF(G209&gt;=Datos!$D$14,(Datos!$D$14*Datos!$C$14),IF(G209&lt;=Datos!$D$14,(G209*Datos!$C$14)))</f>
        <v>4879</v>
      </c>
      <c r="K209" s="234">
        <v>28571.119999999999</v>
      </c>
      <c r="L209" s="225">
        <v>5168</v>
      </c>
      <c r="M209" s="233">
        <v>5025</v>
      </c>
      <c r="N209" s="233">
        <f t="shared" si="86"/>
        <v>43643.119999999995</v>
      </c>
      <c r="O209" s="281">
        <f t="shared" si="87"/>
        <v>126356.88</v>
      </c>
    </row>
    <row r="210" spans="1:16" s="123" customFormat="1" ht="36.75" customHeight="1" x14ac:dyDescent="0.2">
      <c r="A210" s="313" t="s">
        <v>645</v>
      </c>
      <c r="B210" s="314"/>
      <c r="C210" s="167">
        <v>1</v>
      </c>
      <c r="D210" s="167"/>
      <c r="E210" s="280"/>
      <c r="F210" s="185"/>
      <c r="G210" s="171">
        <f t="shared" ref="G210:O210" si="91">SUM(G209)</f>
        <v>170000</v>
      </c>
      <c r="H210" s="172">
        <f t="shared" si="91"/>
        <v>0</v>
      </c>
      <c r="I210" s="172">
        <f t="shared" si="91"/>
        <v>170000</v>
      </c>
      <c r="J210" s="172">
        <f t="shared" si="91"/>
        <v>4879</v>
      </c>
      <c r="K210" s="173">
        <f t="shared" si="91"/>
        <v>28571.119999999999</v>
      </c>
      <c r="L210" s="172">
        <f t="shared" si="91"/>
        <v>5168</v>
      </c>
      <c r="M210" s="172">
        <f t="shared" si="91"/>
        <v>5025</v>
      </c>
      <c r="N210" s="174">
        <f t="shared" si="91"/>
        <v>43643.119999999995</v>
      </c>
      <c r="O210" s="175">
        <f t="shared" si="91"/>
        <v>126356.88</v>
      </c>
    </row>
    <row r="211" spans="1:16" s="9" customFormat="1" ht="36.75" customHeight="1" x14ac:dyDescent="0.2">
      <c r="A211" s="313" t="s">
        <v>654</v>
      </c>
      <c r="B211" s="314"/>
      <c r="C211" s="314"/>
      <c r="D211" s="314"/>
      <c r="E211" s="314"/>
      <c r="F211" s="314"/>
      <c r="G211" s="314"/>
      <c r="H211" s="314"/>
      <c r="I211" s="314"/>
      <c r="J211" s="314"/>
      <c r="K211" s="314"/>
      <c r="L211" s="314"/>
      <c r="M211" s="314"/>
      <c r="N211" s="314"/>
      <c r="O211" s="320"/>
    </row>
    <row r="212" spans="1:16" s="9" customFormat="1" ht="36.75" customHeight="1" x14ac:dyDescent="0.2">
      <c r="A212" s="222">
        <v>163</v>
      </c>
      <c r="B212" s="214" t="s">
        <v>598</v>
      </c>
      <c r="C212" s="158" t="s">
        <v>358</v>
      </c>
      <c r="D212" s="181" t="s">
        <v>505</v>
      </c>
      <c r="E212" s="188" t="s">
        <v>352</v>
      </c>
      <c r="F212" s="188" t="s">
        <v>19</v>
      </c>
      <c r="G212" s="233">
        <v>38000</v>
      </c>
      <c r="H212" s="233">
        <v>0</v>
      </c>
      <c r="I212" s="233">
        <f t="shared" si="89"/>
        <v>38000</v>
      </c>
      <c r="J212" s="225">
        <v>1090.5999999999999</v>
      </c>
      <c r="K212" s="234">
        <v>160.38</v>
      </c>
      <c r="L212" s="225">
        <v>1155.2</v>
      </c>
      <c r="M212" s="233">
        <v>25</v>
      </c>
      <c r="N212" s="233">
        <f>+J212+K212+L212+M212</f>
        <v>2431.1800000000003</v>
      </c>
      <c r="O212" s="281">
        <f t="shared" si="87"/>
        <v>35568.82</v>
      </c>
    </row>
    <row r="213" spans="1:16" s="9" customFormat="1" ht="36.75" customHeight="1" x14ac:dyDescent="0.2">
      <c r="A213" s="222">
        <v>164</v>
      </c>
      <c r="B213" s="214" t="s">
        <v>599</v>
      </c>
      <c r="C213" s="158" t="s">
        <v>358</v>
      </c>
      <c r="D213" s="181" t="s">
        <v>505</v>
      </c>
      <c r="E213" s="188" t="s">
        <v>352</v>
      </c>
      <c r="F213" s="188" t="s">
        <v>19</v>
      </c>
      <c r="G213" s="182">
        <v>38000</v>
      </c>
      <c r="H213" s="233">
        <v>0</v>
      </c>
      <c r="I213" s="182">
        <f t="shared" si="89"/>
        <v>38000</v>
      </c>
      <c r="J213" s="225">
        <v>1090.5999999999999</v>
      </c>
      <c r="K213" s="234">
        <v>160.38</v>
      </c>
      <c r="L213" s="225">
        <v>1155.2</v>
      </c>
      <c r="M213" s="233">
        <v>25</v>
      </c>
      <c r="N213" s="182">
        <f>SUM(J213:M213)</f>
        <v>2431.1800000000003</v>
      </c>
      <c r="O213" s="281">
        <f t="shared" si="87"/>
        <v>35568.82</v>
      </c>
    </row>
    <row r="214" spans="1:16" ht="36.75" customHeight="1" x14ac:dyDescent="0.2">
      <c r="A214" s="222">
        <v>165</v>
      </c>
      <c r="B214" s="228" t="s">
        <v>236</v>
      </c>
      <c r="C214" s="228" t="s">
        <v>358</v>
      </c>
      <c r="D214" s="228" t="s">
        <v>267</v>
      </c>
      <c r="E214" s="229" t="s">
        <v>352</v>
      </c>
      <c r="F214" s="229" t="s">
        <v>19</v>
      </c>
      <c r="G214" s="230">
        <v>37400</v>
      </c>
      <c r="H214" s="230">
        <v>0</v>
      </c>
      <c r="I214" s="230">
        <f t="shared" ref="I214:I219" si="92">SUM(G214:H214)</f>
        <v>37400</v>
      </c>
      <c r="J214" s="231">
        <f>IF(G214&gt;=Datos!$D$14,(Datos!$D$14*Datos!$C$14),IF(G214&lt;=Datos!$D$14,(G214*Datos!$C$14)))</f>
        <v>1073.3799999999999</v>
      </c>
      <c r="K214" s="232">
        <f>IF((G214-J214-L214)&lt;=Datos!$G$7,"0",IF((G214-J214-L214)&lt;=Datos!$G$8,((G214-J214-L214)-Datos!$F$8)*Datos!$I$6,IF((G214-J214-L214)&lt;=Datos!$G$9,Datos!$I$8+((G214-J214-L214)-Datos!$F$9)*Datos!$J$6,IF((G214-J214-L214)&gt;=Datos!$F$10,(Datos!$I$8+Datos!$J$8)+((G214-J214-L214)-Datos!$F$10)*Datos!$K$6))))</f>
        <v>75.697500000000218</v>
      </c>
      <c r="L214" s="231">
        <f>IF(G214&gt;=Datos!$D$15,(Datos!$D$15*Datos!$C$15),IF(G214&lt;=Datos!$D$15,(G214*Datos!$C$15)))</f>
        <v>1136.96</v>
      </c>
      <c r="M214" s="230">
        <v>25</v>
      </c>
      <c r="N214" s="230">
        <f t="shared" ref="N214:N218" si="93">SUM(J214:M214)</f>
        <v>2311.0375000000004</v>
      </c>
      <c r="O214" s="283">
        <f t="shared" si="87"/>
        <v>35088.962500000001</v>
      </c>
    </row>
    <row r="215" spans="1:16" ht="36.75" customHeight="1" x14ac:dyDescent="0.2">
      <c r="A215" s="222">
        <v>166</v>
      </c>
      <c r="B215" s="228" t="s">
        <v>115</v>
      </c>
      <c r="C215" s="228" t="s">
        <v>358</v>
      </c>
      <c r="D215" s="228" t="s">
        <v>272</v>
      </c>
      <c r="E215" s="229" t="s">
        <v>352</v>
      </c>
      <c r="F215" s="229" t="s">
        <v>19</v>
      </c>
      <c r="G215" s="230">
        <v>70000</v>
      </c>
      <c r="H215" s="230">
        <v>0</v>
      </c>
      <c r="I215" s="230">
        <f t="shared" si="92"/>
        <v>70000</v>
      </c>
      <c r="J215" s="231">
        <f>IF(G215&gt;=Datos!$D$14,(Datos!$D$14*Datos!$C$14),IF(G215&lt;=Datos!$D$14,(G215*Datos!$C$14)))</f>
        <v>2009</v>
      </c>
      <c r="K215" s="232">
        <f>IF((G215-J215-L215)&lt;=Datos!$G$7,"0",IF((G215-J215-L215)&lt;=Datos!$G$8,((G215-J215-L215)-Datos!$F$8)*Datos!$I$6,IF((G215-J215-L215)&lt;=Datos!$G$9,Datos!$I$8+((G215-J215-L215)-Datos!$F$9)*Datos!$J$6,IF((G215-J215-L215)&gt;=Datos!$F$10,(Datos!$I$8+Datos!$J$8)+((G215-J215-L215)-Datos!$F$10)*Datos!$K$6))))</f>
        <v>5368.4756666666663</v>
      </c>
      <c r="L215" s="231">
        <f>IF(G215&gt;=Datos!$D$15,(Datos!$D$15*Datos!$C$15),IF(G215&lt;=Datos!$D$15,(G215*Datos!$C$15)))</f>
        <v>2128</v>
      </c>
      <c r="M215" s="230">
        <v>10025</v>
      </c>
      <c r="N215" s="230">
        <f t="shared" si="93"/>
        <v>19530.475666666665</v>
      </c>
      <c r="O215" s="283">
        <f t="shared" si="87"/>
        <v>50469.524333333335</v>
      </c>
    </row>
    <row r="216" spans="1:16" s="123" customFormat="1" ht="36.75" customHeight="1" x14ac:dyDescent="0.2">
      <c r="A216" s="313" t="s">
        <v>645</v>
      </c>
      <c r="B216" s="314"/>
      <c r="C216" s="167">
        <v>4</v>
      </c>
      <c r="D216" s="167"/>
      <c r="E216" s="280"/>
      <c r="F216" s="185"/>
      <c r="G216" s="171">
        <f t="shared" ref="G216:O216" si="94">SUM(G212:G215)</f>
        <v>183400</v>
      </c>
      <c r="H216" s="172">
        <f t="shared" si="94"/>
        <v>0</v>
      </c>
      <c r="I216" s="172">
        <f t="shared" si="94"/>
        <v>183400</v>
      </c>
      <c r="J216" s="172">
        <f t="shared" si="94"/>
        <v>5263.58</v>
      </c>
      <c r="K216" s="173">
        <f t="shared" si="94"/>
        <v>5764.9331666666667</v>
      </c>
      <c r="L216" s="172">
        <f t="shared" si="94"/>
        <v>5575.3600000000006</v>
      </c>
      <c r="M216" s="172">
        <f t="shared" si="94"/>
        <v>10100</v>
      </c>
      <c r="N216" s="174">
        <f t="shared" si="94"/>
        <v>26703.873166666664</v>
      </c>
      <c r="O216" s="288">
        <f t="shared" si="94"/>
        <v>156696.12683333334</v>
      </c>
    </row>
    <row r="217" spans="1:16" s="9" customFormat="1" ht="36.75" customHeight="1" x14ac:dyDescent="0.2">
      <c r="A217" s="313" t="s">
        <v>655</v>
      </c>
      <c r="B217" s="314"/>
      <c r="C217" s="314"/>
      <c r="D217" s="314"/>
      <c r="E217" s="314"/>
      <c r="F217" s="314"/>
      <c r="G217" s="314"/>
      <c r="H217" s="314"/>
      <c r="I217" s="314"/>
      <c r="J217" s="314"/>
      <c r="K217" s="314"/>
      <c r="L217" s="314"/>
      <c r="M217" s="314"/>
      <c r="N217" s="314"/>
      <c r="O217" s="320"/>
    </row>
    <row r="218" spans="1:16" s="9" customFormat="1" ht="36.75" customHeight="1" x14ac:dyDescent="0.2">
      <c r="A218" s="222">
        <v>167</v>
      </c>
      <c r="B218" s="158" t="s">
        <v>99</v>
      </c>
      <c r="C218" s="158" t="s">
        <v>357</v>
      </c>
      <c r="D218" s="158" t="s">
        <v>291</v>
      </c>
      <c r="E218" s="188" t="s">
        <v>352</v>
      </c>
      <c r="F218" s="188" t="s">
        <v>353</v>
      </c>
      <c r="G218" s="233">
        <v>170000</v>
      </c>
      <c r="H218" s="233">
        <v>0</v>
      </c>
      <c r="I218" s="233">
        <f t="shared" si="92"/>
        <v>170000</v>
      </c>
      <c r="J218" s="225">
        <f>IF(G218&gt;=Datos!$D$14,(Datos!$D$14*Datos!$C$14),IF(G218&lt;=Datos!$D$14,(G218*Datos!$C$14)))</f>
        <v>4879</v>
      </c>
      <c r="K218" s="234">
        <v>28142.25</v>
      </c>
      <c r="L218" s="225">
        <v>5168</v>
      </c>
      <c r="M218" s="233">
        <v>1740.46</v>
      </c>
      <c r="N218" s="233">
        <f t="shared" si="93"/>
        <v>39929.71</v>
      </c>
      <c r="O218" s="281">
        <f t="shared" si="87"/>
        <v>130070.29000000001</v>
      </c>
    </row>
    <row r="219" spans="1:16" s="9" customFormat="1" ht="36.75" customHeight="1" x14ac:dyDescent="0.2">
      <c r="A219" s="222">
        <v>168</v>
      </c>
      <c r="B219" s="244" t="s">
        <v>260</v>
      </c>
      <c r="C219" s="158" t="s">
        <v>357</v>
      </c>
      <c r="D219" s="244" t="s">
        <v>287</v>
      </c>
      <c r="E219" s="188" t="s">
        <v>352</v>
      </c>
      <c r="F219" s="188" t="s">
        <v>19</v>
      </c>
      <c r="G219" s="182">
        <v>35000</v>
      </c>
      <c r="H219" s="233">
        <v>0</v>
      </c>
      <c r="I219" s="182">
        <f t="shared" si="92"/>
        <v>35000</v>
      </c>
      <c r="J219" s="225">
        <f>IF(G219&gt;=Datos!$D$14,(Datos!$D$14*Datos!$C$14),IF(G219&lt;=Datos!$D$14,(G219*Datos!$C$14)))</f>
        <v>1004.5</v>
      </c>
      <c r="K219" s="234" t="str">
        <f>IF((G219-J219-L219)&lt;=Datos!$G$7,"0",IF((G219-J219-L219)&lt;=Datos!$G$8,((G219-J219-L219)-Datos!$F$8)*Datos!$I$6,IF((G219-J219-L219)&lt;=Datos!$G$9,Datos!$I$8+((G219-J219-L219)-Datos!$F$9)*Datos!$J$6,IF((G219-J219-L219)&gt;=Datos!$F$10,(Datos!$I$8+Datos!$J$8)+((G219-J219-L219)-Datos!$F$10)*Datos!$K$6))))</f>
        <v>0</v>
      </c>
      <c r="L219" s="225">
        <f>IF(G219&gt;=Datos!$D$15,(Datos!$D$15*Datos!$C$15),IF(G219&lt;=Datos!$D$15,(G219*Datos!$C$15)))</f>
        <v>1064</v>
      </c>
      <c r="M219" s="233">
        <v>25</v>
      </c>
      <c r="N219" s="182">
        <f t="shared" ref="N219:N226" si="95">SUM(J219:M219)</f>
        <v>2093.5</v>
      </c>
      <c r="O219" s="281">
        <f t="shared" si="87"/>
        <v>32906.5</v>
      </c>
      <c r="P219" s="25"/>
    </row>
    <row r="220" spans="1:16" s="123" customFormat="1" ht="36.75" customHeight="1" x14ac:dyDescent="0.2">
      <c r="A220" s="313" t="s">
        <v>645</v>
      </c>
      <c r="B220" s="314"/>
      <c r="C220" s="167">
        <v>2</v>
      </c>
      <c r="D220" s="167"/>
      <c r="E220" s="280"/>
      <c r="F220" s="185"/>
      <c r="G220" s="171">
        <f t="shared" ref="G220:O220" si="96">SUM(G218:G219)</f>
        <v>205000</v>
      </c>
      <c r="H220" s="172">
        <f t="shared" si="96"/>
        <v>0</v>
      </c>
      <c r="I220" s="172">
        <f t="shared" si="96"/>
        <v>205000</v>
      </c>
      <c r="J220" s="172">
        <f t="shared" si="96"/>
        <v>5883.5</v>
      </c>
      <c r="K220" s="173">
        <f t="shared" si="96"/>
        <v>28142.25</v>
      </c>
      <c r="L220" s="172">
        <f t="shared" si="96"/>
        <v>6232</v>
      </c>
      <c r="M220" s="172">
        <f t="shared" si="96"/>
        <v>1765.46</v>
      </c>
      <c r="N220" s="174">
        <f t="shared" si="96"/>
        <v>42023.21</v>
      </c>
      <c r="O220" s="175">
        <f t="shared" si="96"/>
        <v>162976.79</v>
      </c>
    </row>
    <row r="221" spans="1:16" s="9" customFormat="1" ht="36.75" customHeight="1" x14ac:dyDescent="0.2">
      <c r="A221" s="313" t="s">
        <v>657</v>
      </c>
      <c r="B221" s="314"/>
      <c r="C221" s="314"/>
      <c r="D221" s="314"/>
      <c r="E221" s="314"/>
      <c r="F221" s="314"/>
      <c r="G221" s="314"/>
      <c r="H221" s="314"/>
      <c r="I221" s="314"/>
      <c r="J221" s="314"/>
      <c r="K221" s="314"/>
      <c r="L221" s="314"/>
      <c r="M221" s="314"/>
      <c r="N221" s="314"/>
      <c r="O221" s="320"/>
    </row>
    <row r="222" spans="1:16" s="9" customFormat="1" ht="36.75" customHeight="1" x14ac:dyDescent="0.2">
      <c r="A222" s="222">
        <v>169</v>
      </c>
      <c r="B222" s="158" t="s">
        <v>346</v>
      </c>
      <c r="C222" s="158" t="s">
        <v>357</v>
      </c>
      <c r="D222" s="158" t="s">
        <v>267</v>
      </c>
      <c r="E222" s="188" t="s">
        <v>352</v>
      </c>
      <c r="F222" s="188" t="s">
        <v>19</v>
      </c>
      <c r="G222" s="233">
        <v>50000</v>
      </c>
      <c r="H222" s="233">
        <v>0</v>
      </c>
      <c r="I222" s="233">
        <f t="shared" ref="I222" si="97">SUM(G222:H222)</f>
        <v>50000</v>
      </c>
      <c r="J222" s="225">
        <f>IF(G222&gt;=Datos!$D$14,(Datos!$D$14*Datos!$C$14),IF(G222&lt;=Datos!$D$14,(G222*Datos!$C$14)))</f>
        <v>1435</v>
      </c>
      <c r="K222" s="234">
        <f>IF((G222-J222-L222)&lt;=Datos!$G$7,"0",IF((G222-J222-L222)&lt;=Datos!$G$8,((G222-J222-L222)-Datos!$F$8)*Datos!$I$6,IF((G222-J222-L222)&lt;=Datos!$G$9,Datos!$I$8+((G222-J222-L222)-Datos!$F$9)*Datos!$J$6,IF((G222-J222-L222)&gt;=Datos!$F$10,(Datos!$I$8+Datos!$J$8)+((G222-J222-L222)-Datos!$F$10)*Datos!$K$6))))</f>
        <v>1853.9984999999997</v>
      </c>
      <c r="L222" s="225">
        <f>IF(G222&gt;=Datos!$D$15,(Datos!$D$15*Datos!$C$15),IF(G222&lt;=Datos!$D$15,(G222*Datos!$C$15)))</f>
        <v>1520</v>
      </c>
      <c r="M222" s="233">
        <v>25</v>
      </c>
      <c r="N222" s="233">
        <f t="shared" si="95"/>
        <v>4833.9984999999997</v>
      </c>
      <c r="O222" s="281">
        <f t="shared" si="87"/>
        <v>45166.001499999998</v>
      </c>
    </row>
    <row r="223" spans="1:16" s="9" customFormat="1" ht="36.75" customHeight="1" x14ac:dyDescent="0.2">
      <c r="A223" s="222">
        <v>170</v>
      </c>
      <c r="B223" s="158" t="s">
        <v>372</v>
      </c>
      <c r="C223" s="158" t="s">
        <v>357</v>
      </c>
      <c r="D223" s="158" t="s">
        <v>267</v>
      </c>
      <c r="E223" s="188" t="s">
        <v>352</v>
      </c>
      <c r="F223" s="188" t="s">
        <v>353</v>
      </c>
      <c r="G223" s="233">
        <v>50000</v>
      </c>
      <c r="H223" s="233">
        <v>0</v>
      </c>
      <c r="I223" s="233">
        <f t="shared" ref="I223:I225" si="98">SUM(G223:H223)</f>
        <v>50000</v>
      </c>
      <c r="J223" s="225">
        <f>IF(G223&gt;=Datos!$D$14,(Datos!$D$14*Datos!$C$14),IF(G223&lt;=Datos!$D$14,(G223*Datos!$C$14)))</f>
        <v>1435</v>
      </c>
      <c r="K223" s="234">
        <f>IF((G223-J223-L223)&lt;=Datos!$G$7,"0",IF((G223-J223-L223)&lt;=Datos!$G$8,((G223-J223-L223)-Datos!$F$8)*Datos!$I$6,IF((G223-J223-L223)&lt;=Datos!$G$9,Datos!$I$8+((G223-J223-L223)-Datos!$F$9)*Datos!$J$6,IF((G223-J223-L223)&gt;=Datos!$F$10,(Datos!$I$8+Datos!$J$8)+((G223-J223-L223)-Datos!$F$10)*Datos!$K$6))))</f>
        <v>1853.9984999999997</v>
      </c>
      <c r="L223" s="225">
        <f>IF(G223&gt;=Datos!$D$15,(Datos!$D$15*Datos!$C$15),IF(G223&lt;=Datos!$D$15,(G223*Datos!$C$15)))</f>
        <v>1520</v>
      </c>
      <c r="M223" s="233">
        <v>25</v>
      </c>
      <c r="N223" s="233">
        <f t="shared" si="95"/>
        <v>4833.9984999999997</v>
      </c>
      <c r="O223" s="281">
        <f t="shared" si="87"/>
        <v>45166.001499999998</v>
      </c>
    </row>
    <row r="224" spans="1:16" s="9" customFormat="1" ht="36.75" customHeight="1" x14ac:dyDescent="0.2">
      <c r="A224" s="222">
        <v>171</v>
      </c>
      <c r="B224" s="158" t="s">
        <v>725</v>
      </c>
      <c r="C224" s="158" t="s">
        <v>357</v>
      </c>
      <c r="D224" s="158" t="s">
        <v>405</v>
      </c>
      <c r="E224" s="188" t="s">
        <v>352</v>
      </c>
      <c r="F224" s="188" t="s">
        <v>19</v>
      </c>
      <c r="G224" s="233">
        <v>26000</v>
      </c>
      <c r="H224" s="233">
        <v>0</v>
      </c>
      <c r="I224" s="233">
        <f t="shared" si="98"/>
        <v>26000</v>
      </c>
      <c r="J224" s="225">
        <f>IF(G224&gt;=Datos!$D$14,(Datos!$D$14*Datos!$C$14),IF(G224&lt;=Datos!$D$14,(G224*Datos!$C$14)))</f>
        <v>746.2</v>
      </c>
      <c r="K224" s="234" t="str">
        <f>IF((G224-J224-L224)&lt;=Datos!$G$7,"0",IF((G224-J224-L224)&lt;=Datos!$G$8,((G224-J224-L224)-Datos!$F$8)*Datos!$I$6,IF((G224-J224-L224)&lt;=Datos!$G$9,Datos!$I$8+((G224-J224-L224)-Datos!$F$9)*Datos!$J$6,IF((G224-J224-L224)&gt;=Datos!$F$10,(Datos!$I$8+Datos!$J$8)+((G224-J224-L224)-Datos!$F$10)*Datos!$K$6))))</f>
        <v>0</v>
      </c>
      <c r="L224" s="225">
        <f>IF(G224&gt;=Datos!$D$15,(Datos!$D$15*Datos!$C$15),IF(G224&lt;=Datos!$D$15,(G224*Datos!$C$15)))</f>
        <v>790.4</v>
      </c>
      <c r="M224" s="233">
        <v>25</v>
      </c>
      <c r="N224" s="233">
        <f t="shared" si="95"/>
        <v>1561.6</v>
      </c>
      <c r="O224" s="281">
        <f t="shared" si="87"/>
        <v>24438.400000000001</v>
      </c>
    </row>
    <row r="225" spans="1:15" s="9" customFormat="1" ht="36.75" customHeight="1" x14ac:dyDescent="0.2">
      <c r="A225" s="222">
        <v>172</v>
      </c>
      <c r="B225" s="158" t="s">
        <v>397</v>
      </c>
      <c r="C225" s="158" t="s">
        <v>357</v>
      </c>
      <c r="D225" s="158" t="s">
        <v>431</v>
      </c>
      <c r="E225" s="188" t="s">
        <v>352</v>
      </c>
      <c r="F225" s="188" t="s">
        <v>19</v>
      </c>
      <c r="G225" s="233">
        <v>35000</v>
      </c>
      <c r="H225" s="233">
        <v>0</v>
      </c>
      <c r="I225" s="233">
        <f t="shared" si="98"/>
        <v>35000</v>
      </c>
      <c r="J225" s="225">
        <f>IF(G225&gt;=Datos!$D$14,(Datos!$D$14*Datos!$C$14),IF(G225&lt;=Datos!$D$14,(G225*Datos!$C$14)))</f>
        <v>1004.5</v>
      </c>
      <c r="K225" s="234" t="str">
        <f>IF((G225-J225-L225)&lt;=Datos!$G$7,"0",IF((G225-J225-L225)&lt;=Datos!$G$8,((G225-J225-L225)-Datos!$F$8)*Datos!$I$6,IF((G225-J225-L225)&lt;=Datos!$G$9,Datos!$I$8+((G225-J225-L225)-Datos!$F$9)*Datos!$J$6,IF((G225-J225-L225)&gt;=Datos!$F$10,(Datos!$I$8+Datos!$J$8)+((G225-J225-L225)-Datos!$F$10)*Datos!$K$6))))</f>
        <v>0</v>
      </c>
      <c r="L225" s="225">
        <f>IF(G225&gt;=Datos!$D$15,(Datos!$D$15*Datos!$C$15),IF(G225&lt;=Datos!$D$15,(G225*Datos!$C$15)))</f>
        <v>1064</v>
      </c>
      <c r="M225" s="233">
        <v>25</v>
      </c>
      <c r="N225" s="233">
        <f t="shared" si="95"/>
        <v>2093.5</v>
      </c>
      <c r="O225" s="281">
        <f t="shared" si="87"/>
        <v>32906.5</v>
      </c>
    </row>
    <row r="226" spans="1:15" s="9" customFormat="1" ht="36.75" customHeight="1" x14ac:dyDescent="0.2">
      <c r="A226" s="222">
        <v>173</v>
      </c>
      <c r="B226" s="158" t="s">
        <v>132</v>
      </c>
      <c r="C226" s="158" t="s">
        <v>357</v>
      </c>
      <c r="D226" s="158" t="s">
        <v>267</v>
      </c>
      <c r="E226" s="188" t="s">
        <v>352</v>
      </c>
      <c r="F226" s="188" t="s">
        <v>353</v>
      </c>
      <c r="G226" s="233">
        <v>50000</v>
      </c>
      <c r="H226" s="233">
        <v>0</v>
      </c>
      <c r="I226" s="233">
        <f t="shared" ref="I226:I227" si="99">SUM(G226:H226)</f>
        <v>50000</v>
      </c>
      <c r="J226" s="225">
        <f>IF(G226&gt;=Datos!$D$14,(Datos!$D$14*Datos!$C$14),IF(G226&lt;=Datos!$D$14,(G226*Datos!$C$14)))</f>
        <v>1435</v>
      </c>
      <c r="K226" s="234">
        <v>1596.68</v>
      </c>
      <c r="L226" s="225">
        <f>IF(G226&gt;=Datos!$D$15,(Datos!$D$15*Datos!$C$15),IF(G226&lt;=Datos!$D$15,(G226*Datos!$C$15)))</f>
        <v>1520</v>
      </c>
      <c r="M226" s="233">
        <v>1740.46</v>
      </c>
      <c r="N226" s="182">
        <f t="shared" si="95"/>
        <v>6292.14</v>
      </c>
      <c r="O226" s="281">
        <f t="shared" si="87"/>
        <v>43707.86</v>
      </c>
    </row>
    <row r="227" spans="1:15" s="9" customFormat="1" ht="36.75" customHeight="1" x14ac:dyDescent="0.2">
      <c r="A227" s="222">
        <v>174</v>
      </c>
      <c r="B227" s="158" t="s">
        <v>154</v>
      </c>
      <c r="C227" s="158" t="s">
        <v>357</v>
      </c>
      <c r="D227" s="176" t="s">
        <v>418</v>
      </c>
      <c r="E227" s="188" t="s">
        <v>352</v>
      </c>
      <c r="F227" s="188" t="s">
        <v>19</v>
      </c>
      <c r="G227" s="233">
        <v>70000</v>
      </c>
      <c r="H227" s="233">
        <v>0</v>
      </c>
      <c r="I227" s="233">
        <f t="shared" si="99"/>
        <v>70000</v>
      </c>
      <c r="J227" s="225">
        <f>IF(G227&gt;=Datos!$D$14,(Datos!$D$14*Datos!$C$14),IF(G227&lt;=Datos!$D$14,(G227*Datos!$C$14)))</f>
        <v>2009</v>
      </c>
      <c r="K227" s="234">
        <f>IF((G227-J227-L227)&lt;=Datos!$G$7,"0",IF((G227-J227-L227)&lt;=Datos!$G$8,((G227-J227-L227)-Datos!$F$8)*Datos!$I$6,IF((G227-J227-L227)&lt;=Datos!$G$9,Datos!$I$8+((G227-J227-L227)-Datos!$F$9)*Datos!$J$6,IF((G227-J227-L227)&gt;=Datos!$F$10,(Datos!$I$8+Datos!$J$8)+((G227-J227-L227)-Datos!$F$10)*Datos!$K$6))))</f>
        <v>5368.4756666666663</v>
      </c>
      <c r="L227" s="225">
        <f>IF(G227&gt;=Datos!$D$15,(Datos!$D$15*Datos!$C$15),IF(G227&lt;=Datos!$D$15,(G227*Datos!$C$15)))</f>
        <v>2128</v>
      </c>
      <c r="M227" s="233">
        <v>25</v>
      </c>
      <c r="N227" s="233">
        <f t="shared" ref="N227" si="100">SUM(J227:M227)</f>
        <v>9530.4756666666653</v>
      </c>
      <c r="O227" s="281">
        <f t="shared" si="87"/>
        <v>60469.524333333335</v>
      </c>
    </row>
    <row r="228" spans="1:15" s="123" customFormat="1" ht="36.75" customHeight="1" x14ac:dyDescent="0.2">
      <c r="A228" s="313" t="s">
        <v>645</v>
      </c>
      <c r="B228" s="314"/>
      <c r="C228" s="167">
        <v>6</v>
      </c>
      <c r="D228" s="167"/>
      <c r="E228" s="280"/>
      <c r="F228" s="185"/>
      <c r="G228" s="171">
        <f t="shared" ref="G228:O228" si="101">SUM(G222:G227)</f>
        <v>281000</v>
      </c>
      <c r="H228" s="172">
        <f t="shared" si="101"/>
        <v>0</v>
      </c>
      <c r="I228" s="172">
        <f t="shared" si="101"/>
        <v>281000</v>
      </c>
      <c r="J228" s="172">
        <f t="shared" si="101"/>
        <v>8064.7</v>
      </c>
      <c r="K228" s="173">
        <f t="shared" si="101"/>
        <v>10673.152666666665</v>
      </c>
      <c r="L228" s="172">
        <f t="shared" si="101"/>
        <v>8542.4</v>
      </c>
      <c r="M228" s="172">
        <f t="shared" si="101"/>
        <v>1865.46</v>
      </c>
      <c r="N228" s="174">
        <f t="shared" si="101"/>
        <v>29145.712666666666</v>
      </c>
      <c r="O228" s="287">
        <f t="shared" si="101"/>
        <v>251854.28733333331</v>
      </c>
    </row>
    <row r="229" spans="1:15" s="9" customFormat="1" ht="36.75" customHeight="1" x14ac:dyDescent="0.2">
      <c r="A229" s="313" t="s">
        <v>658</v>
      </c>
      <c r="B229" s="314"/>
      <c r="C229" s="314"/>
      <c r="D229" s="314"/>
      <c r="E229" s="314"/>
      <c r="F229" s="314"/>
      <c r="G229" s="314"/>
      <c r="H229" s="314"/>
      <c r="I229" s="314"/>
      <c r="J229" s="314"/>
      <c r="K229" s="314"/>
      <c r="L229" s="314"/>
      <c r="M229" s="314"/>
      <c r="N229" s="314"/>
      <c r="O229" s="320"/>
    </row>
    <row r="230" spans="1:15" s="9" customFormat="1" ht="36.75" customHeight="1" x14ac:dyDescent="0.2">
      <c r="A230" s="222">
        <v>175</v>
      </c>
      <c r="B230" s="158" t="s">
        <v>726</v>
      </c>
      <c r="C230" s="158" t="s">
        <v>459</v>
      </c>
      <c r="D230" s="158" t="s">
        <v>727</v>
      </c>
      <c r="E230" s="188" t="s">
        <v>352</v>
      </c>
      <c r="F230" s="188" t="s">
        <v>19</v>
      </c>
      <c r="G230" s="233">
        <v>50000</v>
      </c>
      <c r="H230" s="233">
        <v>0</v>
      </c>
      <c r="I230" s="233">
        <f t="shared" ref="I230:I239" si="102">SUM(G230:H230)</f>
        <v>50000</v>
      </c>
      <c r="J230" s="225">
        <f>IF(G230&gt;=Datos!$D$14,(Datos!$D$14*Datos!$C$14),IF(G230&lt;=Datos!$D$14,(G230*Datos!$C$14)))</f>
        <v>1435</v>
      </c>
      <c r="K230" s="234">
        <v>1854</v>
      </c>
      <c r="L230" s="225">
        <v>1520</v>
      </c>
      <c r="M230" s="233">
        <v>25</v>
      </c>
      <c r="N230" s="233">
        <v>4834</v>
      </c>
      <c r="O230" s="281">
        <v>45166</v>
      </c>
    </row>
    <row r="231" spans="1:15" s="9" customFormat="1" ht="36.75" customHeight="1" x14ac:dyDescent="0.2">
      <c r="A231" s="222">
        <v>176</v>
      </c>
      <c r="B231" s="158" t="s">
        <v>197</v>
      </c>
      <c r="C231" s="158" t="s">
        <v>459</v>
      </c>
      <c r="D231" s="158" t="s">
        <v>290</v>
      </c>
      <c r="E231" s="188" t="s">
        <v>352</v>
      </c>
      <c r="F231" s="188" t="s">
        <v>19</v>
      </c>
      <c r="G231" s="233">
        <v>170000</v>
      </c>
      <c r="H231" s="233">
        <v>0</v>
      </c>
      <c r="I231" s="233">
        <f t="shared" si="102"/>
        <v>170000</v>
      </c>
      <c r="J231" s="225">
        <f>IF(G231&gt;=Datos!$D$14,(Datos!$D$14*Datos!$C$14),IF(G231&lt;=Datos!$D$14,(G231*Datos!$C$14)))</f>
        <v>4879</v>
      </c>
      <c r="K231" s="234">
        <v>28571.119999999999</v>
      </c>
      <c r="L231" s="225">
        <v>5168</v>
      </c>
      <c r="M231" s="233">
        <v>25</v>
      </c>
      <c r="N231" s="233">
        <f t="shared" ref="N231:N278" si="103">SUM(J231:M231)</f>
        <v>38643.119999999995</v>
      </c>
      <c r="O231" s="281">
        <f t="shared" si="87"/>
        <v>131356.88</v>
      </c>
    </row>
    <row r="232" spans="1:15" s="123" customFormat="1" ht="36.75" customHeight="1" x14ac:dyDescent="0.2">
      <c r="A232" s="313" t="s">
        <v>645</v>
      </c>
      <c r="B232" s="314"/>
      <c r="C232" s="167">
        <v>2</v>
      </c>
      <c r="D232" s="167"/>
      <c r="E232" s="280"/>
      <c r="F232" s="185"/>
      <c r="G232" s="171">
        <f>SUM(G230:G231)</f>
        <v>220000</v>
      </c>
      <c r="H232" s="171">
        <f t="shared" ref="H232:O232" si="104">SUM(H230:H231)</f>
        <v>0</v>
      </c>
      <c r="I232" s="171">
        <f t="shared" si="104"/>
        <v>220000</v>
      </c>
      <c r="J232" s="171">
        <f t="shared" si="104"/>
        <v>6314</v>
      </c>
      <c r="K232" s="171">
        <f t="shared" si="104"/>
        <v>30425.119999999999</v>
      </c>
      <c r="L232" s="171">
        <f t="shared" si="104"/>
        <v>6688</v>
      </c>
      <c r="M232" s="171">
        <f t="shared" si="104"/>
        <v>50</v>
      </c>
      <c r="N232" s="171">
        <f t="shared" si="104"/>
        <v>43477.119999999995</v>
      </c>
      <c r="O232" s="271">
        <f t="shared" si="104"/>
        <v>176522.88</v>
      </c>
    </row>
    <row r="233" spans="1:15" s="9" customFormat="1" ht="36.75" customHeight="1" x14ac:dyDescent="0.2">
      <c r="A233" s="313" t="s">
        <v>659</v>
      </c>
      <c r="B233" s="314"/>
      <c r="C233" s="314"/>
      <c r="D233" s="314"/>
      <c r="E233" s="314"/>
      <c r="F233" s="314"/>
      <c r="G233" s="314"/>
      <c r="H233" s="314"/>
      <c r="I233" s="314"/>
      <c r="J233" s="314"/>
      <c r="K233" s="314"/>
      <c r="L233" s="314"/>
      <c r="M233" s="314"/>
      <c r="N233" s="314"/>
      <c r="O233" s="286"/>
    </row>
    <row r="234" spans="1:15" s="9" customFormat="1" ht="36.75" customHeight="1" x14ac:dyDescent="0.2">
      <c r="A234" s="222">
        <v>177</v>
      </c>
      <c r="B234" s="158" t="s">
        <v>490</v>
      </c>
      <c r="C234" s="158" t="s">
        <v>459</v>
      </c>
      <c r="D234" s="158" t="s">
        <v>267</v>
      </c>
      <c r="E234" s="188" t="s">
        <v>352</v>
      </c>
      <c r="F234" s="188" t="s">
        <v>19</v>
      </c>
      <c r="G234" s="233">
        <v>50000</v>
      </c>
      <c r="H234" s="233">
        <v>0</v>
      </c>
      <c r="I234" s="233">
        <f t="shared" si="102"/>
        <v>50000</v>
      </c>
      <c r="J234" s="225">
        <f>IF(G234&gt;=Datos!$D$14,(Datos!$D$14*Datos!$C$14),IF(G234&lt;=Datos!$D$14,(G234*Datos!$C$14)))</f>
        <v>1435</v>
      </c>
      <c r="K234" s="234">
        <f>IF((G234-J234-L234)&lt;=Datos!$G$7,"0",IF((G234-J234-L234)&lt;=Datos!$G$8,((G234-J234-L234)-Datos!$F$8)*Datos!$I$6,IF((G234-J234-L234)&lt;=Datos!$G$9,Datos!$I$8+((G234-J234-L234)-Datos!$F$9)*Datos!$J$6,IF((G234-J234-L234)&gt;=Datos!$F$10,(Datos!$I$8+Datos!$J$8)+((G234-J234-L234)-Datos!$F$10)*Datos!$K$6))))</f>
        <v>1853.9984999999997</v>
      </c>
      <c r="L234" s="225">
        <f>IF(G234&gt;=Datos!$D$15,(Datos!$D$15*Datos!$C$15),IF(G234&lt;=Datos!$D$15,(G234*Datos!$C$15)))</f>
        <v>1520</v>
      </c>
      <c r="M234" s="233">
        <v>25</v>
      </c>
      <c r="N234" s="233">
        <f t="shared" si="103"/>
        <v>4833.9984999999997</v>
      </c>
      <c r="O234" s="281">
        <f t="shared" si="87"/>
        <v>45166.001499999998</v>
      </c>
    </row>
    <row r="235" spans="1:15" s="9" customFormat="1" ht="36.75" customHeight="1" x14ac:dyDescent="0.2">
      <c r="A235" s="222">
        <v>178</v>
      </c>
      <c r="B235" s="158" t="s">
        <v>728</v>
      </c>
      <c r="C235" s="158" t="s">
        <v>459</v>
      </c>
      <c r="D235" s="158" t="s">
        <v>505</v>
      </c>
      <c r="E235" s="188" t="s">
        <v>352</v>
      </c>
      <c r="F235" s="188" t="s">
        <v>19</v>
      </c>
      <c r="G235" s="233">
        <v>38000</v>
      </c>
      <c r="H235" s="233">
        <v>0</v>
      </c>
      <c r="I235" s="233">
        <f t="shared" si="102"/>
        <v>38000</v>
      </c>
      <c r="J235" s="225">
        <f>IF(G235&gt;=Datos!$D$14,(Datos!$D$14*Datos!$C$14),IF(G235&lt;=Datos!$D$14,(G235*Datos!$C$14)))</f>
        <v>1090.5999999999999</v>
      </c>
      <c r="K235" s="234">
        <f>IF((G235-J235-L235)&lt;=Datos!$G$7,"0",IF((G235-J235-L235)&lt;=Datos!$G$8,((G235-J235-L235)-Datos!$F$8)*Datos!$I$6,IF((G235-J235-L235)&lt;=Datos!$G$9,Datos!$I$8+((G235-J235-L235)-Datos!$F$9)*Datos!$J$6,IF((G235-J235-L235)&gt;=Datos!$F$10,(Datos!$I$8+Datos!$J$8)+((G235-J235-L235)-Datos!$F$10)*Datos!$K$6))))</f>
        <v>160.37850000000034</v>
      </c>
      <c r="L235" s="225">
        <f>IF(G235&gt;=Datos!$D$15,(Datos!$D$15*Datos!$C$15),IF(G235&lt;=Datos!$D$15,(G235*Datos!$C$15)))</f>
        <v>1155.2</v>
      </c>
      <c r="M235" s="233">
        <v>25</v>
      </c>
      <c r="N235" s="233">
        <f t="shared" si="103"/>
        <v>2431.1785</v>
      </c>
      <c r="O235" s="281">
        <f t="shared" si="87"/>
        <v>35568.821499999998</v>
      </c>
    </row>
    <row r="236" spans="1:15" s="123" customFormat="1" ht="36.75" customHeight="1" x14ac:dyDescent="0.2">
      <c r="A236" s="313" t="s">
        <v>645</v>
      </c>
      <c r="B236" s="314"/>
      <c r="C236" s="167">
        <v>2</v>
      </c>
      <c r="D236" s="167"/>
      <c r="E236" s="280"/>
      <c r="F236" s="185"/>
      <c r="G236" s="171">
        <f>SUM(G234:G235)</f>
        <v>88000</v>
      </c>
      <c r="H236" s="171">
        <f t="shared" ref="H236:O236" si="105">SUM(H234:H235)</f>
        <v>0</v>
      </c>
      <c r="I236" s="171">
        <f t="shared" si="105"/>
        <v>88000</v>
      </c>
      <c r="J236" s="171">
        <f t="shared" si="105"/>
        <v>2525.6</v>
      </c>
      <c r="K236" s="171">
        <f t="shared" si="105"/>
        <v>2014.377</v>
      </c>
      <c r="L236" s="171">
        <f t="shared" si="105"/>
        <v>2675.2</v>
      </c>
      <c r="M236" s="171">
        <f t="shared" si="105"/>
        <v>50</v>
      </c>
      <c r="N236" s="171">
        <f t="shared" si="105"/>
        <v>7265.1769999999997</v>
      </c>
      <c r="O236" s="271">
        <f t="shared" si="105"/>
        <v>80734.823000000004</v>
      </c>
    </row>
    <row r="237" spans="1:15" s="9" customFormat="1" ht="36.75" customHeight="1" x14ac:dyDescent="0.2">
      <c r="A237" s="313" t="s">
        <v>730</v>
      </c>
      <c r="B237" s="314"/>
      <c r="C237" s="314"/>
      <c r="D237" s="314"/>
      <c r="E237" s="314"/>
      <c r="F237" s="314"/>
      <c r="G237" s="314"/>
      <c r="H237" s="314"/>
      <c r="I237" s="314"/>
      <c r="J237" s="314"/>
      <c r="K237" s="314"/>
      <c r="L237" s="314"/>
      <c r="M237" s="314"/>
      <c r="N237" s="314"/>
      <c r="O237" s="286"/>
    </row>
    <row r="238" spans="1:15" s="9" customFormat="1" ht="36.75" customHeight="1" x14ac:dyDescent="0.2">
      <c r="A238" s="222">
        <v>179</v>
      </c>
      <c r="B238" s="158" t="s">
        <v>359</v>
      </c>
      <c r="C238" s="158" t="s">
        <v>356</v>
      </c>
      <c r="D238" s="158" t="s">
        <v>280</v>
      </c>
      <c r="E238" s="188" t="s">
        <v>352</v>
      </c>
      <c r="F238" s="188" t="s">
        <v>19</v>
      </c>
      <c r="G238" s="233">
        <v>33422.03</v>
      </c>
      <c r="H238" s="233">
        <v>0</v>
      </c>
      <c r="I238" s="233">
        <f t="shared" ref="I238" si="106">SUM(G238:H238)</f>
        <v>33422.03</v>
      </c>
      <c r="J238" s="225">
        <f>IF(G238&gt;=Datos!$D$14,(Datos!$D$14*Datos!$C$14),IF(G238&lt;=Datos!$D$14,(G238*Datos!$C$14)))</f>
        <v>959.21226100000001</v>
      </c>
      <c r="K238" s="234" t="str">
        <f>IF((G238-J238-L238)&lt;=Datos!$G$7,"0",IF((G238-J238-L238)&lt;=Datos!$G$8,((G238-J238-L238)-Datos!$F$8)*Datos!$I$6,IF((G238-J238-L238)&lt;=Datos!$G$9,Datos!$I$8+((G238-J238-L238)-Datos!$F$9)*Datos!$J$6,IF((G238-J238-L238)&gt;=Datos!$F$10,(Datos!$I$8+Datos!$J$8)+((G238-J238-L238)-Datos!$F$10)*Datos!$K$6))))</f>
        <v>0</v>
      </c>
      <c r="L238" s="225">
        <f>IF(G238&gt;=Datos!$D$15,(Datos!$D$15*Datos!$C$15),IF(G238&lt;=Datos!$D$15,(G238*Datos!$C$15)))</f>
        <v>1016.029712</v>
      </c>
      <c r="M238" s="233">
        <v>25</v>
      </c>
      <c r="N238" s="233">
        <f t="shared" ref="N238:N254" si="107">SUM(J238:M238)</f>
        <v>2000.2419730000001</v>
      </c>
      <c r="O238" s="281">
        <f t="shared" ref="O238:O254" si="108">+G238-N238</f>
        <v>31421.788026999999</v>
      </c>
    </row>
    <row r="239" spans="1:15" s="9" customFormat="1" ht="36.75" customHeight="1" x14ac:dyDescent="0.2">
      <c r="A239" s="222">
        <v>180</v>
      </c>
      <c r="B239" s="158" t="s">
        <v>563</v>
      </c>
      <c r="C239" s="158" t="s">
        <v>356</v>
      </c>
      <c r="D239" s="158" t="s">
        <v>294</v>
      </c>
      <c r="E239" s="188" t="s">
        <v>352</v>
      </c>
      <c r="F239" s="188" t="s">
        <v>19</v>
      </c>
      <c r="G239" s="233">
        <v>35000</v>
      </c>
      <c r="H239" s="233">
        <v>0</v>
      </c>
      <c r="I239" s="233">
        <f t="shared" si="102"/>
        <v>35000</v>
      </c>
      <c r="J239" s="225">
        <f>IF(G239&gt;=Datos!$D$14,(Datos!$D$14*Datos!$C$14),IF(G239&lt;=Datos!$D$14,(G239*Datos!$C$14)))</f>
        <v>1004.5</v>
      </c>
      <c r="K239" s="234" t="str">
        <f>IF((G239-J239-L239)&lt;=Datos!$G$7,"0",IF((G239-J239-L239)&lt;=Datos!$G$8,((G239-J239-L239)-Datos!$F$8)*Datos!$I$6,IF((G239-J239-L239)&lt;=Datos!$G$9,Datos!$I$8+((G239-J239-L239)-Datos!$F$9)*Datos!$J$6,IF((G239-J239-L239)&gt;=Datos!$F$10,(Datos!$I$8+Datos!$J$8)+((G239-J239-L239)-Datos!$F$10)*Datos!$K$6))))</f>
        <v>0</v>
      </c>
      <c r="L239" s="225">
        <f>IF(G239&gt;=Datos!$D$15,(Datos!$D$15*Datos!$C$15),IF(G239&lt;=Datos!$D$15,(G239*Datos!$C$15)))</f>
        <v>1064</v>
      </c>
      <c r="M239" s="233">
        <v>25</v>
      </c>
      <c r="N239" s="233">
        <f t="shared" si="107"/>
        <v>2093.5</v>
      </c>
      <c r="O239" s="281">
        <f t="shared" si="108"/>
        <v>32906.5</v>
      </c>
    </row>
    <row r="240" spans="1:15" s="9" customFormat="1" ht="36.75" customHeight="1" x14ac:dyDescent="0.2">
      <c r="A240" s="222">
        <v>181</v>
      </c>
      <c r="B240" s="158" t="s">
        <v>729</v>
      </c>
      <c r="C240" s="158" t="s">
        <v>356</v>
      </c>
      <c r="D240" s="158" t="s">
        <v>419</v>
      </c>
      <c r="E240" s="188" t="s">
        <v>352</v>
      </c>
      <c r="F240" s="188" t="s">
        <v>19</v>
      </c>
      <c r="G240" s="233">
        <v>65000</v>
      </c>
      <c r="H240" s="233">
        <v>0</v>
      </c>
      <c r="I240" s="233">
        <f t="shared" ref="I240" si="109">SUM(G240:H240)</f>
        <v>65000</v>
      </c>
      <c r="J240" s="225">
        <f>IF(G240&gt;=Datos!$D$14,(Datos!$D$14*Datos!$C$14),IF(G240&lt;=Datos!$D$14,(G240*Datos!$C$14)))</f>
        <v>1865.5</v>
      </c>
      <c r="K240" s="234">
        <f>IF((G240-J240-L240)&lt;=Datos!$G$7,"0",IF((G240-J240-L240)&lt;=Datos!$G$8,((G240-J240-L240)-Datos!$F$8)*Datos!$I$6,IF((G240-J240-L240)&lt;=Datos!$G$9,Datos!$I$8+((G240-J240-L240)-Datos!$F$9)*Datos!$J$6,IF((G240-J240-L240)&gt;=Datos!$F$10,(Datos!$I$8+Datos!$J$8)+((G240-J240-L240)-Datos!$F$10)*Datos!$K$6))))</f>
        <v>4427.5756666666657</v>
      </c>
      <c r="L240" s="225">
        <f>IF(G240&gt;=Datos!$D$15,(Datos!$D$15*Datos!$C$15),IF(G240&lt;=Datos!$D$15,(G240*Datos!$C$15)))</f>
        <v>1976</v>
      </c>
      <c r="M240" s="233">
        <v>25</v>
      </c>
      <c r="N240" s="233">
        <f t="shared" si="107"/>
        <v>8294.0756666666657</v>
      </c>
      <c r="O240" s="281">
        <f t="shared" si="108"/>
        <v>56705.924333333336</v>
      </c>
    </row>
    <row r="241" spans="1:15" s="9" customFormat="1" ht="36.75" customHeight="1" x14ac:dyDescent="0.2">
      <c r="A241" s="222">
        <v>182</v>
      </c>
      <c r="B241" s="158" t="s">
        <v>395</v>
      </c>
      <c r="C241" s="158" t="s">
        <v>356</v>
      </c>
      <c r="D241" s="158" t="s">
        <v>430</v>
      </c>
      <c r="E241" s="188" t="s">
        <v>352</v>
      </c>
      <c r="F241" s="188" t="s">
        <v>19</v>
      </c>
      <c r="G241" s="233">
        <v>55000</v>
      </c>
      <c r="H241" s="233">
        <v>0</v>
      </c>
      <c r="I241" s="233">
        <f t="shared" ref="I241" si="110">SUM(G241:H241)</f>
        <v>55000</v>
      </c>
      <c r="J241" s="225">
        <f>IF(G241&gt;=Datos!$D$14,(Datos!$D$14*Datos!$C$14),IF(G241&lt;=Datos!$D$14,(G241*Datos!$C$14)))</f>
        <v>1578.5</v>
      </c>
      <c r="K241" s="234">
        <v>2559.6799999999998</v>
      </c>
      <c r="L241" s="225">
        <f>IF(G241&gt;=Datos!$D$15,(Datos!$D$15*Datos!$C$15),IF(G241&lt;=Datos!$D$15,(G241*Datos!$C$15)))</f>
        <v>1672</v>
      </c>
      <c r="M241" s="233">
        <v>25</v>
      </c>
      <c r="N241" s="233">
        <f t="shared" si="107"/>
        <v>5835.18</v>
      </c>
      <c r="O241" s="281">
        <f t="shared" si="108"/>
        <v>49164.82</v>
      </c>
    </row>
    <row r="242" spans="1:15" s="9" customFormat="1" ht="36.75" customHeight="1" x14ac:dyDescent="0.2">
      <c r="A242" s="222">
        <v>183</v>
      </c>
      <c r="B242" s="158" t="s">
        <v>488</v>
      </c>
      <c r="C242" s="158" t="s">
        <v>356</v>
      </c>
      <c r="D242" s="158" t="s">
        <v>268</v>
      </c>
      <c r="E242" s="188" t="s">
        <v>352</v>
      </c>
      <c r="F242" s="188" t="s">
        <v>19</v>
      </c>
      <c r="G242" s="233">
        <v>60000</v>
      </c>
      <c r="H242" s="233">
        <v>0</v>
      </c>
      <c r="I242" s="233">
        <f t="shared" ref="I242" si="111">SUM(G242:H242)</f>
        <v>60000</v>
      </c>
      <c r="J242" s="225">
        <f>IF(G242&gt;=Datos!$D$14,(Datos!$D$14*Datos!$C$14),IF(G242&lt;=Datos!$D$14,(G242*Datos!$C$14)))</f>
        <v>1722</v>
      </c>
      <c r="K242" s="234">
        <f>IF((G242-J242-L242)&lt;=Datos!$G$7,"0",IF((G242-J242-L242)&lt;=Datos!$G$8,((G242-J242-L242)-Datos!$F$8)*Datos!$I$6,IF((G242-J242-L242)&lt;=Datos!$G$9,Datos!$I$8+((G242-J242-L242)-Datos!$F$9)*Datos!$J$6,IF((G242-J242-L242)&gt;=Datos!$F$10,(Datos!$I$8+Datos!$J$8)+((G242-J242-L242)-Datos!$F$10)*Datos!$K$6))))</f>
        <v>3486.6756666666661</v>
      </c>
      <c r="L242" s="225">
        <f>IF(G242&gt;=Datos!$D$15,(Datos!$D$15*Datos!$C$15),IF(G242&lt;=Datos!$D$15,(G242*Datos!$C$15)))</f>
        <v>1824</v>
      </c>
      <c r="M242" s="233">
        <v>25</v>
      </c>
      <c r="N242" s="233">
        <f t="shared" si="107"/>
        <v>7057.6756666666661</v>
      </c>
      <c r="O242" s="281">
        <f t="shared" si="108"/>
        <v>52942.324333333338</v>
      </c>
    </row>
    <row r="243" spans="1:15" s="9" customFormat="1" ht="36.75" customHeight="1" x14ac:dyDescent="0.2">
      <c r="A243" s="222">
        <v>184</v>
      </c>
      <c r="B243" s="158" t="s">
        <v>485</v>
      </c>
      <c r="C243" s="158" t="s">
        <v>356</v>
      </c>
      <c r="D243" s="158" t="s">
        <v>430</v>
      </c>
      <c r="E243" s="188" t="s">
        <v>352</v>
      </c>
      <c r="F243" s="188" t="s">
        <v>19</v>
      </c>
      <c r="G243" s="233">
        <v>55000</v>
      </c>
      <c r="H243" s="233">
        <v>0</v>
      </c>
      <c r="I243" s="233">
        <f t="shared" ref="I243" si="112">SUM(G243:H243)</f>
        <v>55000</v>
      </c>
      <c r="J243" s="225">
        <f>IF(G243&gt;=Datos!$D$14,(Datos!$D$14*Datos!$C$14),IF(G243&lt;=Datos!$D$14,(G243*Datos!$C$14)))</f>
        <v>1578.5</v>
      </c>
      <c r="K243" s="234">
        <v>2559.6799999999998</v>
      </c>
      <c r="L243" s="225">
        <f>IF(G243&gt;=Datos!$D$15,(Datos!$D$15*Datos!$C$15),IF(G243&lt;=Datos!$D$15,(G243*Datos!$C$15)))</f>
        <v>1672</v>
      </c>
      <c r="M243" s="233">
        <v>25</v>
      </c>
      <c r="N243" s="233">
        <f t="shared" si="107"/>
        <v>5835.18</v>
      </c>
      <c r="O243" s="281">
        <f t="shared" si="108"/>
        <v>49164.82</v>
      </c>
    </row>
    <row r="244" spans="1:15" s="9" customFormat="1" ht="36.75" customHeight="1" x14ac:dyDescent="0.2">
      <c r="A244" s="222">
        <v>185</v>
      </c>
      <c r="B244" s="158" t="s">
        <v>246</v>
      </c>
      <c r="C244" s="158" t="s">
        <v>356</v>
      </c>
      <c r="D244" s="158" t="s">
        <v>271</v>
      </c>
      <c r="E244" s="188" t="s">
        <v>352</v>
      </c>
      <c r="F244" s="188" t="s">
        <v>19</v>
      </c>
      <c r="G244" s="233">
        <v>70946.2</v>
      </c>
      <c r="H244" s="233">
        <v>0</v>
      </c>
      <c r="I244" s="233">
        <f t="shared" ref="I244:I247" si="113">SUM(G244:H244)</f>
        <v>70946.2</v>
      </c>
      <c r="J244" s="225">
        <f>IF(G244&gt;=Datos!$D$14,(Datos!$D$14*Datos!$C$14),IF(G244&lt;=Datos!$D$14,(G244*Datos!$C$14)))</f>
        <v>2036.1559399999999</v>
      </c>
      <c r="K244" s="234">
        <f>IF((G244-J244-L244)&lt;=Datos!$G$7,"0",IF((G244-J244-L244)&lt;=Datos!$G$8,((G244-J244-L244)-Datos!$F$8)*Datos!$I$6,IF((G244-J244-L244)&lt;=Datos!$G$9,Datos!$I$8+((G244-J244-L244)-Datos!$F$9)*Datos!$J$6,IF((G244-J244-L244)&gt;=Datos!$F$10,(Datos!$I$8+Datos!$J$8)+((G244-J244-L244)-Datos!$F$10)*Datos!$K$6))))</f>
        <v>5546.5315826666665</v>
      </c>
      <c r="L244" s="225">
        <f>IF(G244&gt;=Datos!$D$15,(Datos!$D$15*Datos!$C$15),IF(G244&lt;=Datos!$D$15,(G244*Datos!$C$15)))</f>
        <v>2156.7644799999998</v>
      </c>
      <c r="M244" s="233">
        <v>25</v>
      </c>
      <c r="N244" s="233">
        <f t="shared" si="107"/>
        <v>9764.4520026666651</v>
      </c>
      <c r="O244" s="281">
        <f t="shared" si="108"/>
        <v>61181.747997333332</v>
      </c>
    </row>
    <row r="245" spans="1:15" s="9" customFormat="1" ht="36.75" customHeight="1" x14ac:dyDescent="0.2">
      <c r="A245" s="222">
        <v>186</v>
      </c>
      <c r="B245" s="158" t="s">
        <v>244</v>
      </c>
      <c r="C245" s="158" t="s">
        <v>356</v>
      </c>
      <c r="D245" s="158" t="s">
        <v>284</v>
      </c>
      <c r="E245" s="188" t="s">
        <v>352</v>
      </c>
      <c r="F245" s="188" t="s">
        <v>19</v>
      </c>
      <c r="G245" s="233">
        <v>80000</v>
      </c>
      <c r="H245" s="233">
        <v>0</v>
      </c>
      <c r="I245" s="233">
        <f t="shared" si="113"/>
        <v>80000</v>
      </c>
      <c r="J245" s="225">
        <f>IF(G245&gt;=Datos!$D$14,(Datos!$D$14*Datos!$C$14),IF(G245&lt;=Datos!$D$14,(G245*Datos!$C$14)))</f>
        <v>2296</v>
      </c>
      <c r="K245" s="234">
        <v>6972</v>
      </c>
      <c r="L245" s="225">
        <f>IF(G245&gt;=Datos!$D$15,(Datos!$D$15*Datos!$C$15),IF(G245&lt;=Datos!$D$15,(G245*Datos!$C$15)))</f>
        <v>2432</v>
      </c>
      <c r="M245" s="233">
        <v>1740.46</v>
      </c>
      <c r="N245" s="233">
        <f t="shared" si="107"/>
        <v>13440.46</v>
      </c>
      <c r="O245" s="281">
        <f t="shared" si="108"/>
        <v>66559.540000000008</v>
      </c>
    </row>
    <row r="246" spans="1:15" s="9" customFormat="1" ht="36.75" customHeight="1" x14ac:dyDescent="0.2">
      <c r="A246" s="222">
        <v>187</v>
      </c>
      <c r="B246" s="158" t="s">
        <v>89</v>
      </c>
      <c r="C246" s="158" t="s">
        <v>356</v>
      </c>
      <c r="D246" s="158" t="s">
        <v>268</v>
      </c>
      <c r="E246" s="188" t="s">
        <v>352</v>
      </c>
      <c r="F246" s="188" t="s">
        <v>19</v>
      </c>
      <c r="G246" s="233">
        <v>16554.11</v>
      </c>
      <c r="H246" s="233">
        <v>0</v>
      </c>
      <c r="I246" s="233">
        <f t="shared" si="113"/>
        <v>16554.11</v>
      </c>
      <c r="J246" s="225">
        <f>IF(G246&gt;=Datos!$D$14,(Datos!$D$14*Datos!$C$14),IF(G246&lt;=Datos!$D$14,(G246*Datos!$C$14)))</f>
        <v>475.102957</v>
      </c>
      <c r="K246" s="234" t="str">
        <f>IF((G246-J246-L246)&lt;=Datos!$G$7,"0",IF((G246-J246-L246)&lt;=Datos!$G$8,((G246-J246-L246)-Datos!$F$8)*Datos!$I$6,IF((G246-J246-L246)&lt;=Datos!$G$9,Datos!$I$8+((G246-J246-L246)-Datos!$F$9)*Datos!$J$6,IF((G246-J246-L246)&gt;=Datos!$F$10,(Datos!$I$8+Datos!$J$8)+((G246-J246-L246)-Datos!$F$10)*Datos!$K$6))))</f>
        <v>0</v>
      </c>
      <c r="L246" s="225">
        <f>IF(G246&gt;=Datos!$D$15,(Datos!$D$15*Datos!$C$15),IF(G246&lt;=Datos!$D$15,(G246*Datos!$C$15)))</f>
        <v>503.24494400000003</v>
      </c>
      <c r="M246" s="233">
        <v>25</v>
      </c>
      <c r="N246" s="233">
        <f t="shared" si="107"/>
        <v>1003.3479010000001</v>
      </c>
      <c r="O246" s="281">
        <f t="shared" si="108"/>
        <v>15550.762099</v>
      </c>
    </row>
    <row r="247" spans="1:15" s="9" customFormat="1" ht="36.75" customHeight="1" x14ac:dyDescent="0.2">
      <c r="A247" s="222">
        <v>188</v>
      </c>
      <c r="B247" s="158" t="s">
        <v>226</v>
      </c>
      <c r="C247" s="158" t="s">
        <v>356</v>
      </c>
      <c r="D247" s="158" t="s">
        <v>268</v>
      </c>
      <c r="E247" s="188" t="s">
        <v>352</v>
      </c>
      <c r="F247" s="188" t="s">
        <v>19</v>
      </c>
      <c r="G247" s="233">
        <v>71662.5</v>
      </c>
      <c r="H247" s="233">
        <v>0</v>
      </c>
      <c r="I247" s="233">
        <f t="shared" si="113"/>
        <v>71662.5</v>
      </c>
      <c r="J247" s="225">
        <f>IF(G247&gt;=Datos!$D$14,(Datos!$D$14*Datos!$C$14),IF(G247&lt;=Datos!$D$14,(G247*Datos!$C$14)))</f>
        <v>2056.7137499999999</v>
      </c>
      <c r="K247" s="234">
        <v>5681.33</v>
      </c>
      <c r="L247" s="225">
        <f>IF(G247&gt;=Datos!$D$15,(Datos!$D$15*Datos!$C$15),IF(G247&lt;=Datos!$D$15,(G247*Datos!$C$15)))</f>
        <v>2178.54</v>
      </c>
      <c r="M247" s="233">
        <v>25</v>
      </c>
      <c r="N247" s="233">
        <f t="shared" si="107"/>
        <v>9941.5837499999998</v>
      </c>
      <c r="O247" s="281">
        <f t="shared" si="108"/>
        <v>61720.916250000002</v>
      </c>
    </row>
    <row r="248" spans="1:15" s="9" customFormat="1" ht="36.75" customHeight="1" x14ac:dyDescent="0.2">
      <c r="A248" s="222">
        <v>189</v>
      </c>
      <c r="B248" s="158" t="s">
        <v>163</v>
      </c>
      <c r="C248" s="158" t="s">
        <v>356</v>
      </c>
      <c r="D248" s="158" t="s">
        <v>294</v>
      </c>
      <c r="E248" s="188" t="s">
        <v>352</v>
      </c>
      <c r="F248" s="188" t="s">
        <v>353</v>
      </c>
      <c r="G248" s="233">
        <v>35000</v>
      </c>
      <c r="H248" s="233">
        <v>0</v>
      </c>
      <c r="I248" s="233">
        <f t="shared" ref="I248" si="114">SUM(G248:H248)</f>
        <v>35000</v>
      </c>
      <c r="J248" s="225">
        <f>IF(G248&gt;=Datos!$D$14,(Datos!$D$14*Datos!$C$14),IF(G248&lt;=Datos!$D$14,(G248*Datos!$C$14)))</f>
        <v>1004.5</v>
      </c>
      <c r="K248" s="234" t="str">
        <f>IF((G248-J248-L248)&lt;=Datos!$G$7,"0",IF((G248-J248-L248)&lt;=Datos!$G$8,((G248-J248-L248)-Datos!$F$8)*Datos!$I$6,IF((G248-J248-L248)&lt;=Datos!$G$9,Datos!$I$8+((G248-J248-L248)-Datos!$F$9)*Datos!$J$6,IF((G248-J248-L248)&gt;=Datos!$F$10,(Datos!$I$8+Datos!$J$8)+((G248-J248-L248)-Datos!$F$10)*Datos!$K$6))))</f>
        <v>0</v>
      </c>
      <c r="L248" s="225">
        <f>IF(G248&gt;=Datos!$D$15,(Datos!$D$15*Datos!$C$15),IF(G248&lt;=Datos!$D$15,(G248*Datos!$C$15)))</f>
        <v>1064</v>
      </c>
      <c r="M248" s="233">
        <v>25</v>
      </c>
      <c r="N248" s="233">
        <f t="shared" si="107"/>
        <v>2093.5</v>
      </c>
      <c r="O248" s="281">
        <f t="shared" si="108"/>
        <v>32906.5</v>
      </c>
    </row>
    <row r="249" spans="1:15" s="9" customFormat="1" ht="36.75" customHeight="1" x14ac:dyDescent="0.2">
      <c r="A249" s="222">
        <v>190</v>
      </c>
      <c r="B249" s="158" t="s">
        <v>93</v>
      </c>
      <c r="C249" s="158" t="s">
        <v>356</v>
      </c>
      <c r="D249" s="158" t="s">
        <v>286</v>
      </c>
      <c r="E249" s="188" t="s">
        <v>352</v>
      </c>
      <c r="F249" s="188" t="s">
        <v>19</v>
      </c>
      <c r="G249" s="233">
        <v>35000</v>
      </c>
      <c r="H249" s="233">
        <v>0</v>
      </c>
      <c r="I249" s="233">
        <f t="shared" ref="I249:I257" si="115">SUM(G249:H249)</f>
        <v>35000</v>
      </c>
      <c r="J249" s="225">
        <f>IF(G249&gt;=Datos!$D$14,(Datos!$D$14*Datos!$C$14),IF(G249&lt;=Datos!$D$14,(G249*Datos!$C$14)))</f>
        <v>1004.5</v>
      </c>
      <c r="K249" s="234" t="str">
        <f>IF((G249-J249-L249)&lt;=Datos!$G$7,"0",IF((G249-J249-L249)&lt;=Datos!$G$8,((G249-J249-L249)-Datos!$F$8)*Datos!$I$6,IF((G249-J249-L249)&lt;=Datos!$G$9,Datos!$I$8+((G249-J249-L249)-Datos!$F$9)*Datos!$J$6,IF((G249-J249-L249)&gt;=Datos!$F$10,(Datos!$I$8+Datos!$J$8)+((G249-J249-L249)-Datos!$F$10)*Datos!$K$6))))</f>
        <v>0</v>
      </c>
      <c r="L249" s="225">
        <f>IF(G249&gt;=Datos!$D$15,(Datos!$D$15*Datos!$C$15),IF(G249&lt;=Datos!$D$15,(G249*Datos!$C$15)))</f>
        <v>1064</v>
      </c>
      <c r="M249" s="233">
        <v>25</v>
      </c>
      <c r="N249" s="233">
        <f t="shared" si="107"/>
        <v>2093.5</v>
      </c>
      <c r="O249" s="281">
        <f t="shared" si="108"/>
        <v>32906.5</v>
      </c>
    </row>
    <row r="250" spans="1:15" s="9" customFormat="1" ht="36.75" customHeight="1" x14ac:dyDescent="0.2">
      <c r="A250" s="222">
        <v>191</v>
      </c>
      <c r="B250" s="244" t="s">
        <v>261</v>
      </c>
      <c r="C250" s="158" t="s">
        <v>356</v>
      </c>
      <c r="D250" s="244" t="s">
        <v>272</v>
      </c>
      <c r="E250" s="188" t="s">
        <v>352</v>
      </c>
      <c r="F250" s="188" t="s">
        <v>19</v>
      </c>
      <c r="G250" s="182">
        <v>80000</v>
      </c>
      <c r="H250" s="233">
        <v>0</v>
      </c>
      <c r="I250" s="182">
        <f t="shared" ref="I250" si="116">SUM(G250:H250)</f>
        <v>80000</v>
      </c>
      <c r="J250" s="225">
        <f>IF(G250&gt;=Datos!$D$14,(Datos!$D$14*Datos!$C$14),IF(G250&lt;=Datos!$D$14,(G250*Datos!$C$14)))</f>
        <v>2296</v>
      </c>
      <c r="K250" s="234">
        <v>7400.87</v>
      </c>
      <c r="L250" s="225">
        <f>IF(G250&gt;=Datos!$D$15,(Datos!$D$15*Datos!$C$15),IF(G250&lt;=Datos!$D$15,(G250*Datos!$C$15)))</f>
        <v>2432</v>
      </c>
      <c r="M250" s="233">
        <v>25</v>
      </c>
      <c r="N250" s="233">
        <f t="shared" si="107"/>
        <v>12153.869999999999</v>
      </c>
      <c r="O250" s="281">
        <f t="shared" si="108"/>
        <v>67846.13</v>
      </c>
    </row>
    <row r="251" spans="1:15" s="9" customFormat="1" ht="36.75" customHeight="1" x14ac:dyDescent="0.2">
      <c r="A251" s="222">
        <v>192</v>
      </c>
      <c r="B251" s="158" t="s">
        <v>378</v>
      </c>
      <c r="C251" s="158" t="s">
        <v>356</v>
      </c>
      <c r="D251" s="158" t="s">
        <v>272</v>
      </c>
      <c r="E251" s="188" t="s">
        <v>352</v>
      </c>
      <c r="F251" s="188" t="s">
        <v>19</v>
      </c>
      <c r="G251" s="233">
        <v>80000</v>
      </c>
      <c r="H251" s="233">
        <v>0</v>
      </c>
      <c r="I251" s="233">
        <f t="shared" ref="I251:I253" si="117">SUM(G251:H251)</f>
        <v>80000</v>
      </c>
      <c r="J251" s="225">
        <f>IF(G251&gt;=Datos!$D$14,(Datos!$D$14*Datos!$C$14),IF(G251&lt;=Datos!$D$14,(G251*Datos!$C$14)))</f>
        <v>2296</v>
      </c>
      <c r="K251" s="234">
        <v>7400.87</v>
      </c>
      <c r="L251" s="225">
        <f>IF(G251&gt;=Datos!$D$15,(Datos!$D$15*Datos!$C$15),IF(G251&lt;=Datos!$D$15,(G251*Datos!$C$15)))</f>
        <v>2432</v>
      </c>
      <c r="M251" s="233">
        <v>25</v>
      </c>
      <c r="N251" s="233">
        <f t="shared" si="107"/>
        <v>12153.869999999999</v>
      </c>
      <c r="O251" s="281">
        <f t="shared" si="108"/>
        <v>67846.13</v>
      </c>
    </row>
    <row r="252" spans="1:15" s="9" customFormat="1" ht="36.75" customHeight="1" x14ac:dyDescent="0.2">
      <c r="A252" s="222">
        <v>193</v>
      </c>
      <c r="B252" s="244" t="s">
        <v>564</v>
      </c>
      <c r="C252" s="158" t="s">
        <v>356</v>
      </c>
      <c r="D252" s="244" t="s">
        <v>496</v>
      </c>
      <c r="E252" s="188" t="s">
        <v>352</v>
      </c>
      <c r="F252" s="188" t="s">
        <v>353</v>
      </c>
      <c r="G252" s="182">
        <v>65018.43</v>
      </c>
      <c r="H252" s="233">
        <v>0</v>
      </c>
      <c r="I252" s="182">
        <f t="shared" si="117"/>
        <v>65018.43</v>
      </c>
      <c r="J252" s="225">
        <f>IF(G252&gt;=Datos!$D$14,(Datos!$D$14*Datos!$C$14),IF(G252&lt;=Datos!$D$14,(G252*Datos!$C$14)))</f>
        <v>1866.028941</v>
      </c>
      <c r="K252" s="234">
        <f>IF((G252-J252-L252)&lt;=Datos!$G$7,"0",IF((G252-J252-L252)&lt;=Datos!$G$8,((G252-J252-L252)-Datos!$F$8)*Datos!$I$6,IF((G252-J252-L252)&lt;=Datos!$G$9,Datos!$I$8+((G252-J252-L252)-Datos!$F$9)*Datos!$J$6,IF((G252-J252-L252)&gt;=Datos!$F$10,(Datos!$I$8+Datos!$J$8)+((G252-J252-L252)-Datos!$F$10)*Datos!$K$6))))</f>
        <v>4431.0438240666663</v>
      </c>
      <c r="L252" s="225">
        <f>IF(G252&gt;=Datos!$D$15,(Datos!$D$15*Datos!$C$15),IF(G252&lt;=Datos!$D$15,(G252*Datos!$C$15)))</f>
        <v>1976.5602719999999</v>
      </c>
      <c r="M252" s="233">
        <v>25</v>
      </c>
      <c r="N252" s="233">
        <f t="shared" si="107"/>
        <v>8298.6330370666674</v>
      </c>
      <c r="O252" s="281">
        <f t="shared" si="108"/>
        <v>56719.796962933331</v>
      </c>
    </row>
    <row r="253" spans="1:15" s="9" customFormat="1" ht="36.75" customHeight="1" x14ac:dyDescent="0.2">
      <c r="A253" s="222">
        <v>194</v>
      </c>
      <c r="B253" s="158" t="s">
        <v>481</v>
      </c>
      <c r="C253" s="158" t="s">
        <v>356</v>
      </c>
      <c r="D253" s="158" t="s">
        <v>276</v>
      </c>
      <c r="E253" s="188" t="s">
        <v>352</v>
      </c>
      <c r="F253" s="188" t="s">
        <v>19</v>
      </c>
      <c r="G253" s="233">
        <v>60000</v>
      </c>
      <c r="H253" s="233">
        <v>0</v>
      </c>
      <c r="I253" s="233">
        <f t="shared" si="117"/>
        <v>60000</v>
      </c>
      <c r="J253" s="225">
        <f>IF(G253&gt;=Datos!$D$14,(Datos!$D$14*Datos!$C$14),IF(G253&lt;=Datos!$D$14,(G253*Datos!$C$14)))</f>
        <v>1722</v>
      </c>
      <c r="K253" s="234">
        <f>IF((G253-J253-L253)&lt;=Datos!$G$7,"0",IF((G253-J253-L253)&lt;=Datos!$G$8,((G253-J253-L253)-Datos!$F$8)*Datos!$I$6,IF((G253-J253-L253)&lt;=Datos!$G$9,Datos!$I$8+((G253-J253-L253)-Datos!$F$9)*Datos!$J$6,IF((G253-J253-L253)&gt;=Datos!$F$10,(Datos!$I$8+Datos!$J$8)+((G253-J253-L253)-Datos!$F$10)*Datos!$K$6))))</f>
        <v>3486.6756666666661</v>
      </c>
      <c r="L253" s="225">
        <f>IF(G253&gt;=Datos!$D$15,(Datos!$D$15*Datos!$C$15),IF(G253&lt;=Datos!$D$15,(G253*Datos!$C$15)))</f>
        <v>1824</v>
      </c>
      <c r="M253" s="233">
        <v>25</v>
      </c>
      <c r="N253" s="233">
        <f t="shared" si="107"/>
        <v>7057.6756666666661</v>
      </c>
      <c r="O253" s="281">
        <f t="shared" si="108"/>
        <v>52942.324333333338</v>
      </c>
    </row>
    <row r="254" spans="1:15" s="9" customFormat="1" ht="36.75" customHeight="1" x14ac:dyDescent="0.2">
      <c r="A254" s="222">
        <v>195</v>
      </c>
      <c r="B254" s="158" t="s">
        <v>78</v>
      </c>
      <c r="C254" s="158" t="s">
        <v>356</v>
      </c>
      <c r="D254" s="158" t="s">
        <v>272</v>
      </c>
      <c r="E254" s="188" t="s">
        <v>352</v>
      </c>
      <c r="F254" s="188" t="s">
        <v>19</v>
      </c>
      <c r="G254" s="233">
        <v>90000</v>
      </c>
      <c r="H254" s="233">
        <v>0</v>
      </c>
      <c r="I254" s="233">
        <f t="shared" si="115"/>
        <v>90000</v>
      </c>
      <c r="J254" s="225">
        <f>IF(G254&gt;=Datos!$D$14,(Datos!$D$14*Datos!$C$14),IF(G254&lt;=Datos!$D$14,(G254*Datos!$C$14)))</f>
        <v>2583</v>
      </c>
      <c r="K254" s="234">
        <v>9753.1200000000008</v>
      </c>
      <c r="L254" s="225">
        <f>IF(G254&gt;=Datos!$D$15,(Datos!$D$15*Datos!$C$15),IF(G254&lt;=Datos!$D$15,(G254*Datos!$C$15)))</f>
        <v>2736</v>
      </c>
      <c r="M254" s="233">
        <v>25</v>
      </c>
      <c r="N254" s="233">
        <f t="shared" si="107"/>
        <v>15097.12</v>
      </c>
      <c r="O254" s="281">
        <f t="shared" si="108"/>
        <v>74902.880000000005</v>
      </c>
    </row>
    <row r="255" spans="1:15" s="123" customFormat="1" ht="36.75" customHeight="1" x14ac:dyDescent="0.2">
      <c r="A255" s="313" t="s">
        <v>645</v>
      </c>
      <c r="B255" s="314"/>
      <c r="C255" s="167">
        <v>17</v>
      </c>
      <c r="D255" s="167"/>
      <c r="E255" s="280"/>
      <c r="F255" s="185"/>
      <c r="G255" s="171">
        <f>SUM(G238:G254)</f>
        <v>987603.27000000014</v>
      </c>
      <c r="H255" s="171">
        <f t="shared" ref="H255:O255" si="118">SUM(H238:H254)</f>
        <v>0</v>
      </c>
      <c r="I255" s="171">
        <f t="shared" si="118"/>
        <v>987603.27000000014</v>
      </c>
      <c r="J255" s="171">
        <f t="shared" si="118"/>
        <v>28344.213849</v>
      </c>
      <c r="K255" s="171">
        <f t="shared" si="118"/>
        <v>63706.052406733339</v>
      </c>
      <c r="L255" s="171">
        <f t="shared" si="118"/>
        <v>30023.139407999999</v>
      </c>
      <c r="M255" s="171">
        <f t="shared" si="118"/>
        <v>2140.46</v>
      </c>
      <c r="N255" s="171">
        <f t="shared" si="118"/>
        <v>124213.86566373332</v>
      </c>
      <c r="O255" s="271">
        <f t="shared" si="118"/>
        <v>863389.40433626669</v>
      </c>
    </row>
    <row r="256" spans="1:15" s="9" customFormat="1" ht="36.75" customHeight="1" x14ac:dyDescent="0.2">
      <c r="A256" s="313" t="s">
        <v>660</v>
      </c>
      <c r="B256" s="314"/>
      <c r="C256" s="314"/>
      <c r="D256" s="314"/>
      <c r="E256" s="314"/>
      <c r="F256" s="314"/>
      <c r="G256" s="314"/>
      <c r="H256" s="314"/>
      <c r="I256" s="314"/>
      <c r="J256" s="314"/>
      <c r="K256" s="314"/>
      <c r="L256" s="314"/>
      <c r="M256" s="314"/>
      <c r="N256" s="314"/>
      <c r="O256" s="286"/>
    </row>
    <row r="257" spans="1:16" s="9" customFormat="1" ht="36.75" customHeight="1" x14ac:dyDescent="0.2">
      <c r="A257" s="222">
        <v>196</v>
      </c>
      <c r="B257" s="158" t="s">
        <v>58</v>
      </c>
      <c r="C257" s="158" t="s">
        <v>356</v>
      </c>
      <c r="D257" s="176" t="s">
        <v>466</v>
      </c>
      <c r="E257" s="188" t="s">
        <v>352</v>
      </c>
      <c r="F257" s="188" t="s">
        <v>19</v>
      </c>
      <c r="G257" s="233">
        <v>35000</v>
      </c>
      <c r="H257" s="233">
        <v>0</v>
      </c>
      <c r="I257" s="233">
        <f t="shared" si="115"/>
        <v>35000</v>
      </c>
      <c r="J257" s="225">
        <f>IF(G257&gt;=Datos!$D$14,(Datos!$D$14*Datos!$C$14),IF(G257&lt;=Datos!$D$14,(G257*Datos!$C$14)))</f>
        <v>1004.5</v>
      </c>
      <c r="K257" s="234" t="str">
        <f>IF((G257-J257-L257)&lt;=Datos!$G$7,"0",IF((G257-J257-L257)&lt;=Datos!$G$8,((G257-J257-L257)-Datos!$F$8)*Datos!$I$6,IF((G257-J257-L257)&lt;=Datos!$G$9,Datos!$I$8+((G257-J257-L257)-Datos!$F$9)*Datos!$J$6,IF((G257-J257-L257)&gt;=Datos!$F$10,(Datos!$I$8+Datos!$J$8)+((G257-J257-L257)-Datos!$F$10)*Datos!$K$6))))</f>
        <v>0</v>
      </c>
      <c r="L257" s="225">
        <f>IF(G257&gt;=Datos!$D$15,(Datos!$D$15*Datos!$C$15),IF(G257&lt;=Datos!$D$15,(G257*Datos!$C$15)))</f>
        <v>1064</v>
      </c>
      <c r="M257" s="233">
        <v>17216.05</v>
      </c>
      <c r="N257" s="233">
        <f t="shared" si="103"/>
        <v>19284.55</v>
      </c>
      <c r="O257" s="281">
        <f t="shared" ref="O257:O286" si="119">+G257-N257</f>
        <v>15715.45</v>
      </c>
    </row>
    <row r="258" spans="1:16" s="9" customFormat="1" ht="36.75" customHeight="1" x14ac:dyDescent="0.2">
      <c r="A258" s="222">
        <v>197</v>
      </c>
      <c r="B258" s="158" t="s">
        <v>114</v>
      </c>
      <c r="C258" s="158" t="s">
        <v>356</v>
      </c>
      <c r="D258" s="158" t="s">
        <v>277</v>
      </c>
      <c r="E258" s="188" t="s">
        <v>352</v>
      </c>
      <c r="F258" s="188" t="s">
        <v>19</v>
      </c>
      <c r="G258" s="233">
        <v>65000</v>
      </c>
      <c r="H258" s="233">
        <v>0</v>
      </c>
      <c r="I258" s="233">
        <f t="shared" ref="I258" si="120">SUM(G258:H258)</f>
        <v>65000</v>
      </c>
      <c r="J258" s="225">
        <f>IF(G258&gt;=Datos!$D$14,(Datos!$D$14*Datos!$C$14),IF(G258&lt;=Datos!$D$14,(G258*Datos!$C$14)))</f>
        <v>1865.5</v>
      </c>
      <c r="K258" s="234">
        <f>IF((G258-J258-L258)&lt;=Datos!$G$7,"0",IF((G258-J258-L258)&lt;=Datos!$G$8,((G258-J258-L258)-Datos!$F$8)*Datos!$I$6,IF((G258-J258-L258)&lt;=Datos!$G$9,Datos!$I$8+((G258-J258-L258)-Datos!$F$9)*Datos!$J$6,IF((G258-J258-L258)&gt;=Datos!$F$10,(Datos!$I$8+Datos!$J$8)+((G258-J258-L258)-Datos!$F$10)*Datos!$K$6))))</f>
        <v>4427.5756666666657</v>
      </c>
      <c r="L258" s="225">
        <f>IF(G258&gt;=Datos!$D$15,(Datos!$D$15*Datos!$C$15),IF(G258&lt;=Datos!$D$15,(G258*Datos!$C$15)))</f>
        <v>1976</v>
      </c>
      <c r="M258" s="233">
        <v>25</v>
      </c>
      <c r="N258" s="233">
        <f t="shared" si="103"/>
        <v>8294.0756666666657</v>
      </c>
      <c r="O258" s="281">
        <f t="shared" si="119"/>
        <v>56705.924333333336</v>
      </c>
    </row>
    <row r="259" spans="1:16" s="9" customFormat="1" ht="36.75" customHeight="1" x14ac:dyDescent="0.2">
      <c r="A259" s="222">
        <v>198</v>
      </c>
      <c r="B259" s="158" t="s">
        <v>95</v>
      </c>
      <c r="C259" s="158" t="s">
        <v>356</v>
      </c>
      <c r="D259" s="158" t="s">
        <v>277</v>
      </c>
      <c r="E259" s="188" t="s">
        <v>352</v>
      </c>
      <c r="F259" s="188" t="s">
        <v>19</v>
      </c>
      <c r="G259" s="233">
        <v>65000</v>
      </c>
      <c r="H259" s="233">
        <v>0</v>
      </c>
      <c r="I259" s="233">
        <f t="shared" ref="I259" si="121">SUM(G259:H259)</f>
        <v>65000</v>
      </c>
      <c r="J259" s="225">
        <f>IF(G259&gt;=Datos!$D$14,(Datos!$D$14*Datos!$C$14),IF(G259&lt;=Datos!$D$14,(G259*Datos!$C$14)))</f>
        <v>1865.5</v>
      </c>
      <c r="K259" s="234">
        <v>4427.58</v>
      </c>
      <c r="L259" s="225">
        <f>IF(G259&gt;=Datos!$D$15,(Datos!$D$15*Datos!$C$15),IF(G259&lt;=Datos!$D$15,(G259*Datos!$C$15)))</f>
        <v>1976</v>
      </c>
      <c r="M259" s="233">
        <v>25</v>
      </c>
      <c r="N259" s="233">
        <f t="shared" si="103"/>
        <v>8294.08</v>
      </c>
      <c r="O259" s="281">
        <f t="shared" si="119"/>
        <v>56705.919999999998</v>
      </c>
    </row>
    <row r="260" spans="1:16" s="9" customFormat="1" ht="36.75" customHeight="1" x14ac:dyDescent="0.2">
      <c r="A260" s="222">
        <v>199</v>
      </c>
      <c r="B260" s="158" t="s">
        <v>149</v>
      </c>
      <c r="C260" s="158" t="s">
        <v>356</v>
      </c>
      <c r="D260" s="158" t="s">
        <v>270</v>
      </c>
      <c r="E260" s="188" t="s">
        <v>352</v>
      </c>
      <c r="F260" s="188" t="s">
        <v>19</v>
      </c>
      <c r="G260" s="233">
        <v>35000</v>
      </c>
      <c r="H260" s="233">
        <v>0</v>
      </c>
      <c r="I260" s="233">
        <f t="shared" ref="I260" si="122">SUM(G260:H260)</f>
        <v>35000</v>
      </c>
      <c r="J260" s="225">
        <f>IF(G260&gt;=Datos!$D$14,(Datos!$D$14*Datos!$C$14),IF(G260&lt;=Datos!$D$14,(G260*Datos!$C$14)))</f>
        <v>1004.5</v>
      </c>
      <c r="K260" s="234" t="str">
        <f>IF((G260-J260-L260)&lt;=Datos!$G$7,"0",IF((G260-J260-L260)&lt;=Datos!$G$8,((G260-J260-L260)-Datos!$F$8)*Datos!$I$6,IF((G260-J260-L260)&lt;=Datos!$G$9,Datos!$I$8+((G260-J260-L260)-Datos!$F$9)*Datos!$J$6,IF((G260-J260-L260)&gt;=Datos!$F$10,(Datos!$I$8+Datos!$J$8)+((G260-J260-L260)-Datos!$F$10)*Datos!$K$6))))</f>
        <v>0</v>
      </c>
      <c r="L260" s="225">
        <f>IF(G260&gt;=Datos!$D$15,(Datos!$D$15*Datos!$C$15),IF(G260&lt;=Datos!$D$15,(G260*Datos!$C$15)))</f>
        <v>1064</v>
      </c>
      <c r="M260" s="233">
        <v>25</v>
      </c>
      <c r="N260" s="233">
        <f t="shared" si="103"/>
        <v>2093.5</v>
      </c>
      <c r="O260" s="281">
        <f t="shared" si="119"/>
        <v>32906.5</v>
      </c>
    </row>
    <row r="261" spans="1:16" s="9" customFormat="1" ht="36.75" customHeight="1" x14ac:dyDescent="0.2">
      <c r="A261" s="222">
        <v>200</v>
      </c>
      <c r="B261" s="158" t="s">
        <v>207</v>
      </c>
      <c r="C261" s="158" t="s">
        <v>356</v>
      </c>
      <c r="D261" s="158" t="s">
        <v>277</v>
      </c>
      <c r="E261" s="188" t="s">
        <v>352</v>
      </c>
      <c r="F261" s="188" t="s">
        <v>19</v>
      </c>
      <c r="G261" s="233">
        <v>65000</v>
      </c>
      <c r="H261" s="233">
        <v>0</v>
      </c>
      <c r="I261" s="233">
        <f t="shared" ref="I261" si="123">SUM(G261:H261)</f>
        <v>65000</v>
      </c>
      <c r="J261" s="225">
        <f>IF(G261&gt;=Datos!$D$14,(Datos!$D$14*Datos!$C$14),IF(G261&lt;=Datos!$D$14,(G261*Datos!$C$14)))</f>
        <v>1865.5</v>
      </c>
      <c r="K261" s="234">
        <f>IF((G261-J261-L261)&lt;=Datos!$G$7,"0",IF((G261-J261-L261)&lt;=Datos!$G$8,((G261-J261-L261)-Datos!$F$8)*Datos!$I$6,IF((G261-J261-L261)&lt;=Datos!$G$9,Datos!$I$8+((G261-J261-L261)-Datos!$F$9)*Datos!$J$6,IF((G261-J261-L261)&gt;=Datos!$F$10,(Datos!$I$8+Datos!$J$8)+((G261-J261-L261)-Datos!$F$10)*Datos!$K$6))))</f>
        <v>4427.5756666666657</v>
      </c>
      <c r="L261" s="225">
        <f>IF(G261&gt;=Datos!$D$15,(Datos!$D$15*Datos!$C$15),IF(G261&lt;=Datos!$D$15,(G261*Datos!$C$15)))</f>
        <v>1976</v>
      </c>
      <c r="M261" s="233">
        <v>25</v>
      </c>
      <c r="N261" s="233">
        <f t="shared" si="103"/>
        <v>8294.0756666666657</v>
      </c>
      <c r="O261" s="281">
        <f t="shared" si="119"/>
        <v>56705.924333333336</v>
      </c>
    </row>
    <row r="262" spans="1:16" s="9" customFormat="1" ht="36.75" customHeight="1" x14ac:dyDescent="0.2">
      <c r="A262" s="222">
        <v>201</v>
      </c>
      <c r="B262" s="244" t="s">
        <v>254</v>
      </c>
      <c r="C262" s="158" t="s">
        <v>356</v>
      </c>
      <c r="D262" s="244" t="s">
        <v>273</v>
      </c>
      <c r="E262" s="188" t="s">
        <v>352</v>
      </c>
      <c r="F262" s="188" t="s">
        <v>19</v>
      </c>
      <c r="G262" s="182">
        <v>71662.5</v>
      </c>
      <c r="H262" s="233">
        <v>0</v>
      </c>
      <c r="I262" s="182">
        <f t="shared" ref="I262:I263" si="124">SUM(G262:H262)</f>
        <v>71662.5</v>
      </c>
      <c r="J262" s="225">
        <f>IF(G262&gt;=Datos!$D$14,(Datos!$D$14*Datos!$C$14),IF(G262&lt;=Datos!$D$14,(G262*Datos!$C$14)))</f>
        <v>2056.7137499999999</v>
      </c>
      <c r="K262" s="234">
        <v>5681.33</v>
      </c>
      <c r="L262" s="225">
        <f>IF(G262&gt;=Datos!$D$15,(Datos!$D$15*Datos!$C$15),IF(G262&lt;=Datos!$D$15,(G262*Datos!$C$15)))</f>
        <v>2178.54</v>
      </c>
      <c r="M262" s="233">
        <v>25</v>
      </c>
      <c r="N262" s="182">
        <f t="shared" si="103"/>
        <v>9941.5837499999998</v>
      </c>
      <c r="O262" s="281">
        <f t="shared" si="119"/>
        <v>61720.916250000002</v>
      </c>
      <c r="P262" s="25"/>
    </row>
    <row r="263" spans="1:16" s="9" customFormat="1" ht="36.75" customHeight="1" x14ac:dyDescent="0.2">
      <c r="A263" s="222">
        <v>202</v>
      </c>
      <c r="B263" s="158" t="s">
        <v>220</v>
      </c>
      <c r="C263" s="158" t="s">
        <v>356</v>
      </c>
      <c r="D263" s="158" t="s">
        <v>273</v>
      </c>
      <c r="E263" s="188" t="s">
        <v>352</v>
      </c>
      <c r="F263" s="188" t="s">
        <v>19</v>
      </c>
      <c r="G263" s="233">
        <v>71662.5</v>
      </c>
      <c r="H263" s="233">
        <v>0</v>
      </c>
      <c r="I263" s="233">
        <f t="shared" si="124"/>
        <v>71662.5</v>
      </c>
      <c r="J263" s="225">
        <f>IF(G263&gt;=Datos!$D$14,(Datos!$D$14*Datos!$C$14),IF(G263&lt;=Datos!$D$14,(G263*Datos!$C$14)))</f>
        <v>2056.7137499999999</v>
      </c>
      <c r="K263" s="234">
        <v>5681.33</v>
      </c>
      <c r="L263" s="225">
        <f>IF(G263&gt;=Datos!$D$15,(Datos!$D$15*Datos!$C$15),IF(G263&lt;=Datos!$D$15,(G263*Datos!$C$15)))</f>
        <v>2178.54</v>
      </c>
      <c r="M263" s="233">
        <v>25</v>
      </c>
      <c r="N263" s="233">
        <f t="shared" si="103"/>
        <v>9941.5837499999998</v>
      </c>
      <c r="O263" s="281">
        <f t="shared" si="119"/>
        <v>61720.916250000002</v>
      </c>
    </row>
    <row r="264" spans="1:16" s="9" customFormat="1" ht="36.75" customHeight="1" x14ac:dyDescent="0.2">
      <c r="A264" s="222">
        <v>203</v>
      </c>
      <c r="B264" s="158" t="s">
        <v>32</v>
      </c>
      <c r="C264" s="158" t="s">
        <v>356</v>
      </c>
      <c r="D264" s="158" t="s">
        <v>272</v>
      </c>
      <c r="E264" s="188" t="s">
        <v>352</v>
      </c>
      <c r="F264" s="188" t="s">
        <v>19</v>
      </c>
      <c r="G264" s="233">
        <v>90000</v>
      </c>
      <c r="H264" s="233">
        <v>0</v>
      </c>
      <c r="I264" s="233">
        <f t="shared" ref="I264" si="125">SUM(G264:H264)</f>
        <v>90000</v>
      </c>
      <c r="J264" s="225">
        <f>IF(G264&gt;=Datos!$D$14,(Datos!$D$14*Datos!$C$14),IF(G264&lt;=Datos!$D$14,(G264*Datos!$C$14)))</f>
        <v>2583</v>
      </c>
      <c r="K264" s="234">
        <v>9753.1200000000008</v>
      </c>
      <c r="L264" s="225">
        <f>IF(G264&gt;=Datos!$D$15,(Datos!$D$15*Datos!$C$15),IF(G264&lt;=Datos!$D$15,(G264*Datos!$C$15)))</f>
        <v>2736</v>
      </c>
      <c r="M264" s="233">
        <v>25</v>
      </c>
      <c r="N264" s="233">
        <f t="shared" si="103"/>
        <v>15097.12</v>
      </c>
      <c r="O264" s="281">
        <f t="shared" si="119"/>
        <v>74902.880000000005</v>
      </c>
    </row>
    <row r="265" spans="1:16" s="123" customFormat="1" ht="36.75" customHeight="1" x14ac:dyDescent="0.2">
      <c r="A265" s="313" t="s">
        <v>645</v>
      </c>
      <c r="B265" s="314"/>
      <c r="C265" s="167">
        <v>8</v>
      </c>
      <c r="D265" s="167"/>
      <c r="E265" s="280"/>
      <c r="F265" s="185"/>
      <c r="G265" s="171">
        <f t="shared" ref="G265:O265" si="126">SUM(G257:G264)</f>
        <v>498325</v>
      </c>
      <c r="H265" s="172">
        <f t="shared" si="126"/>
        <v>0</v>
      </c>
      <c r="I265" s="172">
        <f t="shared" si="126"/>
        <v>498325</v>
      </c>
      <c r="J265" s="172">
        <f t="shared" si="126"/>
        <v>14301.927499999998</v>
      </c>
      <c r="K265" s="172">
        <f t="shared" si="126"/>
        <v>34398.511333333336</v>
      </c>
      <c r="L265" s="172">
        <f t="shared" si="126"/>
        <v>15149.080000000002</v>
      </c>
      <c r="M265" s="172">
        <f t="shared" si="126"/>
        <v>17391.05</v>
      </c>
      <c r="N265" s="172">
        <f t="shared" si="126"/>
        <v>81240.568833333324</v>
      </c>
      <c r="O265" s="175">
        <f t="shared" si="126"/>
        <v>417084.43116666668</v>
      </c>
    </row>
    <row r="266" spans="1:16" s="9" customFormat="1" ht="36.75" customHeight="1" x14ac:dyDescent="0.2">
      <c r="A266" s="313" t="s">
        <v>661</v>
      </c>
      <c r="B266" s="314"/>
      <c r="C266" s="314"/>
      <c r="D266" s="314"/>
      <c r="E266" s="314"/>
      <c r="F266" s="314"/>
      <c r="G266" s="314"/>
      <c r="H266" s="314"/>
      <c r="I266" s="314"/>
      <c r="J266" s="314"/>
      <c r="K266" s="314"/>
      <c r="L266" s="314"/>
      <c r="M266" s="314"/>
      <c r="N266" s="314"/>
      <c r="O266" s="320"/>
    </row>
    <row r="267" spans="1:16" s="9" customFormat="1" ht="36.75" customHeight="1" x14ac:dyDescent="0.2">
      <c r="A267" s="222">
        <v>204</v>
      </c>
      <c r="B267" s="158" t="s">
        <v>123</v>
      </c>
      <c r="C267" s="158" t="s">
        <v>358</v>
      </c>
      <c r="D267" s="158" t="s">
        <v>280</v>
      </c>
      <c r="E267" s="188" t="s">
        <v>352</v>
      </c>
      <c r="F267" s="188" t="s">
        <v>353</v>
      </c>
      <c r="G267" s="233">
        <v>33422.03</v>
      </c>
      <c r="H267" s="233">
        <v>0</v>
      </c>
      <c r="I267" s="233">
        <f t="shared" ref="I267" si="127">SUM(G267:H267)</f>
        <v>33422.03</v>
      </c>
      <c r="J267" s="225">
        <f>IF(G267&gt;=Datos!$D$14,(Datos!$D$14*Datos!$C$14),IF(G267&lt;=Datos!$D$14,(G267*Datos!$C$14)))</f>
        <v>959.21226100000001</v>
      </c>
      <c r="K267" s="234" t="str">
        <f>IF((G267-J267-L267)&lt;=Datos!$G$7,"0",IF((G267-J267-L267)&lt;=Datos!$G$8,((G267-J267-L267)-Datos!$F$8)*Datos!$I$6,IF((G267-J267-L267)&lt;=Datos!$G$9,Datos!$I$8+((G267-J267-L267)-Datos!$F$9)*Datos!$J$6,IF((G267-J267-L267)&gt;=Datos!$F$10,(Datos!$I$8+Datos!$J$8)+((G267-J267-L267)-Datos!$F$10)*Datos!$K$6))))</f>
        <v>0</v>
      </c>
      <c r="L267" s="225">
        <f>IF(G267&gt;=Datos!$D$15,(Datos!$D$15*Datos!$C$15),IF(G267&lt;=Datos!$D$15,(G267*Datos!$C$15)))</f>
        <v>1016.029712</v>
      </c>
      <c r="M267" s="233">
        <v>3525</v>
      </c>
      <c r="N267" s="233">
        <f t="shared" si="103"/>
        <v>5500.2419730000001</v>
      </c>
      <c r="O267" s="281">
        <f t="shared" si="119"/>
        <v>27921.788026999999</v>
      </c>
    </row>
    <row r="268" spans="1:16" s="9" customFormat="1" ht="36.75" customHeight="1" x14ac:dyDescent="0.2">
      <c r="A268" s="222">
        <v>205</v>
      </c>
      <c r="B268" s="158" t="s">
        <v>61</v>
      </c>
      <c r="C268" s="158" t="s">
        <v>358</v>
      </c>
      <c r="D268" s="158" t="s">
        <v>284</v>
      </c>
      <c r="E268" s="188" t="s">
        <v>352</v>
      </c>
      <c r="F268" s="188" t="s">
        <v>19</v>
      </c>
      <c r="G268" s="233">
        <v>71662.5</v>
      </c>
      <c r="H268" s="233">
        <v>0</v>
      </c>
      <c r="I268" s="233">
        <f t="shared" ref="I268:I279" si="128">SUM(G268:H268)</f>
        <v>71662.5</v>
      </c>
      <c r="J268" s="225">
        <f>IF(G268&gt;=Datos!$D$14,(Datos!$D$14*Datos!$C$14),IF(G268&lt;=Datos!$D$14,(G268*Datos!$C$14)))</f>
        <v>2056.7137499999999</v>
      </c>
      <c r="K268" s="234">
        <v>5681.33</v>
      </c>
      <c r="L268" s="225">
        <f>IF(G268&gt;=Datos!$D$15,(Datos!$D$15*Datos!$C$15),IF(G268&lt;=Datos!$D$15,(G268*Datos!$C$15)))</f>
        <v>2178.54</v>
      </c>
      <c r="M268" s="233">
        <v>25</v>
      </c>
      <c r="N268" s="233">
        <f t="shared" si="103"/>
        <v>9941.5837499999998</v>
      </c>
      <c r="O268" s="281">
        <f t="shared" si="119"/>
        <v>61720.916250000002</v>
      </c>
    </row>
    <row r="269" spans="1:16" s="9" customFormat="1" ht="36.75" customHeight="1" x14ac:dyDescent="0.2">
      <c r="A269" s="222">
        <v>206</v>
      </c>
      <c r="B269" s="158" t="s">
        <v>238</v>
      </c>
      <c r="C269" s="158" t="s">
        <v>358</v>
      </c>
      <c r="D269" s="158" t="s">
        <v>268</v>
      </c>
      <c r="E269" s="188" t="s">
        <v>352</v>
      </c>
      <c r="F269" s="188" t="s">
        <v>19</v>
      </c>
      <c r="G269" s="233">
        <v>68250</v>
      </c>
      <c r="H269" s="233">
        <v>0</v>
      </c>
      <c r="I269" s="233">
        <f t="shared" si="128"/>
        <v>68250</v>
      </c>
      <c r="J269" s="225">
        <f>IF(G269&gt;=Datos!$D$14,(Datos!$D$14*Datos!$C$14),IF(G269&lt;=Datos!$D$14,(G269*Datos!$C$14)))</f>
        <v>1958.7750000000001</v>
      </c>
      <c r="K269" s="234">
        <v>4696.07</v>
      </c>
      <c r="L269" s="225">
        <f>IF(G269&gt;=Datos!$D$15,(Datos!$D$15*Datos!$C$15),IF(G269&lt;=Datos!$D$15,(G269*Datos!$C$15)))</f>
        <v>2074.8000000000002</v>
      </c>
      <c r="M269" s="233">
        <v>1740.46</v>
      </c>
      <c r="N269" s="233">
        <f t="shared" si="103"/>
        <v>10470.105</v>
      </c>
      <c r="O269" s="281">
        <f t="shared" si="119"/>
        <v>57779.895000000004</v>
      </c>
    </row>
    <row r="270" spans="1:16" s="9" customFormat="1" ht="36.75" customHeight="1" x14ac:dyDescent="0.2">
      <c r="A270" s="222">
        <v>207</v>
      </c>
      <c r="B270" s="158" t="s">
        <v>178</v>
      </c>
      <c r="C270" s="158" t="s">
        <v>358</v>
      </c>
      <c r="D270" s="158" t="s">
        <v>271</v>
      </c>
      <c r="E270" s="188" t="s">
        <v>352</v>
      </c>
      <c r="F270" s="188" t="s">
        <v>19</v>
      </c>
      <c r="G270" s="233">
        <v>68250</v>
      </c>
      <c r="H270" s="233">
        <v>0</v>
      </c>
      <c r="I270" s="233">
        <f t="shared" si="128"/>
        <v>68250</v>
      </c>
      <c r="J270" s="225">
        <f>IF(G270&gt;=Datos!$D$14,(Datos!$D$14*Datos!$C$14),IF(G270&lt;=Datos!$D$14,(G270*Datos!$C$14)))</f>
        <v>1958.7750000000001</v>
      </c>
      <c r="K270" s="234">
        <f>IF((G270-J270-L270)&lt;=Datos!$G$7,"0",IF((G270-J270-L270)&lt;=Datos!$G$8,((G270-J270-L270)-Datos!$F$8)*Datos!$I$6,IF((G270-J270-L270)&lt;=Datos!$G$9,Datos!$I$8+((G270-J270-L270)-Datos!$F$9)*Datos!$J$6,IF((G270-J270-L270)&gt;=Datos!$F$10,(Datos!$I$8+Datos!$J$8)+((G270-J270-L270)-Datos!$F$10)*Datos!$K$6))))</f>
        <v>5039.1606666666667</v>
      </c>
      <c r="L270" s="225">
        <f>IF(G270&gt;=Datos!$D$15,(Datos!$D$15*Datos!$C$15),IF(G270&lt;=Datos!$D$15,(G270*Datos!$C$15)))</f>
        <v>2074.8000000000002</v>
      </c>
      <c r="M270" s="233">
        <v>25</v>
      </c>
      <c r="N270" s="233">
        <f t="shared" si="103"/>
        <v>9097.7356666666674</v>
      </c>
      <c r="O270" s="281">
        <f t="shared" si="119"/>
        <v>59152.264333333333</v>
      </c>
    </row>
    <row r="271" spans="1:16" s="9" customFormat="1" ht="36.75" customHeight="1" x14ac:dyDescent="0.2">
      <c r="A271" s="222">
        <v>208</v>
      </c>
      <c r="B271" s="244" t="s">
        <v>256</v>
      </c>
      <c r="C271" s="158" t="s">
        <v>358</v>
      </c>
      <c r="D271" s="244" t="s">
        <v>296</v>
      </c>
      <c r="E271" s="188" t="s">
        <v>352</v>
      </c>
      <c r="F271" s="188" t="s">
        <v>19</v>
      </c>
      <c r="G271" s="182">
        <v>71662.5</v>
      </c>
      <c r="H271" s="233">
        <v>0</v>
      </c>
      <c r="I271" s="182">
        <f t="shared" si="128"/>
        <v>71662.5</v>
      </c>
      <c r="J271" s="225">
        <f>IF(G271&gt;=Datos!$D$14,(Datos!$D$14*Datos!$C$14),IF(G271&lt;=Datos!$D$14,(G271*Datos!$C$14)))</f>
        <v>2056.7137499999999</v>
      </c>
      <c r="K271" s="234">
        <v>5681.33</v>
      </c>
      <c r="L271" s="225">
        <f>IF(G271&gt;=Datos!$D$15,(Datos!$D$15*Datos!$C$15),IF(G271&lt;=Datos!$D$15,(G271*Datos!$C$15)))</f>
        <v>2178.54</v>
      </c>
      <c r="M271" s="233">
        <v>25</v>
      </c>
      <c r="N271" s="182">
        <f t="shared" si="103"/>
        <v>9941.5837499999998</v>
      </c>
      <c r="O271" s="281">
        <f t="shared" si="119"/>
        <v>61720.916250000002</v>
      </c>
      <c r="P271" s="25"/>
    </row>
    <row r="272" spans="1:16" s="9" customFormat="1" ht="36.75" customHeight="1" x14ac:dyDescent="0.2">
      <c r="A272" s="222">
        <v>209</v>
      </c>
      <c r="B272" s="158" t="s">
        <v>225</v>
      </c>
      <c r="C272" s="158" t="s">
        <v>358</v>
      </c>
      <c r="D272" s="158" t="s">
        <v>294</v>
      </c>
      <c r="E272" s="188" t="s">
        <v>352</v>
      </c>
      <c r="F272" s="188" t="s">
        <v>353</v>
      </c>
      <c r="G272" s="233">
        <v>35000</v>
      </c>
      <c r="H272" s="233">
        <v>0</v>
      </c>
      <c r="I272" s="233">
        <f t="shared" si="128"/>
        <v>35000</v>
      </c>
      <c r="J272" s="225">
        <f>IF(G272&gt;=Datos!$D$14,(Datos!$D$14*Datos!$C$14),IF(G272&lt;=Datos!$D$14,(G272*Datos!$C$14)))</f>
        <v>1004.5</v>
      </c>
      <c r="K272" s="234" t="str">
        <f>IF((G272-J272-L272)&lt;=Datos!$G$7,"0",IF((G272-J272-L272)&lt;=Datos!$G$8,((G272-J272-L272)-Datos!$F$8)*Datos!$I$6,IF((G272-J272-L272)&lt;=Datos!$G$9,Datos!$I$8+((G272-J272-L272)-Datos!$F$9)*Datos!$J$6,IF((G272-J272-L272)&gt;=Datos!$F$10,(Datos!$I$8+Datos!$J$8)+((G272-J272-L272)-Datos!$F$10)*Datos!$K$6))))</f>
        <v>0</v>
      </c>
      <c r="L272" s="225">
        <f>IF(G272&gt;=Datos!$D$15,(Datos!$D$15*Datos!$C$15),IF(G272&lt;=Datos!$D$15,(G272*Datos!$C$15)))</f>
        <v>1064</v>
      </c>
      <c r="M272" s="233">
        <v>3525</v>
      </c>
      <c r="N272" s="233">
        <f t="shared" si="103"/>
        <v>5593.5</v>
      </c>
      <c r="O272" s="281">
        <f t="shared" si="119"/>
        <v>29406.5</v>
      </c>
    </row>
    <row r="273" spans="1:15" s="9" customFormat="1" ht="36.75" customHeight="1" x14ac:dyDescent="0.2">
      <c r="A273" s="222">
        <v>210</v>
      </c>
      <c r="B273" s="158" t="s">
        <v>65</v>
      </c>
      <c r="C273" s="158" t="s">
        <v>358</v>
      </c>
      <c r="D273" s="158" t="s">
        <v>280</v>
      </c>
      <c r="E273" s="188" t="s">
        <v>352</v>
      </c>
      <c r="F273" s="188" t="s">
        <v>19</v>
      </c>
      <c r="G273" s="233">
        <v>33422.03</v>
      </c>
      <c r="H273" s="233">
        <v>0</v>
      </c>
      <c r="I273" s="233">
        <f t="shared" si="128"/>
        <v>33422.03</v>
      </c>
      <c r="J273" s="225">
        <f>IF(G273&gt;=Datos!$D$14,(Datos!$D$14*Datos!$C$14),IF(G273&lt;=Datos!$D$14,(G273*Datos!$C$14)))</f>
        <v>959.21226100000001</v>
      </c>
      <c r="K273" s="234" t="str">
        <f>IF((G273-J273-L273)&lt;=Datos!$G$7,"0",IF((G273-J273-L273)&lt;=Datos!$G$8,((G273-J273-L273)-Datos!$F$8)*Datos!$I$6,IF((G273-J273-L273)&lt;=Datos!$G$9,Datos!$I$8+((G273-J273-L273)-Datos!$F$9)*Datos!$J$6,IF((G273-J273-L273)&gt;=Datos!$F$10,(Datos!$I$8+Datos!$J$8)+((G273-J273-L273)-Datos!$F$10)*Datos!$K$6))))</f>
        <v>0</v>
      </c>
      <c r="L273" s="225">
        <f>IF(G273&gt;=Datos!$D$15,(Datos!$D$15*Datos!$C$15),IF(G273&lt;=Datos!$D$15,(G273*Datos!$C$15)))</f>
        <v>1016.029712</v>
      </c>
      <c r="M273" s="233">
        <v>5525</v>
      </c>
      <c r="N273" s="233">
        <f t="shared" si="103"/>
        <v>7500.2419730000001</v>
      </c>
      <c r="O273" s="281">
        <f t="shared" si="119"/>
        <v>25921.788026999999</v>
      </c>
    </row>
    <row r="274" spans="1:15" s="123" customFormat="1" ht="36.75" customHeight="1" x14ac:dyDescent="0.2">
      <c r="A274" s="313" t="s">
        <v>645</v>
      </c>
      <c r="B274" s="314"/>
      <c r="C274" s="167">
        <v>8</v>
      </c>
      <c r="D274" s="167"/>
      <c r="E274" s="280"/>
      <c r="F274" s="185"/>
      <c r="G274" s="171">
        <f>SUM(G267:G273)</f>
        <v>381669.06000000006</v>
      </c>
      <c r="H274" s="172">
        <f>SUM(H267:H273)</f>
        <v>0</v>
      </c>
      <c r="I274" s="172">
        <f>SUM(I267:I273)</f>
        <v>381669.06000000006</v>
      </c>
      <c r="J274" s="172">
        <f>SUM(J267:J273)</f>
        <v>10953.902022000002</v>
      </c>
      <c r="K274" s="173">
        <f>SUM(K268:K273)</f>
        <v>21097.890666666666</v>
      </c>
      <c r="L274" s="172">
        <f>SUM(L267:L273)</f>
        <v>11602.739423999999</v>
      </c>
      <c r="M274" s="172">
        <f>SUM(M267:M273)</f>
        <v>14390.46</v>
      </c>
      <c r="N274" s="174">
        <f>SUM(N267:N273)</f>
        <v>58044.99211266666</v>
      </c>
      <c r="O274" s="175">
        <f>SUM(O267:O273)</f>
        <v>323624.06788733328</v>
      </c>
    </row>
    <row r="275" spans="1:15" s="9" customFormat="1" ht="36.75" customHeight="1" x14ac:dyDescent="0.2">
      <c r="A275" s="313" t="s">
        <v>731</v>
      </c>
      <c r="B275" s="314"/>
      <c r="C275" s="314"/>
      <c r="D275" s="314"/>
      <c r="E275" s="314"/>
      <c r="F275" s="314"/>
      <c r="G275" s="314"/>
      <c r="H275" s="314"/>
      <c r="I275" s="314"/>
      <c r="J275" s="314"/>
      <c r="K275" s="314"/>
      <c r="L275" s="314"/>
      <c r="M275" s="314"/>
      <c r="N275" s="314"/>
      <c r="O275" s="320"/>
    </row>
    <row r="276" spans="1:15" s="9" customFormat="1" ht="36.75" customHeight="1" x14ac:dyDescent="0.2">
      <c r="A276" s="222">
        <v>211</v>
      </c>
      <c r="B276" s="158" t="s">
        <v>38</v>
      </c>
      <c r="C276" s="158" t="s">
        <v>358</v>
      </c>
      <c r="D276" s="158" t="s">
        <v>617</v>
      </c>
      <c r="E276" s="188" t="s">
        <v>352</v>
      </c>
      <c r="F276" s="188" t="s">
        <v>19</v>
      </c>
      <c r="G276" s="233">
        <v>90000</v>
      </c>
      <c r="H276" s="233">
        <v>0</v>
      </c>
      <c r="I276" s="233">
        <f>SUM(G276:H276)</f>
        <v>90000</v>
      </c>
      <c r="J276" s="225">
        <f>IF(G276&gt;=Datos!$D$14,(Datos!$D$14*Datos!$C$14),IF(G276&lt;=Datos!$D$14,(G276*Datos!$C$14)))</f>
        <v>2583</v>
      </c>
      <c r="K276" s="234">
        <v>9753.1200000000008</v>
      </c>
      <c r="L276" s="225">
        <f>IF(G276&gt;=Datos!$D$15,(Datos!$D$15*Datos!$C$15),IF(G276&lt;=Datos!$D$15,(G276*Datos!$C$15)))</f>
        <v>2736</v>
      </c>
      <c r="M276" s="233">
        <v>25</v>
      </c>
      <c r="N276" s="233">
        <f>SUM(J276:M276)</f>
        <v>15097.12</v>
      </c>
      <c r="O276" s="281">
        <f>+G276-N276</f>
        <v>74902.880000000005</v>
      </c>
    </row>
    <row r="277" spans="1:15" s="9" customFormat="1" ht="36.75" customHeight="1" x14ac:dyDescent="0.2">
      <c r="A277" s="222">
        <v>212</v>
      </c>
      <c r="B277" s="158" t="s">
        <v>97</v>
      </c>
      <c r="C277" s="158" t="s">
        <v>358</v>
      </c>
      <c r="D277" s="158" t="s">
        <v>412</v>
      </c>
      <c r="E277" s="188" t="s">
        <v>352</v>
      </c>
      <c r="F277" s="188" t="s">
        <v>19</v>
      </c>
      <c r="G277" s="233">
        <v>60000</v>
      </c>
      <c r="H277" s="233">
        <v>0</v>
      </c>
      <c r="I277" s="233">
        <f t="shared" si="128"/>
        <v>60000</v>
      </c>
      <c r="J277" s="225">
        <f>IF(G277&gt;=Datos!$D$14,(Datos!$D$14*Datos!$C$14),IF(G277&lt;=Datos!$D$14,(G277*Datos!$C$14)))</f>
        <v>1722</v>
      </c>
      <c r="K277" s="234">
        <f>IF((G277-J277-L277)&lt;=Datos!$G$7,"0",IF((G277-J277-L277)&lt;=Datos!$G$8,((G277-J277-L277)-Datos!$F$8)*Datos!$I$6,IF((G277-J277-L277)&lt;=Datos!$G$9,Datos!$I$8+((G277-J277-L277)-Datos!$F$9)*Datos!$J$6,IF((G277-J277-L277)&gt;=Datos!$F$10,(Datos!$I$8+Datos!$J$8)+((G277-J277-L277)-Datos!$F$10)*Datos!$K$6))))</f>
        <v>3486.6756666666661</v>
      </c>
      <c r="L277" s="225">
        <f>IF(G277&gt;=Datos!$D$15,(Datos!$D$15*Datos!$C$15),IF(G277&lt;=Datos!$D$15,(G277*Datos!$C$15)))</f>
        <v>1824</v>
      </c>
      <c r="M277" s="233">
        <v>2025</v>
      </c>
      <c r="N277" s="233">
        <f t="shared" si="103"/>
        <v>9057.6756666666661</v>
      </c>
      <c r="O277" s="281">
        <f t="shared" si="119"/>
        <v>50942.324333333338</v>
      </c>
    </row>
    <row r="278" spans="1:15" s="9" customFormat="1" ht="36.75" customHeight="1" x14ac:dyDescent="0.2">
      <c r="A278" s="222">
        <v>213</v>
      </c>
      <c r="B278" s="158" t="s">
        <v>184</v>
      </c>
      <c r="C278" s="158" t="s">
        <v>358</v>
      </c>
      <c r="D278" s="158" t="s">
        <v>277</v>
      </c>
      <c r="E278" s="188" t="s">
        <v>352</v>
      </c>
      <c r="F278" s="188" t="s">
        <v>19</v>
      </c>
      <c r="G278" s="233">
        <v>60000</v>
      </c>
      <c r="H278" s="233">
        <v>0</v>
      </c>
      <c r="I278" s="233">
        <f t="shared" si="128"/>
        <v>60000</v>
      </c>
      <c r="J278" s="225">
        <f>IF(G278&gt;=Datos!$D$14,(Datos!$D$14*Datos!$C$14),IF(G278&lt;=Datos!$D$14,(G278*Datos!$C$14)))</f>
        <v>1722</v>
      </c>
      <c r="K278" s="234">
        <f>IF((G278-J278-L278)&lt;=Datos!$G$7,"0",IF((G278-J278-L278)&lt;=Datos!$G$8,((G278-J278-L278)-Datos!$F$8)*Datos!$I$6,IF((G278-J278-L278)&lt;=Datos!$G$9,Datos!$I$8+((G278-J278-L278)-Datos!$F$9)*Datos!$J$6,IF((G278-J278-L278)&gt;=Datos!$F$10,(Datos!$I$8+Datos!$J$8)+((G278-J278-L278)-Datos!$F$10)*Datos!$K$6))))</f>
        <v>3486.6756666666661</v>
      </c>
      <c r="L278" s="225">
        <f>IF(G278&gt;=Datos!$D$15,(Datos!$D$15*Datos!$C$15),IF(G278&lt;=Datos!$D$15,(G278*Datos!$C$15)))</f>
        <v>1824</v>
      </c>
      <c r="M278" s="233">
        <v>9658.68</v>
      </c>
      <c r="N278" s="233">
        <f t="shared" si="103"/>
        <v>16691.355666666666</v>
      </c>
      <c r="O278" s="281">
        <f t="shared" si="119"/>
        <v>43308.64433333333</v>
      </c>
    </row>
    <row r="279" spans="1:15" s="9" customFormat="1" ht="36.75" customHeight="1" x14ac:dyDescent="0.2">
      <c r="A279" s="222">
        <v>214</v>
      </c>
      <c r="B279" s="158" t="s">
        <v>44</v>
      </c>
      <c r="C279" s="158" t="s">
        <v>358</v>
      </c>
      <c r="D279" s="158" t="s">
        <v>277</v>
      </c>
      <c r="E279" s="188" t="s">
        <v>352</v>
      </c>
      <c r="F279" s="188" t="s">
        <v>353</v>
      </c>
      <c r="G279" s="233">
        <v>60000</v>
      </c>
      <c r="H279" s="233">
        <v>0</v>
      </c>
      <c r="I279" s="233">
        <f t="shared" si="128"/>
        <v>60000</v>
      </c>
      <c r="J279" s="225">
        <f>IF(G279&gt;=Datos!$D$14,(Datos!$D$14*Datos!$C$14),IF(G279&lt;=Datos!$D$14,(G279*Datos!$C$14)))</f>
        <v>1722</v>
      </c>
      <c r="K279" s="234">
        <f>IF((G279-J279-L279)&lt;=Datos!$G$7,"0",IF((G279-J279-L279)&lt;=Datos!$G$8,((G279-J279-L279)-Datos!$F$8)*Datos!$I$6,IF((G279-J279-L279)&lt;=Datos!$G$9,Datos!$I$8+((G279-J279-L279)-Datos!$F$9)*Datos!$J$6,IF((G279-J279-L279)&gt;=Datos!$F$10,(Datos!$I$8+Datos!$J$8)+((G279-J279-L279)-Datos!$F$10)*Datos!$K$6))))</f>
        <v>3486.6756666666661</v>
      </c>
      <c r="L279" s="225">
        <f>IF(G279&gt;=Datos!$D$15,(Datos!$D$15*Datos!$C$15),IF(G279&lt;=Datos!$D$15,(G279*Datos!$C$15)))</f>
        <v>1824</v>
      </c>
      <c r="M279" s="233">
        <v>1025</v>
      </c>
      <c r="N279" s="233">
        <f>+J279+K279+L279+M279</f>
        <v>8057.6756666666661</v>
      </c>
      <c r="O279" s="281">
        <f t="shared" si="119"/>
        <v>51942.324333333338</v>
      </c>
    </row>
    <row r="280" spans="1:15" s="123" customFormat="1" ht="36.75" customHeight="1" x14ac:dyDescent="0.2">
      <c r="A280" s="313" t="s">
        <v>645</v>
      </c>
      <c r="B280" s="314"/>
      <c r="C280" s="167">
        <v>4</v>
      </c>
      <c r="D280" s="167"/>
      <c r="E280" s="280"/>
      <c r="F280" s="185"/>
      <c r="G280" s="171">
        <f>SUM(G276:G279)</f>
        <v>270000</v>
      </c>
      <c r="H280" s="171">
        <f t="shared" ref="H280:O280" si="129">SUM(H276:H279)</f>
        <v>0</v>
      </c>
      <c r="I280" s="171">
        <f t="shared" si="129"/>
        <v>270000</v>
      </c>
      <c r="J280" s="171">
        <f t="shared" si="129"/>
        <v>7749</v>
      </c>
      <c r="K280" s="171">
        <f t="shared" si="129"/>
        <v>20213.147000000001</v>
      </c>
      <c r="L280" s="171">
        <f t="shared" si="129"/>
        <v>8208</v>
      </c>
      <c r="M280" s="171">
        <f t="shared" si="129"/>
        <v>12733.68</v>
      </c>
      <c r="N280" s="171">
        <f t="shared" si="129"/>
        <v>48903.82699999999</v>
      </c>
      <c r="O280" s="271">
        <f t="shared" si="129"/>
        <v>221096.17300000001</v>
      </c>
    </row>
    <row r="281" spans="1:15" s="9" customFormat="1" ht="36.75" customHeight="1" x14ac:dyDescent="0.2">
      <c r="A281" s="313" t="s">
        <v>662</v>
      </c>
      <c r="B281" s="314"/>
      <c r="C281" s="314"/>
      <c r="D281" s="314"/>
      <c r="E281" s="314"/>
      <c r="F281" s="314"/>
      <c r="G281" s="314"/>
      <c r="H281" s="314"/>
      <c r="I281" s="314"/>
      <c r="J281" s="314"/>
      <c r="K281" s="314"/>
      <c r="L281" s="314"/>
      <c r="M281" s="314"/>
      <c r="N281" s="314"/>
      <c r="O281" s="320"/>
    </row>
    <row r="282" spans="1:15" s="9" customFormat="1" ht="36.75" customHeight="1" x14ac:dyDescent="0.2">
      <c r="A282" s="222">
        <v>215</v>
      </c>
      <c r="B282" s="158" t="s">
        <v>74</v>
      </c>
      <c r="C282" s="158" t="s">
        <v>357</v>
      </c>
      <c r="D282" s="176" t="s">
        <v>640</v>
      </c>
      <c r="E282" s="188" t="s">
        <v>352</v>
      </c>
      <c r="F282" s="188" t="s">
        <v>19</v>
      </c>
      <c r="G282" s="233">
        <v>120000</v>
      </c>
      <c r="H282" s="233">
        <v>0</v>
      </c>
      <c r="I282" s="233">
        <f t="shared" ref="I282" si="130">SUM(G282:H282)</f>
        <v>120000</v>
      </c>
      <c r="J282" s="225">
        <f>IF(G282&gt;=Datos!$D$14,(Datos!$D$14*Datos!$C$14),IF(G282&lt;=Datos!$D$14,(G282*Datos!$C$14)))</f>
        <v>3444</v>
      </c>
      <c r="K282" s="234">
        <v>16809.87</v>
      </c>
      <c r="L282" s="225">
        <f>IF(G282&gt;=Datos!$D$15,(Datos!$D$15*Datos!$C$15),IF(G282&lt;=Datos!$D$15,(G282*Datos!$C$15)))</f>
        <v>3648</v>
      </c>
      <c r="M282" s="233">
        <v>25</v>
      </c>
      <c r="N282" s="233">
        <f t="shared" ref="N282" si="131">SUM(J282:M282)</f>
        <v>23926.87</v>
      </c>
      <c r="O282" s="281">
        <f t="shared" ref="O282" si="132">+G282-N282</f>
        <v>96073.13</v>
      </c>
    </row>
    <row r="283" spans="1:15" s="123" customFormat="1" ht="36.75" customHeight="1" x14ac:dyDescent="0.2">
      <c r="A283" s="313" t="s">
        <v>645</v>
      </c>
      <c r="B283" s="314"/>
      <c r="C283" s="167">
        <v>1</v>
      </c>
      <c r="D283" s="167"/>
      <c r="E283" s="280"/>
      <c r="F283" s="185"/>
      <c r="G283" s="171">
        <f>SUM(G282)</f>
        <v>120000</v>
      </c>
      <c r="H283" s="171">
        <f t="shared" ref="H283:O283" si="133">SUM(H282)</f>
        <v>0</v>
      </c>
      <c r="I283" s="171">
        <f t="shared" si="133"/>
        <v>120000</v>
      </c>
      <c r="J283" s="171">
        <f t="shared" si="133"/>
        <v>3444</v>
      </c>
      <c r="K283" s="171">
        <f t="shared" si="133"/>
        <v>16809.87</v>
      </c>
      <c r="L283" s="171">
        <f t="shared" si="133"/>
        <v>3648</v>
      </c>
      <c r="M283" s="171">
        <f t="shared" si="133"/>
        <v>25</v>
      </c>
      <c r="N283" s="171">
        <f t="shared" si="133"/>
        <v>23926.87</v>
      </c>
      <c r="O283" s="271">
        <f t="shared" si="133"/>
        <v>96073.13</v>
      </c>
    </row>
    <row r="284" spans="1:15" s="9" customFormat="1" ht="36.75" customHeight="1" x14ac:dyDescent="0.2">
      <c r="A284" s="313" t="s">
        <v>732</v>
      </c>
      <c r="B284" s="314"/>
      <c r="C284" s="314"/>
      <c r="D284" s="314"/>
      <c r="E284" s="314"/>
      <c r="F284" s="314"/>
      <c r="G284" s="314"/>
      <c r="H284" s="314"/>
      <c r="I284" s="314"/>
      <c r="J284" s="314"/>
      <c r="K284" s="314"/>
      <c r="L284" s="314"/>
      <c r="M284" s="314"/>
      <c r="N284" s="314"/>
      <c r="O284" s="320"/>
    </row>
    <row r="285" spans="1:15" s="9" customFormat="1" ht="36.75" customHeight="1" x14ac:dyDescent="0.2">
      <c r="A285" s="222">
        <v>216</v>
      </c>
      <c r="B285" s="158" t="s">
        <v>31</v>
      </c>
      <c r="C285" s="158" t="s">
        <v>357</v>
      </c>
      <c r="D285" s="158" t="s">
        <v>271</v>
      </c>
      <c r="E285" s="188" t="s">
        <v>352</v>
      </c>
      <c r="F285" s="188" t="s">
        <v>19</v>
      </c>
      <c r="G285" s="233">
        <v>67210</v>
      </c>
      <c r="H285" s="233">
        <v>0</v>
      </c>
      <c r="I285" s="233">
        <f>SUM(G285:H285)</f>
        <v>67210</v>
      </c>
      <c r="J285" s="225">
        <f>IF(G285&gt;=Datos!$D$14,(Datos!$D$14*Datos!$C$14),IF(G285&lt;=Datos!$D$14,(G285*Datos!$C$14)))</f>
        <v>1928.9269999999999</v>
      </c>
      <c r="K285" s="232">
        <v>4157.2700000000004</v>
      </c>
      <c r="L285" s="225">
        <f>IF(G285&gt;=Datos!$D$15,(Datos!$D$15*Datos!$C$15),IF(G285&lt;=Datos!$D$15,(G285*Datos!$C$15)))</f>
        <v>2043.184</v>
      </c>
      <c r="M285" s="233">
        <v>3455.92</v>
      </c>
      <c r="N285" s="233">
        <f>SUM(J285:M285)</f>
        <v>11585.300999999999</v>
      </c>
      <c r="O285" s="281">
        <f>+G285-N285</f>
        <v>55624.699000000001</v>
      </c>
    </row>
    <row r="286" spans="1:15" s="9" customFormat="1" ht="36.75" customHeight="1" x14ac:dyDescent="0.2">
      <c r="A286" s="222">
        <v>217</v>
      </c>
      <c r="B286" s="158" t="s">
        <v>39</v>
      </c>
      <c r="C286" s="158" t="s">
        <v>357</v>
      </c>
      <c r="D286" s="176" t="s">
        <v>276</v>
      </c>
      <c r="E286" s="188" t="s">
        <v>352</v>
      </c>
      <c r="F286" s="188" t="s">
        <v>19</v>
      </c>
      <c r="G286" s="233">
        <v>65000</v>
      </c>
      <c r="H286" s="233">
        <v>0</v>
      </c>
      <c r="I286" s="233">
        <v>65000</v>
      </c>
      <c r="J286" s="225">
        <v>1865.5</v>
      </c>
      <c r="K286" s="232">
        <f>IF((G286-J286-L286)&lt;=Datos!$G$7,"0",IF((G286-J286-L286)&lt;=Datos!$G$8,((G286-J286-L286)-Datos!$F$8)*Datos!$I$6,IF((G286-J286-L286)&lt;=Datos!$G$9,Datos!$I$8+((G286-J286-L286)-Datos!$F$9)*Datos!$J$6,IF((G286-J286-L286)&gt;=Datos!$F$10,(Datos!$I$8+Datos!$J$8)+((G286-J286-L286)-Datos!$F$10)*Datos!$K$6))))</f>
        <v>4427.5756666666657</v>
      </c>
      <c r="L286" s="225">
        <v>1976</v>
      </c>
      <c r="M286" s="233">
        <v>25</v>
      </c>
      <c r="N286" s="233">
        <f>+J286+K286+L286+M286</f>
        <v>8294.0756666666657</v>
      </c>
      <c r="O286" s="281">
        <f t="shared" si="119"/>
        <v>56705.924333333336</v>
      </c>
    </row>
    <row r="287" spans="1:15" s="9" customFormat="1" ht="36.75" customHeight="1" x14ac:dyDescent="0.2">
      <c r="A287" s="222">
        <v>218</v>
      </c>
      <c r="B287" s="158" t="s">
        <v>370</v>
      </c>
      <c r="C287" s="158" t="s">
        <v>357</v>
      </c>
      <c r="D287" s="158" t="s">
        <v>268</v>
      </c>
      <c r="E287" s="188" t="s">
        <v>352</v>
      </c>
      <c r="F287" s="188" t="s">
        <v>19</v>
      </c>
      <c r="G287" s="233">
        <v>71662.5</v>
      </c>
      <c r="H287" s="233">
        <v>0</v>
      </c>
      <c r="I287" s="233">
        <f t="shared" ref="I287" si="134">SUM(G287:H287)</f>
        <v>71662.5</v>
      </c>
      <c r="J287" s="225">
        <f>IF(G287&gt;=Datos!$D$14,(Datos!$D$14*Datos!$C$14),IF(G287&lt;=Datos!$D$14,(G287*Datos!$C$14)))</f>
        <v>2056.7137499999999</v>
      </c>
      <c r="K287" s="232">
        <f>IF((G287-J287-L287)&lt;=Datos!$G$7,"0",IF((G287-J287-L287)&lt;=Datos!$G$8,((G287-J287-L287)-Datos!$F$8)*Datos!$I$6,IF((G287-J287-L287)&lt;=Datos!$G$9,Datos!$I$8+((G287-J287-L287)-Datos!$F$9)*Datos!$J$6,IF((G287-J287-L287)&gt;=Datos!$F$10,(Datos!$I$8+Datos!$J$8)+((G287-J287-L287)-Datos!$F$10)*Datos!$K$6))))</f>
        <v>5681.3249166666683</v>
      </c>
      <c r="L287" s="225">
        <f>IF(G287&gt;=Datos!$D$15,(Datos!$D$15*Datos!$C$15),IF(G287&lt;=Datos!$D$15,(G287*Datos!$C$15)))</f>
        <v>2178.54</v>
      </c>
      <c r="M287" s="233">
        <v>25</v>
      </c>
      <c r="N287" s="233">
        <f t="shared" ref="N287:N325" si="135">SUM(J287:M287)</f>
        <v>9941.5786666666681</v>
      </c>
      <c r="O287" s="281">
        <f t="shared" ref="O287:O294" si="136">+G287-N287</f>
        <v>61720.921333333332</v>
      </c>
    </row>
    <row r="288" spans="1:15" ht="36.75" customHeight="1" x14ac:dyDescent="0.2">
      <c r="A288" s="222">
        <v>219</v>
      </c>
      <c r="B288" s="228" t="s">
        <v>396</v>
      </c>
      <c r="C288" s="228" t="s">
        <v>357</v>
      </c>
      <c r="D288" s="228" t="s">
        <v>271</v>
      </c>
      <c r="E288" s="229" t="s">
        <v>352</v>
      </c>
      <c r="F288" s="229" t="s">
        <v>19</v>
      </c>
      <c r="G288" s="230">
        <v>65000</v>
      </c>
      <c r="H288" s="230">
        <v>0</v>
      </c>
      <c r="I288" s="230">
        <f t="shared" ref="I288:I289" si="137">SUM(G288:H288)</f>
        <v>65000</v>
      </c>
      <c r="J288" s="231">
        <f>IF(G288&gt;=Datos!$D$14,(Datos!$D$14*Datos!$C$14),IF(G288&lt;=Datos!$D$14,(G288*Datos!$C$14)))</f>
        <v>1865.5</v>
      </c>
      <c r="K288" s="232">
        <f>IF((G288-J288-L288)&lt;=Datos!$G$7,"0",IF((G288-J288-L288)&lt;=Datos!$G$8,((G288-J288-L288)-Datos!$F$8)*Datos!$I$6,IF((G288-J288-L288)&lt;=Datos!$G$9,Datos!$I$8+((G288-J288-L288)-Datos!$F$9)*Datos!$J$6,IF((G288-J288-L288)&gt;=Datos!$F$10,(Datos!$I$8+Datos!$J$8)+((G288-J288-L288)-Datos!$F$10)*Datos!$K$6))))</f>
        <v>4427.5756666666657</v>
      </c>
      <c r="L288" s="231">
        <f>IF(G288&gt;=Datos!$D$15,(Datos!$D$15*Datos!$C$15),IF(G288&lt;=Datos!$D$15,(G288*Datos!$C$15)))</f>
        <v>1976</v>
      </c>
      <c r="M288" s="230">
        <v>25</v>
      </c>
      <c r="N288" s="230">
        <f t="shared" si="135"/>
        <v>8294.0756666666657</v>
      </c>
      <c r="O288" s="283">
        <f t="shared" si="136"/>
        <v>56705.924333333336</v>
      </c>
    </row>
    <row r="289" spans="1:15" s="9" customFormat="1" ht="36.75" customHeight="1" x14ac:dyDescent="0.2">
      <c r="A289" s="222">
        <v>220</v>
      </c>
      <c r="B289" s="158" t="s">
        <v>235</v>
      </c>
      <c r="C289" s="158" t="s">
        <v>357</v>
      </c>
      <c r="D289" s="158" t="s">
        <v>296</v>
      </c>
      <c r="E289" s="188" t="s">
        <v>352</v>
      </c>
      <c r="F289" s="188" t="s">
        <v>353</v>
      </c>
      <c r="G289" s="233">
        <v>71662.5</v>
      </c>
      <c r="H289" s="233">
        <v>0</v>
      </c>
      <c r="I289" s="233">
        <f t="shared" si="137"/>
        <v>71662.5</v>
      </c>
      <c r="J289" s="225">
        <f>IF(G289&gt;=Datos!$D$14,(Datos!$D$14*Datos!$C$14),IF(G289&lt;=Datos!$D$14,(G289*Datos!$C$14)))</f>
        <v>2056.7137499999999</v>
      </c>
      <c r="K289" s="232">
        <v>5338.23</v>
      </c>
      <c r="L289" s="225">
        <f>IF(G289&gt;=Datos!$D$15,(Datos!$D$15*Datos!$C$15),IF(G289&lt;=Datos!$D$15,(G289*Datos!$C$15)))</f>
        <v>2178.54</v>
      </c>
      <c r="M289" s="233">
        <v>1740.46</v>
      </c>
      <c r="N289" s="233">
        <f t="shared" si="135"/>
        <v>11313.943749999999</v>
      </c>
      <c r="O289" s="281">
        <f t="shared" si="136"/>
        <v>60348.556250000001</v>
      </c>
    </row>
    <row r="290" spans="1:15" s="9" customFormat="1" ht="36.75" customHeight="1" x14ac:dyDescent="0.2">
      <c r="A290" s="222">
        <v>221</v>
      </c>
      <c r="B290" s="158" t="s">
        <v>27</v>
      </c>
      <c r="C290" s="158" t="s">
        <v>357</v>
      </c>
      <c r="D290" s="158" t="s">
        <v>266</v>
      </c>
      <c r="E290" s="188" t="s">
        <v>352</v>
      </c>
      <c r="F290" s="188" t="s">
        <v>19</v>
      </c>
      <c r="G290" s="233">
        <v>67210</v>
      </c>
      <c r="H290" s="233">
        <v>0</v>
      </c>
      <c r="I290" s="233">
        <f t="shared" ref="I290" si="138">SUM(G290:H290)</f>
        <v>67210</v>
      </c>
      <c r="J290" s="225">
        <f>IF(G290&gt;=Datos!$D$14,(Datos!$D$14*Datos!$C$14),IF(G290&lt;=Datos!$D$14,(G290*Datos!$C$14)))</f>
        <v>1928.9269999999999</v>
      </c>
      <c r="K290" s="232">
        <v>4500.3599999999997</v>
      </c>
      <c r="L290" s="225">
        <v>2043.18</v>
      </c>
      <c r="M290" s="233">
        <v>1740.46</v>
      </c>
      <c r="N290" s="233">
        <f>SUM(J290:M290)</f>
        <v>10212.927</v>
      </c>
      <c r="O290" s="281">
        <f>+G290-N290</f>
        <v>56997.073000000004</v>
      </c>
    </row>
    <row r="291" spans="1:15" s="9" customFormat="1" ht="36.75" customHeight="1" x14ac:dyDescent="0.2">
      <c r="A291" s="222">
        <v>222</v>
      </c>
      <c r="B291" s="158" t="s">
        <v>142</v>
      </c>
      <c r="C291" s="158" t="s">
        <v>357</v>
      </c>
      <c r="D291" s="158" t="s">
        <v>284</v>
      </c>
      <c r="E291" s="188" t="s">
        <v>352</v>
      </c>
      <c r="F291" s="188" t="s">
        <v>19</v>
      </c>
      <c r="G291" s="233">
        <v>71662.5</v>
      </c>
      <c r="H291" s="233">
        <v>0</v>
      </c>
      <c r="I291" s="233">
        <f t="shared" ref="I291" si="139">SUM(G291:H291)</f>
        <v>71662.5</v>
      </c>
      <c r="J291" s="225">
        <f>IF(G291&gt;=Datos!$D$14,(Datos!$D$14*Datos!$C$14),IF(G291&lt;=Datos!$D$14,(G291*Datos!$C$14)))</f>
        <v>2056.7137499999999</v>
      </c>
      <c r="K291" s="232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5681.3249166666683</v>
      </c>
      <c r="L291" s="225">
        <f>IF(G291&gt;=Datos!$D$15,(Datos!$D$15*Datos!$C$15),IF(G291&lt;=Datos!$D$15,(G291*Datos!$C$15)))</f>
        <v>2178.54</v>
      </c>
      <c r="M291" s="233">
        <v>25</v>
      </c>
      <c r="N291" s="233">
        <f t="shared" si="135"/>
        <v>9941.5786666666681</v>
      </c>
      <c r="O291" s="281">
        <f t="shared" si="136"/>
        <v>61720.921333333332</v>
      </c>
    </row>
    <row r="292" spans="1:15" s="9" customFormat="1" ht="36.75" customHeight="1" x14ac:dyDescent="0.2">
      <c r="A292" s="222">
        <v>223</v>
      </c>
      <c r="B292" s="158" t="s">
        <v>218</v>
      </c>
      <c r="C292" s="158" t="s">
        <v>357</v>
      </c>
      <c r="D292" s="158" t="s">
        <v>295</v>
      </c>
      <c r="E292" s="188" t="s">
        <v>352</v>
      </c>
      <c r="F292" s="188" t="s">
        <v>353</v>
      </c>
      <c r="G292" s="233">
        <v>65000</v>
      </c>
      <c r="H292" s="233">
        <v>0</v>
      </c>
      <c r="I292" s="233">
        <f t="shared" ref="I292:I294" si="140">SUM(G292:H292)</f>
        <v>65000</v>
      </c>
      <c r="J292" s="225">
        <f>IF(G292&gt;=Datos!$D$14,(Datos!$D$14*Datos!$C$14),IF(G292&lt;=Datos!$D$14,(G292*Datos!$C$14)))</f>
        <v>1865.5</v>
      </c>
      <c r="K292" s="232">
        <f>IF((G292-J292-L292)&lt;=Datos!$G$7,"0",IF((G292-J292-L292)&lt;=Datos!$G$8,((G292-J292-L292)-Datos!$F$8)*Datos!$I$6,IF((G292-J292-L292)&lt;=Datos!$G$9,Datos!$I$8+((G292-J292-L292)-Datos!$F$9)*Datos!$J$6,IF((G292-J292-L292)&gt;=Datos!$F$10,(Datos!$I$8+Datos!$J$8)+((G292-J292-L292)-Datos!$F$10)*Datos!$K$6))))</f>
        <v>4427.5756666666657</v>
      </c>
      <c r="L292" s="225">
        <f>IF(G292&gt;=Datos!$D$15,(Datos!$D$15*Datos!$C$15),IF(G292&lt;=Datos!$D$15,(G292*Datos!$C$15)))</f>
        <v>1976</v>
      </c>
      <c r="M292" s="233">
        <v>25</v>
      </c>
      <c r="N292" s="233">
        <f t="shared" si="135"/>
        <v>8294.0756666666657</v>
      </c>
      <c r="O292" s="281">
        <f t="shared" si="136"/>
        <v>56705.924333333336</v>
      </c>
    </row>
    <row r="293" spans="1:15" s="9" customFormat="1" ht="36.75" customHeight="1" x14ac:dyDescent="0.2">
      <c r="A293" s="222">
        <v>224</v>
      </c>
      <c r="B293" s="158" t="s">
        <v>202</v>
      </c>
      <c r="C293" s="158" t="s">
        <v>357</v>
      </c>
      <c r="D293" s="158" t="s">
        <v>419</v>
      </c>
      <c r="E293" s="188" t="s">
        <v>352</v>
      </c>
      <c r="F293" s="188" t="s">
        <v>19</v>
      </c>
      <c r="G293" s="233">
        <v>35000</v>
      </c>
      <c r="H293" s="233">
        <v>0</v>
      </c>
      <c r="I293" s="233">
        <f t="shared" si="140"/>
        <v>35000</v>
      </c>
      <c r="J293" s="225">
        <f>IF(G293&gt;=Datos!$D$14,(Datos!$D$14*Datos!$C$14),IF(G293&lt;=Datos!$D$14,(G293*Datos!$C$14)))</f>
        <v>1004.5</v>
      </c>
      <c r="K293" s="232" t="str">
        <f>IF((G293-J293-L293)&lt;=Datos!$G$7,"0",IF((G293-J293-L293)&lt;=Datos!$G$8,((G293-J293-L293)-Datos!$F$8)*Datos!$I$6,IF((G293-J293-L293)&lt;=Datos!$G$9,Datos!$I$8+((G293-J293-L293)-Datos!$F$9)*Datos!$J$6,IF((G293-J293-L293)&gt;=Datos!$F$10,(Datos!$I$8+Datos!$J$8)+((G293-J293-L293)-Datos!$F$10)*Datos!$K$6))))</f>
        <v>0</v>
      </c>
      <c r="L293" s="225">
        <f>IF(G293&gt;=Datos!$D$15,(Datos!$D$15*Datos!$C$15),IF(G293&lt;=Datos!$D$15,(G293*Datos!$C$15)))</f>
        <v>1064</v>
      </c>
      <c r="M293" s="233">
        <v>25</v>
      </c>
      <c r="N293" s="233">
        <f t="shared" si="135"/>
        <v>2093.5</v>
      </c>
      <c r="O293" s="281">
        <f t="shared" si="136"/>
        <v>32906.5</v>
      </c>
    </row>
    <row r="294" spans="1:15" s="9" customFormat="1" ht="36.75" customHeight="1" x14ac:dyDescent="0.2">
      <c r="A294" s="222">
        <v>225</v>
      </c>
      <c r="B294" s="158" t="s">
        <v>49</v>
      </c>
      <c r="C294" s="158" t="s">
        <v>357</v>
      </c>
      <c r="D294" s="158" t="s">
        <v>280</v>
      </c>
      <c r="E294" s="188" t="s">
        <v>352</v>
      </c>
      <c r="F294" s="188" t="s">
        <v>353</v>
      </c>
      <c r="G294" s="233">
        <v>35000</v>
      </c>
      <c r="H294" s="233">
        <v>0</v>
      </c>
      <c r="I294" s="233">
        <f t="shared" si="140"/>
        <v>35000</v>
      </c>
      <c r="J294" s="225">
        <f>IF(G294&gt;=Datos!$D$14,(Datos!$D$14*Datos!$C$14),IF(G294&lt;=Datos!$D$14,(G294*Datos!$C$14)))</f>
        <v>1004.5</v>
      </c>
      <c r="K294" s="232" t="str">
        <f>IF((G294-J294-L294)&lt;=Datos!$G$7,"0",IF((G294-J294-L294)&lt;=Datos!$G$8,((G294-J294-L294)-Datos!$F$8)*Datos!$I$6,IF((G294-J294-L294)&lt;=Datos!$G$9,Datos!$I$8+((G294-J294-L294)-Datos!$F$9)*Datos!$J$6,IF((G294-J294-L294)&gt;=Datos!$F$10,(Datos!$I$8+Datos!$J$8)+((G294-J294-L294)-Datos!$F$10)*Datos!$K$6))))</f>
        <v>0</v>
      </c>
      <c r="L294" s="225">
        <f>IF(G294&gt;=Datos!$D$15,(Datos!$D$15*Datos!$C$15),IF(G294&lt;=Datos!$D$15,(G294*Datos!$C$15)))</f>
        <v>1064</v>
      </c>
      <c r="M294" s="233">
        <v>3655.92</v>
      </c>
      <c r="N294" s="233">
        <f t="shared" si="135"/>
        <v>5724.42</v>
      </c>
      <c r="O294" s="281">
        <f t="shared" si="136"/>
        <v>29275.58</v>
      </c>
    </row>
    <row r="295" spans="1:15" s="123" customFormat="1" ht="36.75" customHeight="1" x14ac:dyDescent="0.2">
      <c r="A295" s="313" t="s">
        <v>645</v>
      </c>
      <c r="B295" s="314"/>
      <c r="C295" s="167">
        <v>10</v>
      </c>
      <c r="D295" s="167"/>
      <c r="E295" s="280"/>
      <c r="F295" s="185"/>
      <c r="G295" s="171">
        <f>SUM(G285:G294)</f>
        <v>614407.5</v>
      </c>
      <c r="H295" s="171">
        <f t="shared" ref="H295:O295" si="141">SUM(H285:H294)</f>
        <v>0</v>
      </c>
      <c r="I295" s="171">
        <f t="shared" si="141"/>
        <v>614407.5</v>
      </c>
      <c r="J295" s="171">
        <f t="shared" si="141"/>
        <v>17633.49525</v>
      </c>
      <c r="K295" s="171">
        <f t="shared" si="141"/>
        <v>38641.236833333336</v>
      </c>
      <c r="L295" s="171">
        <f t="shared" si="141"/>
        <v>18677.984</v>
      </c>
      <c r="M295" s="171">
        <f t="shared" si="141"/>
        <v>10742.76</v>
      </c>
      <c r="N295" s="171">
        <f t="shared" si="141"/>
        <v>85695.476083333328</v>
      </c>
      <c r="O295" s="271">
        <f t="shared" si="141"/>
        <v>528712.02391666675</v>
      </c>
    </row>
    <row r="296" spans="1:15" s="9" customFormat="1" ht="36.75" customHeight="1" x14ac:dyDescent="0.2">
      <c r="A296" s="313" t="s">
        <v>733</v>
      </c>
      <c r="B296" s="314"/>
      <c r="C296" s="314"/>
      <c r="D296" s="314"/>
      <c r="E296" s="314"/>
      <c r="F296" s="314"/>
      <c r="G296" s="314"/>
      <c r="H296" s="314"/>
      <c r="I296" s="314"/>
      <c r="J296" s="314"/>
      <c r="K296" s="314"/>
      <c r="L296" s="314"/>
      <c r="M296" s="314"/>
      <c r="N296" s="314"/>
      <c r="O296" s="320"/>
    </row>
    <row r="297" spans="1:15" s="9" customFormat="1" ht="36.75" customHeight="1" x14ac:dyDescent="0.2">
      <c r="A297" s="222">
        <v>226</v>
      </c>
      <c r="B297" s="158" t="s">
        <v>375</v>
      </c>
      <c r="C297" s="158" t="s">
        <v>357</v>
      </c>
      <c r="D297" s="158" t="s">
        <v>412</v>
      </c>
      <c r="E297" s="188" t="s">
        <v>352</v>
      </c>
      <c r="F297" s="188" t="s">
        <v>19</v>
      </c>
      <c r="G297" s="233">
        <v>60000</v>
      </c>
      <c r="H297" s="233">
        <v>0</v>
      </c>
      <c r="I297" s="233">
        <f>SUM(G297:H297)</f>
        <v>60000</v>
      </c>
      <c r="J297" s="225">
        <f>IF(G297&gt;=Datos!$D$14,(Datos!$D$14*Datos!$C$14),IF(G297&lt;=Datos!$D$14,(G297*Datos!$C$14)))</f>
        <v>1722</v>
      </c>
      <c r="K297" s="234">
        <f>IF((G297-J297-L297)&lt;=Datos!$G$7,"0",IF((G297-J297-L297)&lt;=Datos!$G$8,((G297-J297-L297)-Datos!$F$8)*Datos!$I$6,IF((G297-J297-L297)&lt;=Datos!$G$9,Datos!$I$8+((G297-J297-L297)-Datos!$F$9)*Datos!$J$6,IF((G297-J297-L297)&gt;=Datos!$F$10,(Datos!$I$8+Datos!$J$8)+((G297-J297-L297)-Datos!$F$10)*Datos!$K$6))))</f>
        <v>3486.6756666666661</v>
      </c>
      <c r="L297" s="225">
        <f>IF(G297&gt;=Datos!$D$15,(Datos!$D$15*Datos!$C$15),IF(G297&lt;=Datos!$D$15,(G297*Datos!$C$15)))</f>
        <v>1824</v>
      </c>
      <c r="M297" s="233">
        <v>25</v>
      </c>
      <c r="N297" s="233">
        <f t="shared" ref="N297:N300" si="142">SUM(J297:M297)</f>
        <v>7057.6756666666661</v>
      </c>
      <c r="O297" s="281">
        <f t="shared" ref="O297:O300" si="143">+G297-N297</f>
        <v>52942.324333333338</v>
      </c>
    </row>
    <row r="298" spans="1:15" s="9" customFormat="1" ht="36.75" customHeight="1" x14ac:dyDescent="0.2">
      <c r="A298" s="222">
        <v>227</v>
      </c>
      <c r="B298" s="244" t="s">
        <v>264</v>
      </c>
      <c r="C298" s="158" t="s">
        <v>357</v>
      </c>
      <c r="D298" s="244" t="s">
        <v>277</v>
      </c>
      <c r="E298" s="188" t="s">
        <v>352</v>
      </c>
      <c r="F298" s="188" t="s">
        <v>19</v>
      </c>
      <c r="G298" s="182">
        <v>60000</v>
      </c>
      <c r="H298" s="233">
        <v>0</v>
      </c>
      <c r="I298" s="182">
        <f t="shared" ref="I298" si="144">SUM(G298:H298)</f>
        <v>60000</v>
      </c>
      <c r="J298" s="225">
        <f>IF(G298&gt;=Datos!$D$14,(Datos!$D$14*Datos!$C$14),IF(G298&lt;=Datos!$D$14,(G298*Datos!$C$14)))</f>
        <v>1722</v>
      </c>
      <c r="K298" s="234">
        <f>IF((G298-J298-L298)&lt;=Datos!$G$7,"0",IF((G298-J298-L298)&lt;=Datos!$G$8,((G298-J298-L298)-Datos!$F$8)*Datos!$I$6,IF((G298-J298-L298)&lt;=Datos!$G$9,Datos!$I$8+((G298-J298-L298)-Datos!$F$9)*Datos!$J$6,IF((G298-J298-L298)&gt;=Datos!$F$10,(Datos!$I$8+Datos!$J$8)+((G298-J298-L298)-Datos!$F$10)*Datos!$K$6))))</f>
        <v>3486.6756666666661</v>
      </c>
      <c r="L298" s="225">
        <f>IF(G298&gt;=Datos!$D$15,(Datos!$D$15*Datos!$C$15),IF(G298&lt;=Datos!$D$15,(G298*Datos!$C$15)))</f>
        <v>1824</v>
      </c>
      <c r="M298" s="233">
        <v>25</v>
      </c>
      <c r="N298" s="233">
        <f t="shared" si="142"/>
        <v>7057.6756666666661</v>
      </c>
      <c r="O298" s="281">
        <f t="shared" si="143"/>
        <v>52942.324333333338</v>
      </c>
    </row>
    <row r="299" spans="1:15" s="9" customFormat="1" ht="36.75" customHeight="1" x14ac:dyDescent="0.2">
      <c r="A299" s="222">
        <v>228</v>
      </c>
      <c r="B299" s="180" t="s">
        <v>497</v>
      </c>
      <c r="C299" s="158" t="s">
        <v>357</v>
      </c>
      <c r="D299" s="244" t="s">
        <v>412</v>
      </c>
      <c r="E299" s="188" t="s">
        <v>352</v>
      </c>
      <c r="F299" s="188" t="s">
        <v>19</v>
      </c>
      <c r="G299" s="182">
        <v>60000</v>
      </c>
      <c r="H299" s="233">
        <v>0</v>
      </c>
      <c r="I299" s="182">
        <f t="shared" ref="I299:I300" si="145">SUM(G299:H299)</f>
        <v>60000</v>
      </c>
      <c r="J299" s="225">
        <f>IF(G299&gt;=Datos!$D$14,(Datos!$D$14*Datos!$C$14),IF(G299&lt;=Datos!$D$14,(G299*Datos!$C$14)))</f>
        <v>1722</v>
      </c>
      <c r="K299" s="234">
        <f>IF((G299-J299-L299)&lt;=Datos!$G$7,"0",IF((G299-J299-L299)&lt;=Datos!$G$8,((G299-J299-L299)-Datos!$F$8)*Datos!$I$6,IF((G299-J299-L299)&lt;=Datos!$G$9,Datos!$I$8+((G299-J299-L299)-Datos!$F$9)*Datos!$J$6,IF((G299-J299-L299)&gt;=Datos!$F$10,(Datos!$I$8+Datos!$J$8)+((G299-J299-L299)-Datos!$F$10)*Datos!$K$6))))</f>
        <v>3486.6756666666661</v>
      </c>
      <c r="L299" s="225">
        <f>IF(G299&gt;=Datos!$D$15,(Datos!$D$15*Datos!$C$15),IF(G299&lt;=Datos!$D$15,(G299*Datos!$C$15)))</f>
        <v>1824</v>
      </c>
      <c r="M299" s="233">
        <v>25</v>
      </c>
      <c r="N299" s="182">
        <f t="shared" si="142"/>
        <v>7057.6756666666661</v>
      </c>
      <c r="O299" s="281">
        <f t="shared" si="143"/>
        <v>52942.324333333338</v>
      </c>
    </row>
    <row r="300" spans="1:15" s="9" customFormat="1" ht="36.75" customHeight="1" x14ac:dyDescent="0.2">
      <c r="A300" s="222">
        <v>229</v>
      </c>
      <c r="B300" s="244" t="s">
        <v>495</v>
      </c>
      <c r="C300" s="158" t="s">
        <v>357</v>
      </c>
      <c r="D300" s="244" t="s">
        <v>466</v>
      </c>
      <c r="E300" s="188" t="s">
        <v>352</v>
      </c>
      <c r="F300" s="188" t="s">
        <v>19</v>
      </c>
      <c r="G300" s="182">
        <v>35000</v>
      </c>
      <c r="H300" s="233">
        <v>0</v>
      </c>
      <c r="I300" s="182">
        <f t="shared" si="145"/>
        <v>35000</v>
      </c>
      <c r="J300" s="225">
        <f>IF(G300&gt;=Datos!$D$14,(Datos!$D$14*Datos!$C$14),IF(G300&lt;=Datos!$D$14,(G300*Datos!$C$14)))</f>
        <v>1004.5</v>
      </c>
      <c r="K300" s="234" t="str">
        <f>IF((G300-J300-L300)&lt;=Datos!$G$7,"0",IF((G300-J300-L300)&lt;=Datos!$G$8,((G300-J300-L300)-Datos!$F$8)*Datos!$I$6,IF((G300-J300-L300)&lt;=Datos!$G$9,Datos!$I$8+((G300-J300-L300)-Datos!$F$9)*Datos!$J$6,IF((G300-J300-L300)&gt;=Datos!$F$10,(Datos!$I$8+Datos!$J$8)+((G300-J300-L300)-Datos!$F$10)*Datos!$K$6))))</f>
        <v>0</v>
      </c>
      <c r="L300" s="225">
        <f>IF(G300&gt;=Datos!$D$15,(Datos!$D$15*Datos!$C$15),IF(G300&lt;=Datos!$D$15,(G300*Datos!$C$15)))</f>
        <v>1064</v>
      </c>
      <c r="M300" s="233">
        <v>25</v>
      </c>
      <c r="N300" s="233">
        <f t="shared" si="142"/>
        <v>2093.5</v>
      </c>
      <c r="O300" s="281">
        <f t="shared" si="143"/>
        <v>32906.5</v>
      </c>
    </row>
    <row r="301" spans="1:15" s="123" customFormat="1" ht="36.75" customHeight="1" x14ac:dyDescent="0.2">
      <c r="A301" s="313" t="s">
        <v>645</v>
      </c>
      <c r="B301" s="314"/>
      <c r="C301" s="167">
        <v>4</v>
      </c>
      <c r="D301" s="167"/>
      <c r="E301" s="280"/>
      <c r="F301" s="185"/>
      <c r="G301" s="171">
        <f>SUM(G297:G300)</f>
        <v>215000</v>
      </c>
      <c r="H301" s="171">
        <f t="shared" ref="H301:O301" si="146">SUM(H297:H300)</f>
        <v>0</v>
      </c>
      <c r="I301" s="171">
        <f t="shared" si="146"/>
        <v>215000</v>
      </c>
      <c r="J301" s="171">
        <f t="shared" si="146"/>
        <v>6170.5</v>
      </c>
      <c r="K301" s="171">
        <f t="shared" si="146"/>
        <v>10460.026999999998</v>
      </c>
      <c r="L301" s="171">
        <f t="shared" si="146"/>
        <v>6536</v>
      </c>
      <c r="M301" s="171">
        <f t="shared" si="146"/>
        <v>100</v>
      </c>
      <c r="N301" s="171">
        <f t="shared" si="146"/>
        <v>23266.526999999998</v>
      </c>
      <c r="O301" s="271">
        <f t="shared" si="146"/>
        <v>191733.473</v>
      </c>
    </row>
    <row r="302" spans="1:15" s="9" customFormat="1" ht="36.75" customHeight="1" x14ac:dyDescent="0.2">
      <c r="A302" s="313" t="s">
        <v>734</v>
      </c>
      <c r="B302" s="314"/>
      <c r="C302" s="314"/>
      <c r="D302" s="314"/>
      <c r="E302" s="314"/>
      <c r="F302" s="314"/>
      <c r="G302" s="314"/>
      <c r="H302" s="314"/>
      <c r="I302" s="314"/>
      <c r="J302" s="314"/>
      <c r="K302" s="314"/>
      <c r="L302" s="314"/>
      <c r="M302" s="314"/>
      <c r="N302" s="314"/>
      <c r="O302" s="320"/>
    </row>
    <row r="303" spans="1:15" s="9" customFormat="1" ht="36.75" customHeight="1" x14ac:dyDescent="0.2">
      <c r="A303" s="222">
        <v>230</v>
      </c>
      <c r="B303" s="244" t="s">
        <v>735</v>
      </c>
      <c r="C303" s="158" t="s">
        <v>459</v>
      </c>
      <c r="D303" s="244" t="s">
        <v>294</v>
      </c>
      <c r="E303" s="188" t="s">
        <v>352</v>
      </c>
      <c r="F303" s="188" t="s">
        <v>19</v>
      </c>
      <c r="G303" s="182">
        <v>35000</v>
      </c>
      <c r="H303" s="233">
        <v>0</v>
      </c>
      <c r="I303" s="182">
        <f t="shared" ref="I303" si="147">SUM(G303:H303)</f>
        <v>35000</v>
      </c>
      <c r="J303" s="225">
        <f>IF(G303&gt;=Datos!$D$14,(Datos!$D$14*Datos!$C$14),IF(G303&lt;=Datos!$D$14,(G303*Datos!$C$14)))</f>
        <v>1004.5</v>
      </c>
      <c r="K303" s="234" t="str">
        <f>IF((G303-J303-L303)&lt;=Datos!$G$7,"0",IF((G303-J303-L303)&lt;=Datos!$G$8,((G303-J303-L303)-Datos!$F$8)*Datos!$I$6,IF((G303-J303-L303)&lt;=Datos!$G$9,Datos!$I$8+((G303-J303-L303)-Datos!$F$9)*Datos!$J$6,IF((G303-J303-L303)&gt;=Datos!$F$10,(Datos!$I$8+Datos!$J$8)+((G303-J303-L303)-Datos!$F$10)*Datos!$K$6))))</f>
        <v>0</v>
      </c>
      <c r="L303" s="225">
        <f>IF(G303&gt;=Datos!$D$15,(Datos!$D$15*Datos!$C$15),IF(G303&lt;=Datos!$D$15,(G303*Datos!$C$15)))</f>
        <v>1064</v>
      </c>
      <c r="M303" s="233">
        <v>25</v>
      </c>
      <c r="N303" s="233">
        <f t="shared" ref="N303:N308" si="148">SUM(J303:M303)</f>
        <v>2093.5</v>
      </c>
      <c r="O303" s="281">
        <f t="shared" ref="O303:O308" si="149">+G303-N303</f>
        <v>32906.5</v>
      </c>
    </row>
    <row r="304" spans="1:15" s="9" customFormat="1" ht="36.75" customHeight="1" x14ac:dyDescent="0.2">
      <c r="A304" s="222">
        <v>231</v>
      </c>
      <c r="B304" s="158" t="s">
        <v>736</v>
      </c>
      <c r="C304" s="158" t="s">
        <v>459</v>
      </c>
      <c r="D304" s="158" t="s">
        <v>284</v>
      </c>
      <c r="E304" s="188" t="s">
        <v>352</v>
      </c>
      <c r="F304" s="188" t="s">
        <v>19</v>
      </c>
      <c r="G304" s="233">
        <v>55000</v>
      </c>
      <c r="H304" s="233">
        <v>0</v>
      </c>
      <c r="I304" s="233">
        <f t="shared" ref="I304" si="150">SUM(G304:H304)</f>
        <v>55000</v>
      </c>
      <c r="J304" s="225">
        <f>IF(G304&gt;=Datos!$D$14,(Datos!$D$14*Datos!$C$14),IF(G304&lt;=Datos!$D$14,(G304*Datos!$C$14)))</f>
        <v>1578.5</v>
      </c>
      <c r="K304" s="234">
        <v>2559.6799999999998</v>
      </c>
      <c r="L304" s="225">
        <f>IF(G304&gt;=Datos!$D$15,(Datos!$D$15*Datos!$C$15),IF(G304&lt;=Datos!$D$15,(G304*Datos!$C$15)))</f>
        <v>1672</v>
      </c>
      <c r="M304" s="233">
        <v>25</v>
      </c>
      <c r="N304" s="233">
        <f t="shared" ref="N304" si="151">SUM(J304:M304)</f>
        <v>5835.18</v>
      </c>
      <c r="O304" s="281">
        <f t="shared" ref="O304" si="152">+G304-N304</f>
        <v>49164.82</v>
      </c>
    </row>
    <row r="305" spans="1:15" s="9" customFormat="1" ht="36.75" customHeight="1" x14ac:dyDescent="0.2">
      <c r="A305" s="222">
        <v>232</v>
      </c>
      <c r="B305" s="158" t="s">
        <v>400</v>
      </c>
      <c r="C305" s="158" t="s">
        <v>459</v>
      </c>
      <c r="D305" s="158" t="s">
        <v>271</v>
      </c>
      <c r="E305" s="188" t="s">
        <v>352</v>
      </c>
      <c r="F305" s="188" t="s">
        <v>19</v>
      </c>
      <c r="G305" s="233">
        <v>78000</v>
      </c>
      <c r="H305" s="233">
        <v>0</v>
      </c>
      <c r="I305" s="233">
        <f t="shared" ref="I305:I308" si="153">SUM(G305:H305)</f>
        <v>78000</v>
      </c>
      <c r="J305" s="225">
        <f>IF(G305&gt;=Datos!$D$14,(Datos!$D$14*Datos!$C$14),IF(G305&lt;=Datos!$D$14,(G305*Datos!$C$14)))</f>
        <v>2238.6</v>
      </c>
      <c r="K305" s="234">
        <v>6930.42</v>
      </c>
      <c r="L305" s="225">
        <f>IF(G305&gt;=Datos!$D$15,(Datos!$D$15*Datos!$C$15),IF(G305&lt;=Datos!$D$15,(G305*Datos!$C$15)))</f>
        <v>2371.1999999999998</v>
      </c>
      <c r="M305" s="233">
        <v>25</v>
      </c>
      <c r="N305" s="233">
        <f t="shared" si="148"/>
        <v>11565.220000000001</v>
      </c>
      <c r="O305" s="281">
        <f t="shared" si="149"/>
        <v>66434.78</v>
      </c>
    </row>
    <row r="306" spans="1:15" s="9" customFormat="1" ht="36.75" customHeight="1" x14ac:dyDescent="0.2">
      <c r="A306" s="222">
        <v>233</v>
      </c>
      <c r="B306" s="158" t="s">
        <v>766</v>
      </c>
      <c r="C306" s="158" t="s">
        <v>459</v>
      </c>
      <c r="D306" s="158" t="s">
        <v>271</v>
      </c>
      <c r="E306" s="188" t="s">
        <v>352</v>
      </c>
      <c r="F306" s="188" t="s">
        <v>353</v>
      </c>
      <c r="G306" s="233">
        <v>68250</v>
      </c>
      <c r="H306" s="233">
        <v>0</v>
      </c>
      <c r="I306" s="233">
        <f t="shared" si="153"/>
        <v>68250</v>
      </c>
      <c r="J306" s="225">
        <f>IF(G306&gt;=Datos!$D$14,(Datos!$D$14*Datos!$C$14),IF(G306&lt;=Datos!$D$14,(G306*Datos!$C$14)))</f>
        <v>1958.7750000000001</v>
      </c>
      <c r="K306" s="234">
        <f>IF((G306-J306-L306)&lt;=Datos!$G$7,"0",IF((G306-J306-L306)&lt;=Datos!$G$8,((G306-J306-L306)-Datos!$F$8)*Datos!$I$6,IF((G306-J306-L306)&lt;=Datos!$G$9,Datos!$I$8+((G306-J306-L306)-Datos!$F$9)*Datos!$J$6,IF((G306-J306-L306)&gt;=Datos!$F$10,(Datos!$I$8+Datos!$J$8)+((G306-J306-L306)-Datos!$F$10)*Datos!$K$6))))</f>
        <v>5039.1606666666667</v>
      </c>
      <c r="L306" s="225">
        <f>IF(G306&gt;=Datos!$D$15,(Datos!$D$15*Datos!$C$15),IF(G306&lt;=Datos!$D$15,(G306*Datos!$C$15)))</f>
        <v>2074.8000000000002</v>
      </c>
      <c r="M306" s="233">
        <v>25</v>
      </c>
      <c r="N306" s="233">
        <f t="shared" si="148"/>
        <v>9097.7356666666674</v>
      </c>
      <c r="O306" s="281">
        <f t="shared" si="149"/>
        <v>59152.264333333333</v>
      </c>
    </row>
    <row r="307" spans="1:15" s="9" customFormat="1" ht="36.75" customHeight="1" x14ac:dyDescent="0.2">
      <c r="A307" s="222">
        <v>234</v>
      </c>
      <c r="B307" s="158" t="s">
        <v>767</v>
      </c>
      <c r="C307" s="158" t="s">
        <v>459</v>
      </c>
      <c r="D307" s="158" t="s">
        <v>271</v>
      </c>
      <c r="E307" s="188" t="s">
        <v>352</v>
      </c>
      <c r="F307" s="188" t="s">
        <v>353</v>
      </c>
      <c r="G307" s="233">
        <v>68250</v>
      </c>
      <c r="H307" s="233">
        <v>0</v>
      </c>
      <c r="I307" s="233">
        <f t="shared" si="153"/>
        <v>68250</v>
      </c>
      <c r="J307" s="225">
        <f>IF(G307&gt;=Datos!$D$14,(Datos!$D$14*Datos!$C$14),IF(G307&lt;=Datos!$D$14,(G307*Datos!$C$14)))</f>
        <v>1958.7750000000001</v>
      </c>
      <c r="K307" s="234">
        <v>4696.07</v>
      </c>
      <c r="L307" s="225">
        <f>IF(G307&gt;=Datos!$D$15,(Datos!$D$15*Datos!$C$15),IF(G307&lt;=Datos!$D$15,(G307*Datos!$C$15)))</f>
        <v>2074.8000000000002</v>
      </c>
      <c r="M307" s="233">
        <v>1740.46</v>
      </c>
      <c r="N307" s="233">
        <f t="shared" si="148"/>
        <v>10470.105</v>
      </c>
      <c r="O307" s="281">
        <f t="shared" si="149"/>
        <v>57779.895000000004</v>
      </c>
    </row>
    <row r="308" spans="1:15" s="9" customFormat="1" ht="36.75" customHeight="1" x14ac:dyDescent="0.2">
      <c r="A308" s="222">
        <v>235</v>
      </c>
      <c r="B308" s="158" t="s">
        <v>768</v>
      </c>
      <c r="C308" s="158" t="s">
        <v>459</v>
      </c>
      <c r="D308" s="158" t="s">
        <v>280</v>
      </c>
      <c r="E308" s="188" t="s">
        <v>352</v>
      </c>
      <c r="F308" s="188" t="s">
        <v>19</v>
      </c>
      <c r="G308" s="233">
        <v>33422.03</v>
      </c>
      <c r="H308" s="233">
        <v>0</v>
      </c>
      <c r="I308" s="233">
        <f t="shared" si="153"/>
        <v>33422.03</v>
      </c>
      <c r="J308" s="225">
        <f>IF(G308&gt;=Datos!$D$14,(Datos!$D$14*Datos!$C$14),IF(G308&lt;=Datos!$D$14,(G308*Datos!$C$14)))</f>
        <v>959.21226100000001</v>
      </c>
      <c r="K308" s="234" t="str">
        <f>IF((G308-J308-L308)&lt;=Datos!$G$7,"0",IF((G308-J308-L308)&lt;=Datos!$G$8,((G308-J308-L308)-Datos!$F$8)*Datos!$I$6,IF((G308-J308-L308)&lt;=Datos!$G$9,Datos!$I$8+((G308-J308-L308)-Datos!$F$9)*Datos!$J$6,IF((G308-J308-L308)&gt;=Datos!$F$10,(Datos!$I$8+Datos!$J$8)+((G308-J308-L308)-Datos!$F$10)*Datos!$K$6))))</f>
        <v>0</v>
      </c>
      <c r="L308" s="225">
        <f>IF(G308&gt;=Datos!$D$15,(Datos!$D$15*Datos!$C$15),IF(G308&lt;=Datos!$D$15,(G308*Datos!$C$15)))</f>
        <v>1016.029712</v>
      </c>
      <c r="M308" s="233">
        <v>25</v>
      </c>
      <c r="N308" s="233">
        <f t="shared" si="148"/>
        <v>2000.2419730000001</v>
      </c>
      <c r="O308" s="281">
        <f t="shared" si="149"/>
        <v>31421.788026999999</v>
      </c>
    </row>
    <row r="309" spans="1:15" s="123" customFormat="1" ht="36.75" customHeight="1" x14ac:dyDescent="0.2">
      <c r="A309" s="313" t="s">
        <v>645</v>
      </c>
      <c r="B309" s="314"/>
      <c r="C309" s="167">
        <v>6</v>
      </c>
      <c r="D309" s="167"/>
      <c r="E309" s="280"/>
      <c r="F309" s="185"/>
      <c r="G309" s="171">
        <f>SUM(G303:G308)</f>
        <v>337922.03</v>
      </c>
      <c r="H309" s="171">
        <f t="shared" ref="H309:O309" si="154">SUM(H303:H308)</f>
        <v>0</v>
      </c>
      <c r="I309" s="171">
        <f t="shared" si="154"/>
        <v>337922.03</v>
      </c>
      <c r="J309" s="171">
        <f t="shared" si="154"/>
        <v>9698.3622610000002</v>
      </c>
      <c r="K309" s="171">
        <f t="shared" si="154"/>
        <v>19225.330666666669</v>
      </c>
      <c r="L309" s="171">
        <f t="shared" si="154"/>
        <v>10272.829711999999</v>
      </c>
      <c r="M309" s="171">
        <f t="shared" si="154"/>
        <v>1865.46</v>
      </c>
      <c r="N309" s="171">
        <f t="shared" si="154"/>
        <v>41061.982639666661</v>
      </c>
      <c r="O309" s="271">
        <f t="shared" si="154"/>
        <v>296860.04736033332</v>
      </c>
    </row>
    <row r="310" spans="1:15" s="9" customFormat="1" ht="36.75" customHeight="1" x14ac:dyDescent="0.2">
      <c r="A310" s="313" t="s">
        <v>737</v>
      </c>
      <c r="B310" s="314"/>
      <c r="C310" s="314"/>
      <c r="D310" s="314"/>
      <c r="E310" s="314"/>
      <c r="F310" s="314"/>
      <c r="G310" s="314"/>
      <c r="H310" s="314"/>
      <c r="I310" s="314"/>
      <c r="J310" s="314"/>
      <c r="K310" s="314"/>
      <c r="L310" s="314"/>
      <c r="M310" s="314"/>
      <c r="N310" s="314"/>
      <c r="O310" s="320"/>
    </row>
    <row r="311" spans="1:15" s="9" customFormat="1" ht="36.75" customHeight="1" x14ac:dyDescent="0.2">
      <c r="A311" s="222">
        <v>236</v>
      </c>
      <c r="B311" s="244" t="s">
        <v>738</v>
      </c>
      <c r="C311" s="158" t="s">
        <v>459</v>
      </c>
      <c r="D311" s="244" t="s">
        <v>277</v>
      </c>
      <c r="E311" s="188" t="s">
        <v>352</v>
      </c>
      <c r="F311" s="188" t="s">
        <v>19</v>
      </c>
      <c r="G311" s="182">
        <v>60000</v>
      </c>
      <c r="H311" s="233">
        <v>0</v>
      </c>
      <c r="I311" s="182">
        <f t="shared" ref="I311" si="155">SUM(G311:H311)</f>
        <v>60000</v>
      </c>
      <c r="J311" s="225">
        <f>IF(G311&gt;=Datos!$D$14,(Datos!$D$14*Datos!$C$14),IF(G311&lt;=Datos!$D$14,(G311*Datos!$C$14)))</f>
        <v>1722</v>
      </c>
      <c r="K311" s="234">
        <f>IF((G311-J311-L311)&lt;=Datos!$G$7,"0",IF((G311-J311-L311)&lt;=Datos!$G$8,((G311-J311-L311)-Datos!$F$8)*Datos!$I$6,IF((G311-J311-L311)&lt;=Datos!$G$9,Datos!$I$8+((G311-J311-L311)-Datos!$F$9)*Datos!$J$6,IF((G311-J311-L311)&gt;=Datos!$F$10,(Datos!$I$8+Datos!$J$8)+((G311-J311-L311)-Datos!$F$10)*Datos!$K$6))))</f>
        <v>3486.6756666666661</v>
      </c>
      <c r="L311" s="225">
        <f>IF(G311&gt;=Datos!$D$15,(Datos!$D$15*Datos!$C$15),IF(G311&lt;=Datos!$D$15,(G311*Datos!$C$15)))</f>
        <v>1824</v>
      </c>
      <c r="M311" s="233">
        <v>25</v>
      </c>
      <c r="N311" s="233">
        <f t="shared" ref="N311" si="156">SUM(J311:M311)</f>
        <v>7057.6756666666661</v>
      </c>
      <c r="O311" s="281">
        <f t="shared" ref="O311" si="157">+G311-N311</f>
        <v>52942.324333333338</v>
      </c>
    </row>
    <row r="312" spans="1:15" s="9" customFormat="1" ht="36.75" customHeight="1" x14ac:dyDescent="0.2">
      <c r="A312" s="222">
        <v>237</v>
      </c>
      <c r="B312" s="158" t="s">
        <v>465</v>
      </c>
      <c r="C312" s="158" t="s">
        <v>459</v>
      </c>
      <c r="D312" s="158" t="s">
        <v>631</v>
      </c>
      <c r="E312" s="188" t="s">
        <v>352</v>
      </c>
      <c r="F312" s="188" t="s">
        <v>19</v>
      </c>
      <c r="G312" s="233">
        <v>60000</v>
      </c>
      <c r="H312" s="233">
        <v>0</v>
      </c>
      <c r="I312" s="233">
        <f>SUM(G312:H312)</f>
        <v>60000</v>
      </c>
      <c r="J312" s="225">
        <f>IF(G312&gt;=Datos!$D$14,(Datos!$D$14*Datos!$C$14),IF(G312&lt;=Datos!$D$14,(G312*Datos!$C$14)))</f>
        <v>1722</v>
      </c>
      <c r="K312" s="234">
        <f>IF((G312-J312-L312)&lt;=Datos!$G$7,"0",IF((G312-J312-L312)&lt;=Datos!$G$8,((G312-J312-L312)-Datos!$F$8)*Datos!$I$6,IF((G312-J312-L312)&lt;=Datos!$G$9,Datos!$I$8+((G312-J312-L312)-Datos!$F$9)*Datos!$J$6,IF((G312-J312-L312)&gt;=Datos!$F$10,(Datos!$I$8+Datos!$J$8)+((G312-J312-L312)-Datos!$F$10)*Datos!$K$6))))</f>
        <v>3486.6756666666661</v>
      </c>
      <c r="L312" s="225">
        <f>IF(G312&gt;=Datos!$D$15,(Datos!$D$15*Datos!$C$15),IF(G312&lt;=Datos!$D$15,(G312*Datos!$C$15)))</f>
        <v>1824</v>
      </c>
      <c r="M312" s="233">
        <v>25</v>
      </c>
      <c r="N312" s="233">
        <f>SUM(J312:M312)</f>
        <v>7057.6756666666661</v>
      </c>
      <c r="O312" s="281">
        <f>+G312-N312</f>
        <v>52942.324333333338</v>
      </c>
    </row>
    <row r="313" spans="1:15" s="9" customFormat="1" ht="36.75" customHeight="1" x14ac:dyDescent="0.2">
      <c r="A313" s="222">
        <v>238</v>
      </c>
      <c r="B313" s="158" t="s">
        <v>130</v>
      </c>
      <c r="C313" s="158" t="s">
        <v>459</v>
      </c>
      <c r="D313" s="158" t="s">
        <v>272</v>
      </c>
      <c r="E313" s="188" t="s">
        <v>352</v>
      </c>
      <c r="F313" s="188" t="s">
        <v>353</v>
      </c>
      <c r="G313" s="233">
        <v>68250</v>
      </c>
      <c r="H313" s="233">
        <v>0</v>
      </c>
      <c r="I313" s="233">
        <f>SUM(G313:H313)</f>
        <v>68250</v>
      </c>
      <c r="J313" s="225">
        <f>IF(G313&gt;=Datos!$D$14,(Datos!$D$14*Datos!$C$14),IF(G313&lt;=Datos!$D$14,(G313*Datos!$C$14)))</f>
        <v>1958.7750000000001</v>
      </c>
      <c r="K313" s="234">
        <f>IF((G313-J313-L313)&lt;=Datos!$G$7,"0",IF((G313-J313-L313)&lt;=Datos!$G$8,((G313-J313-L313)-Datos!$F$8)*Datos!$I$6,IF((G313-J313-L313)&lt;=Datos!$G$9,Datos!$I$8+((G313-J313-L313)-Datos!$F$9)*Datos!$J$6,IF((G313-J313-L313)&gt;=Datos!$F$10,(Datos!$I$8+Datos!$J$8)+((G313-J313-L313)-Datos!$F$10)*Datos!$K$6))))</f>
        <v>5039.1606666666667</v>
      </c>
      <c r="L313" s="225">
        <f>IF(G313&gt;=Datos!$D$15,(Datos!$D$15*Datos!$C$15),IF(G313&lt;=Datos!$D$15,(G313*Datos!$C$15)))</f>
        <v>2074.8000000000002</v>
      </c>
      <c r="M313" s="233">
        <v>25</v>
      </c>
      <c r="N313" s="233">
        <f>SUM(J313:M313)</f>
        <v>9097.7356666666674</v>
      </c>
      <c r="O313" s="281">
        <f>+G313-N313</f>
        <v>59152.264333333333</v>
      </c>
    </row>
    <row r="314" spans="1:15" s="123" customFormat="1" ht="36.75" customHeight="1" x14ac:dyDescent="0.2">
      <c r="A314" s="313" t="s">
        <v>645</v>
      </c>
      <c r="B314" s="314"/>
      <c r="C314" s="167">
        <v>3</v>
      </c>
      <c r="D314" s="167"/>
      <c r="E314" s="280"/>
      <c r="F314" s="185"/>
      <c r="G314" s="171">
        <f>SUM(G311:G313)</f>
        <v>188250</v>
      </c>
      <c r="H314" s="171">
        <f t="shared" ref="H314:O314" si="158">SUM(H311:H313)</f>
        <v>0</v>
      </c>
      <c r="I314" s="171">
        <f t="shared" si="158"/>
        <v>188250</v>
      </c>
      <c r="J314" s="171">
        <f t="shared" si="158"/>
        <v>5402.7749999999996</v>
      </c>
      <c r="K314" s="171">
        <f t="shared" si="158"/>
        <v>12012.511999999999</v>
      </c>
      <c r="L314" s="171">
        <f t="shared" si="158"/>
        <v>5722.8</v>
      </c>
      <c r="M314" s="171">
        <f t="shared" si="158"/>
        <v>75</v>
      </c>
      <c r="N314" s="171">
        <f t="shared" si="158"/>
        <v>23213.087</v>
      </c>
      <c r="O314" s="271">
        <f t="shared" si="158"/>
        <v>165036.913</v>
      </c>
    </row>
    <row r="315" spans="1:15" s="9" customFormat="1" ht="36.75" customHeight="1" x14ac:dyDescent="0.2">
      <c r="A315" s="313" t="s">
        <v>740</v>
      </c>
      <c r="B315" s="314"/>
      <c r="C315" s="314"/>
      <c r="D315" s="314"/>
      <c r="E315" s="314"/>
      <c r="F315" s="314"/>
      <c r="G315" s="314"/>
      <c r="H315" s="314"/>
      <c r="I315" s="314"/>
      <c r="J315" s="314"/>
      <c r="K315" s="314"/>
      <c r="L315" s="314"/>
      <c r="M315" s="314"/>
      <c r="N315" s="314"/>
      <c r="O315" s="320"/>
    </row>
    <row r="316" spans="1:15" s="9" customFormat="1" ht="36.75" customHeight="1" x14ac:dyDescent="0.2">
      <c r="A316" s="222">
        <v>239</v>
      </c>
      <c r="B316" s="158" t="s">
        <v>739</v>
      </c>
      <c r="C316" s="158" t="s">
        <v>356</v>
      </c>
      <c r="D316" s="176" t="s">
        <v>750</v>
      </c>
      <c r="E316" s="188" t="s">
        <v>352</v>
      </c>
      <c r="F316" s="188" t="s">
        <v>19</v>
      </c>
      <c r="G316" s="233">
        <v>120000</v>
      </c>
      <c r="H316" s="233">
        <v>0</v>
      </c>
      <c r="I316" s="233">
        <f t="shared" ref="I316" si="159">SUM(G316:H316)</f>
        <v>120000</v>
      </c>
      <c r="J316" s="225">
        <f>IF(G316&gt;=Datos!$D$14,(Datos!$D$14*Datos!$C$14),IF(G316&lt;=Datos!$D$14,(G316*Datos!$C$14)))</f>
        <v>3444</v>
      </c>
      <c r="K316" s="234">
        <f>IF((G316-J316-L316)&lt;=Datos!$G$7,"0",IF((G316-J316-L316)&lt;=Datos!$G$8,((G316-J316-L316)-Datos!$F$8)*Datos!$I$6,IF((G316-J316-L316)&lt;=Datos!$G$9,Datos!$I$8+((G316-J316-L316)-Datos!$F$9)*Datos!$J$6,IF((G316-J316-L316)&gt;=Datos!$F$10,(Datos!$I$8+Datos!$J$8)+((G316-J316-L316)-Datos!$F$10)*Datos!$K$6))))</f>
        <v>16809.860666666667</v>
      </c>
      <c r="L316" s="225">
        <f>IF(G316&gt;=Datos!$D$15,(Datos!$D$15*Datos!$C$15),IF(G316&lt;=Datos!$D$15,(G316*Datos!$C$15)))</f>
        <v>3648</v>
      </c>
      <c r="M316" s="233">
        <v>25</v>
      </c>
      <c r="N316" s="233">
        <f t="shared" ref="N316" si="160">SUM(J316:M316)</f>
        <v>23926.860666666667</v>
      </c>
      <c r="O316" s="281">
        <f t="shared" ref="O316" si="161">+G316-N316</f>
        <v>96073.139333333325</v>
      </c>
    </row>
    <row r="317" spans="1:15" s="123" customFormat="1" ht="36.75" customHeight="1" x14ac:dyDescent="0.2">
      <c r="A317" s="313" t="s">
        <v>645</v>
      </c>
      <c r="B317" s="314"/>
      <c r="C317" s="167">
        <v>1</v>
      </c>
      <c r="D317" s="167"/>
      <c r="E317" s="280"/>
      <c r="F317" s="185"/>
      <c r="G317" s="171">
        <f>SUM(G316)</f>
        <v>120000</v>
      </c>
      <c r="H317" s="171">
        <f t="shared" ref="H317:O317" si="162">SUM(H316)</f>
        <v>0</v>
      </c>
      <c r="I317" s="171">
        <f t="shared" si="162"/>
        <v>120000</v>
      </c>
      <c r="J317" s="171">
        <f t="shared" si="162"/>
        <v>3444</v>
      </c>
      <c r="K317" s="171">
        <f t="shared" si="162"/>
        <v>16809.860666666667</v>
      </c>
      <c r="L317" s="171">
        <f t="shared" si="162"/>
        <v>3648</v>
      </c>
      <c r="M317" s="171">
        <f t="shared" si="162"/>
        <v>25</v>
      </c>
      <c r="N317" s="171">
        <f t="shared" si="162"/>
        <v>23926.860666666667</v>
      </c>
      <c r="O317" s="271">
        <f t="shared" si="162"/>
        <v>96073.139333333325</v>
      </c>
    </row>
    <row r="318" spans="1:15" s="9" customFormat="1" ht="36.75" customHeight="1" x14ac:dyDescent="0.2">
      <c r="A318" s="313" t="s">
        <v>682</v>
      </c>
      <c r="B318" s="314"/>
      <c r="C318" s="314"/>
      <c r="D318" s="314"/>
      <c r="E318" s="314"/>
      <c r="F318" s="314"/>
      <c r="G318" s="314"/>
      <c r="H318" s="314"/>
      <c r="I318" s="314"/>
      <c r="J318" s="314"/>
      <c r="K318" s="314"/>
      <c r="L318" s="314"/>
      <c r="M318" s="314"/>
      <c r="N318" s="314"/>
      <c r="O318" s="320"/>
    </row>
    <row r="319" spans="1:15" s="9" customFormat="1" ht="36.75" customHeight="1" x14ac:dyDescent="0.2">
      <c r="A319" s="222">
        <v>240</v>
      </c>
      <c r="B319" s="158" t="s">
        <v>347</v>
      </c>
      <c r="C319" s="158" t="s">
        <v>356</v>
      </c>
      <c r="D319" s="176" t="s">
        <v>273</v>
      </c>
      <c r="E319" s="188" t="s">
        <v>352</v>
      </c>
      <c r="F319" s="188" t="s">
        <v>19</v>
      </c>
      <c r="G319" s="233">
        <v>60000</v>
      </c>
      <c r="H319" s="233">
        <v>0</v>
      </c>
      <c r="I319" s="233">
        <f t="shared" ref="I319:I320" si="163">SUM(G319:H319)</f>
        <v>60000</v>
      </c>
      <c r="J319" s="225">
        <f>IF(G319&gt;=Datos!$D$14,(Datos!$D$14*Datos!$C$14),IF(G319&lt;=Datos!$D$14,(G319*Datos!$C$14)))</f>
        <v>1722</v>
      </c>
      <c r="K319" s="234">
        <v>3486.68</v>
      </c>
      <c r="L319" s="225">
        <f>IF(G319&gt;=Datos!$D$15,(Datos!$D$15*Datos!$C$15),IF(G319&lt;=Datos!$D$15,(G319*Datos!$C$15)))</f>
        <v>1824</v>
      </c>
      <c r="M319" s="233">
        <v>25</v>
      </c>
      <c r="N319" s="233">
        <f t="shared" ref="N319:N320" si="164">SUM(J319:M319)</f>
        <v>7057.68</v>
      </c>
      <c r="O319" s="281">
        <f t="shared" ref="O319:O370" si="165">+G319-N319</f>
        <v>52942.32</v>
      </c>
    </row>
    <row r="320" spans="1:15" s="9" customFormat="1" ht="36.75" customHeight="1" x14ac:dyDescent="0.2">
      <c r="A320" s="222">
        <v>241</v>
      </c>
      <c r="B320" s="158" t="s">
        <v>343</v>
      </c>
      <c r="C320" s="158" t="s">
        <v>356</v>
      </c>
      <c r="D320" s="176" t="s">
        <v>423</v>
      </c>
      <c r="E320" s="188" t="s">
        <v>352</v>
      </c>
      <c r="F320" s="188" t="s">
        <v>19</v>
      </c>
      <c r="G320" s="233">
        <v>60000</v>
      </c>
      <c r="H320" s="233">
        <v>0</v>
      </c>
      <c r="I320" s="233">
        <f t="shared" si="163"/>
        <v>60000</v>
      </c>
      <c r="J320" s="225">
        <f>IF(G320&gt;=Datos!$D$14,(Datos!$D$14*Datos!$C$14),IF(G320&lt;=Datos!$D$14,(G320*Datos!$C$14)))</f>
        <v>1722</v>
      </c>
      <c r="K320" s="234">
        <v>3486.68</v>
      </c>
      <c r="L320" s="225">
        <f>IF(G320&gt;=Datos!$D$15,(Datos!$D$15*Datos!$C$15),IF(G320&lt;=Datos!$D$15,(G320*Datos!$C$15)))</f>
        <v>1824</v>
      </c>
      <c r="M320" s="233">
        <v>25</v>
      </c>
      <c r="N320" s="233">
        <f t="shared" si="164"/>
        <v>7057.68</v>
      </c>
      <c r="O320" s="281">
        <f t="shared" si="165"/>
        <v>52942.32</v>
      </c>
    </row>
    <row r="321" spans="1:15" s="9" customFormat="1" ht="36.75" customHeight="1" x14ac:dyDescent="0.2">
      <c r="A321" s="222">
        <v>242</v>
      </c>
      <c r="B321" s="158" t="s">
        <v>344</v>
      </c>
      <c r="C321" s="158" t="s">
        <v>356</v>
      </c>
      <c r="D321" s="176" t="s">
        <v>408</v>
      </c>
      <c r="E321" s="188" t="s">
        <v>352</v>
      </c>
      <c r="F321" s="188" t="s">
        <v>19</v>
      </c>
      <c r="G321" s="233">
        <v>35000</v>
      </c>
      <c r="H321" s="233">
        <v>0</v>
      </c>
      <c r="I321" s="233">
        <f t="shared" ref="I321" si="166">SUM(G321:H321)</f>
        <v>35000</v>
      </c>
      <c r="J321" s="225">
        <f>IF(G321&gt;=Datos!$D$14,(Datos!$D$14*Datos!$C$14),IF(G321&lt;=Datos!$D$14,(G321*Datos!$C$14)))</f>
        <v>1004.5</v>
      </c>
      <c r="K321" s="234" t="str">
        <f>IF((G321-J321-L321)&lt;=Datos!$G$7,"0",IF((G321-J321-L321)&lt;=Datos!$G$8,((G321-J321-L321)-Datos!$F$8)*Datos!$I$6,IF((G321-J321-L321)&lt;=Datos!$G$9,Datos!$I$8+((G321-J321-L321)-Datos!$F$9)*Datos!$J$6,IF((G321-J321-L321)&gt;=Datos!$F$10,(Datos!$I$8+Datos!$J$8)+((G321-J321-L321)-Datos!$F$10)*Datos!$K$6))))</f>
        <v>0</v>
      </c>
      <c r="L321" s="225">
        <f>IF(G321&gt;=Datos!$D$15,(Datos!$D$15*Datos!$C$15),IF(G321&lt;=Datos!$D$15,(G321*Datos!$C$15)))</f>
        <v>1064</v>
      </c>
      <c r="M321" s="233">
        <v>1740.46</v>
      </c>
      <c r="N321" s="233">
        <f t="shared" si="135"/>
        <v>3808.96</v>
      </c>
      <c r="O321" s="281">
        <f t="shared" si="165"/>
        <v>31191.040000000001</v>
      </c>
    </row>
    <row r="322" spans="1:15" s="9" customFormat="1" ht="36.75" customHeight="1" x14ac:dyDescent="0.2">
      <c r="A322" s="222">
        <v>243</v>
      </c>
      <c r="B322" s="158" t="s">
        <v>487</v>
      </c>
      <c r="C322" s="158" t="s">
        <v>356</v>
      </c>
      <c r="D322" s="176" t="s">
        <v>572</v>
      </c>
      <c r="E322" s="188" t="s">
        <v>352</v>
      </c>
      <c r="F322" s="188" t="s">
        <v>19</v>
      </c>
      <c r="G322" s="233">
        <v>35000</v>
      </c>
      <c r="H322" s="233">
        <v>0</v>
      </c>
      <c r="I322" s="233">
        <f t="shared" ref="I322" si="167">SUM(G322:H322)</f>
        <v>35000</v>
      </c>
      <c r="J322" s="225">
        <f>IF(G322&gt;=Datos!$D$14,(Datos!$D$14*Datos!$C$14),IF(G322&lt;=Datos!$D$14,(G322*Datos!$C$14)))</f>
        <v>1004.5</v>
      </c>
      <c r="K322" s="234" t="str">
        <f>IF((G322-J322-L322)&lt;=Datos!$G$7,"0",IF((G322-J322-L322)&lt;=Datos!$G$8,((G322-J322-L322)-Datos!$F$8)*Datos!$I$6,IF((G322-J322-L322)&lt;=Datos!$G$9,Datos!$I$8+((G322-J322-L322)-Datos!$F$9)*Datos!$J$6,IF((G322-J322-L322)&gt;=Datos!$F$10,(Datos!$I$8+Datos!$J$8)+((G322-J322-L322)-Datos!$F$10)*Datos!$K$6))))</f>
        <v>0</v>
      </c>
      <c r="L322" s="225">
        <f>IF(G322&gt;=Datos!$D$15,(Datos!$D$15*Datos!$C$15),IF(G322&lt;=Datos!$D$15,(G322*Datos!$C$15)))</f>
        <v>1064</v>
      </c>
      <c r="M322" s="233">
        <v>25</v>
      </c>
      <c r="N322" s="233">
        <f t="shared" si="135"/>
        <v>2093.5</v>
      </c>
      <c r="O322" s="281">
        <f t="shared" si="165"/>
        <v>32906.5</v>
      </c>
    </row>
    <row r="323" spans="1:15" s="9" customFormat="1" ht="36.75" customHeight="1" x14ac:dyDescent="0.2">
      <c r="A323" s="222">
        <v>244</v>
      </c>
      <c r="B323" s="158" t="s">
        <v>384</v>
      </c>
      <c r="C323" s="158" t="s">
        <v>356</v>
      </c>
      <c r="D323" s="176" t="s">
        <v>417</v>
      </c>
      <c r="E323" s="188" t="s">
        <v>352</v>
      </c>
      <c r="F323" s="188" t="s">
        <v>19</v>
      </c>
      <c r="G323" s="233">
        <v>60000</v>
      </c>
      <c r="H323" s="233">
        <v>0</v>
      </c>
      <c r="I323" s="233">
        <f t="shared" ref="I323:I324" si="168">SUM(G323:H323)</f>
        <v>60000</v>
      </c>
      <c r="J323" s="225">
        <f>IF(G323&gt;=Datos!$D$14,(Datos!$D$14*Datos!$C$14),IF(G323&lt;=Datos!$D$14,(G323*Datos!$C$14)))</f>
        <v>1722</v>
      </c>
      <c r="K323" s="234">
        <v>3486.68</v>
      </c>
      <c r="L323" s="225">
        <f>IF(G323&gt;=Datos!$D$15,(Datos!$D$15*Datos!$C$15),IF(G323&lt;=Datos!$D$15,(G323*Datos!$C$15)))</f>
        <v>1824</v>
      </c>
      <c r="M323" s="233">
        <v>25</v>
      </c>
      <c r="N323" s="233">
        <f t="shared" si="135"/>
        <v>7057.68</v>
      </c>
      <c r="O323" s="281">
        <f t="shared" si="165"/>
        <v>52942.32</v>
      </c>
    </row>
    <row r="324" spans="1:15" s="9" customFormat="1" ht="36.75" customHeight="1" x14ac:dyDescent="0.2">
      <c r="A324" s="222">
        <v>245</v>
      </c>
      <c r="B324" s="158" t="s">
        <v>386</v>
      </c>
      <c r="C324" s="158" t="s">
        <v>356</v>
      </c>
      <c r="D324" s="158" t="s">
        <v>273</v>
      </c>
      <c r="E324" s="188" t="s">
        <v>352</v>
      </c>
      <c r="F324" s="188" t="s">
        <v>353</v>
      </c>
      <c r="G324" s="233">
        <v>60000</v>
      </c>
      <c r="H324" s="233">
        <v>0</v>
      </c>
      <c r="I324" s="233">
        <f t="shared" si="168"/>
        <v>60000</v>
      </c>
      <c r="J324" s="225">
        <f>IF(G324&gt;=Datos!$D$14,(Datos!$D$14*Datos!$C$14),IF(G324&lt;=Datos!$D$14,(G324*Datos!$C$14)))</f>
        <v>1722</v>
      </c>
      <c r="K324" s="234">
        <v>3486.68</v>
      </c>
      <c r="L324" s="225">
        <f>IF(G324&gt;=Datos!$D$15,(Datos!$D$15*Datos!$C$15),IF(G324&lt;=Datos!$D$15,(G324*Datos!$C$15)))</f>
        <v>1824</v>
      </c>
      <c r="M324" s="233">
        <v>25</v>
      </c>
      <c r="N324" s="233">
        <f t="shared" si="135"/>
        <v>7057.68</v>
      </c>
      <c r="O324" s="281">
        <f t="shared" si="165"/>
        <v>52942.32</v>
      </c>
    </row>
    <row r="325" spans="1:15" s="9" customFormat="1" ht="36.75" customHeight="1" x14ac:dyDescent="0.2">
      <c r="A325" s="222">
        <v>246</v>
      </c>
      <c r="B325" s="158" t="s">
        <v>369</v>
      </c>
      <c r="C325" s="158" t="s">
        <v>356</v>
      </c>
      <c r="D325" s="158" t="s">
        <v>360</v>
      </c>
      <c r="E325" s="188" t="s">
        <v>352</v>
      </c>
      <c r="F325" s="188" t="s">
        <v>19</v>
      </c>
      <c r="G325" s="233">
        <v>60000</v>
      </c>
      <c r="H325" s="233">
        <v>0</v>
      </c>
      <c r="I325" s="233">
        <f t="shared" ref="I325:I331" si="169">SUM(G325:H325)</f>
        <v>60000</v>
      </c>
      <c r="J325" s="225">
        <f>IF(G325&gt;=Datos!$D$14,(Datos!$D$14*Datos!$C$14),IF(G325&lt;=Datos!$D$14,(G325*Datos!$C$14)))</f>
        <v>1722</v>
      </c>
      <c r="K325" s="234">
        <v>3486.68</v>
      </c>
      <c r="L325" s="225">
        <f>IF(G325&gt;=Datos!$D$15,(Datos!$D$15*Datos!$C$15),IF(G325&lt;=Datos!$D$15,(G325*Datos!$C$15)))</f>
        <v>1824</v>
      </c>
      <c r="M325" s="233">
        <v>25</v>
      </c>
      <c r="N325" s="233">
        <f t="shared" si="135"/>
        <v>7057.68</v>
      </c>
      <c r="O325" s="281">
        <f t="shared" si="165"/>
        <v>52942.32</v>
      </c>
    </row>
    <row r="326" spans="1:15" s="9" customFormat="1" ht="36.75" customHeight="1" x14ac:dyDescent="0.2">
      <c r="A326" s="222">
        <v>247</v>
      </c>
      <c r="B326" s="158" t="s">
        <v>627</v>
      </c>
      <c r="C326" s="158" t="s">
        <v>356</v>
      </c>
      <c r="D326" s="176" t="s">
        <v>628</v>
      </c>
      <c r="E326" s="188" t="s">
        <v>352</v>
      </c>
      <c r="F326" s="188" t="s">
        <v>19</v>
      </c>
      <c r="G326" s="233">
        <v>35000</v>
      </c>
      <c r="H326" s="233">
        <v>0</v>
      </c>
      <c r="I326" s="233">
        <f t="shared" si="169"/>
        <v>35000</v>
      </c>
      <c r="J326" s="225">
        <v>1004.5</v>
      </c>
      <c r="K326" s="234" t="str">
        <f>IF((G326-J326-L326)&lt;=Datos!$G$7,"0",IF((G326-J326-L326)&lt;=Datos!$G$8,((G326-J326-L326)-Datos!$F$8)*Datos!$I$6,IF((G326-J326-L326)&lt;=Datos!$G$9,Datos!$I$8+((G326-J326-L326)-Datos!$F$9)*Datos!$J$6,IF((G326-J326-L326)&gt;=Datos!$F$10,(Datos!$I$8+Datos!$J$8)+((G326-J326-L326)-Datos!$F$10)*Datos!$K$6))))</f>
        <v>0</v>
      </c>
      <c r="L326" s="225">
        <v>1064</v>
      </c>
      <c r="M326" s="233">
        <v>25</v>
      </c>
      <c r="N326" s="233">
        <f>SUM(J326:M326)</f>
        <v>2093.5</v>
      </c>
      <c r="O326" s="281">
        <f t="shared" si="165"/>
        <v>32906.5</v>
      </c>
    </row>
    <row r="327" spans="1:15" s="9" customFormat="1" ht="36.75" customHeight="1" x14ac:dyDescent="0.2">
      <c r="A327" s="222">
        <v>248</v>
      </c>
      <c r="B327" s="244" t="s">
        <v>253</v>
      </c>
      <c r="C327" s="158" t="s">
        <v>356</v>
      </c>
      <c r="D327" s="181" t="s">
        <v>434</v>
      </c>
      <c r="E327" s="188" t="s">
        <v>352</v>
      </c>
      <c r="F327" s="188" t="s">
        <v>19</v>
      </c>
      <c r="G327" s="182">
        <v>35000</v>
      </c>
      <c r="H327" s="233">
        <v>0</v>
      </c>
      <c r="I327" s="182">
        <f t="shared" si="169"/>
        <v>35000</v>
      </c>
      <c r="J327" s="225">
        <f>IF(G327&gt;=Datos!$D$14,(Datos!$D$14*Datos!$C$14),IF(G327&lt;=Datos!$D$14,(G327*Datos!$C$14)))</f>
        <v>1004.5</v>
      </c>
      <c r="K327" s="234" t="str">
        <f>IF((G327-J327-L327)&lt;=Datos!$G$7,"0",IF((G327-J327-L327)&lt;=Datos!$G$8,((G327-J327-L327)-Datos!$F$8)*Datos!$I$6,IF((G327-J327-L327)&lt;=Datos!$G$9,Datos!$I$8+((G327-J327-L327)-Datos!$F$9)*Datos!$J$6,IF((G327-J327-L327)&gt;=Datos!$F$10,(Datos!$I$8+Datos!$J$8)+((G327-J327-L327)-Datos!$F$10)*Datos!$K$6))))</f>
        <v>0</v>
      </c>
      <c r="L327" s="225">
        <f>IF(G327&gt;=Datos!$D$15,(Datos!$D$15*Datos!$C$15),IF(G327&lt;=Datos!$D$15,(G327*Datos!$C$15)))</f>
        <v>1064</v>
      </c>
      <c r="M327" s="233">
        <v>1025</v>
      </c>
      <c r="N327" s="182">
        <f t="shared" ref="N327:N329" si="170">SUM(J327:M327)</f>
        <v>3093.5</v>
      </c>
      <c r="O327" s="281">
        <f t="shared" si="165"/>
        <v>31906.5</v>
      </c>
    </row>
    <row r="328" spans="1:15" s="9" customFormat="1" ht="36.75" customHeight="1" x14ac:dyDescent="0.2">
      <c r="A328" s="222">
        <v>249</v>
      </c>
      <c r="B328" s="158" t="s">
        <v>391</v>
      </c>
      <c r="C328" s="158" t="s">
        <v>356</v>
      </c>
      <c r="D328" s="176" t="s">
        <v>415</v>
      </c>
      <c r="E328" s="188" t="s">
        <v>352</v>
      </c>
      <c r="F328" s="188" t="s">
        <v>19</v>
      </c>
      <c r="G328" s="233">
        <v>65000</v>
      </c>
      <c r="H328" s="233">
        <v>0</v>
      </c>
      <c r="I328" s="233">
        <f t="shared" si="169"/>
        <v>65000</v>
      </c>
      <c r="J328" s="225">
        <f>IF(G328&gt;=Datos!$D$14,(Datos!$D$14*Datos!$C$14),IF(G328&lt;=Datos!$D$14,(G328*Datos!$C$14)))</f>
        <v>1865.5</v>
      </c>
      <c r="K328" s="234">
        <v>4084.48</v>
      </c>
      <c r="L328" s="225">
        <f>IF(G328&gt;=Datos!$D$15,(Datos!$D$15*Datos!$C$15),IF(G328&lt;=Datos!$D$15,(G328*Datos!$C$15)))</f>
        <v>1976</v>
      </c>
      <c r="M328" s="233">
        <v>1740.46</v>
      </c>
      <c r="N328" s="233">
        <f t="shared" si="170"/>
        <v>9666.4399999999987</v>
      </c>
      <c r="O328" s="281">
        <f t="shared" si="165"/>
        <v>55333.56</v>
      </c>
    </row>
    <row r="329" spans="1:15" s="9" customFormat="1" ht="36.75" customHeight="1" x14ac:dyDescent="0.2">
      <c r="A329" s="222">
        <v>250</v>
      </c>
      <c r="B329" s="158" t="s">
        <v>222</v>
      </c>
      <c r="C329" s="158" t="s">
        <v>356</v>
      </c>
      <c r="D329" s="176" t="s">
        <v>428</v>
      </c>
      <c r="E329" s="188" t="s">
        <v>352</v>
      </c>
      <c r="F329" s="188" t="s">
        <v>19</v>
      </c>
      <c r="G329" s="233">
        <v>65000</v>
      </c>
      <c r="H329" s="233">
        <v>0</v>
      </c>
      <c r="I329" s="233">
        <f t="shared" si="169"/>
        <v>65000</v>
      </c>
      <c r="J329" s="225">
        <f>IF(G329&gt;=Datos!$D$14,(Datos!$D$14*Datos!$C$14),IF(G329&lt;=Datos!$D$14,(G329*Datos!$C$14)))</f>
        <v>1865.5</v>
      </c>
      <c r="K329" s="234">
        <v>4427.58</v>
      </c>
      <c r="L329" s="225">
        <f>IF(G329&gt;=Datos!$D$15,(Datos!$D$15*Datos!$C$15),IF(G329&lt;=Datos!$D$15,(G329*Datos!$C$15)))</f>
        <v>1976</v>
      </c>
      <c r="M329" s="233">
        <v>25</v>
      </c>
      <c r="N329" s="233">
        <f t="shared" si="170"/>
        <v>8294.08</v>
      </c>
      <c r="O329" s="281">
        <f t="shared" si="165"/>
        <v>56705.919999999998</v>
      </c>
    </row>
    <row r="330" spans="1:15" s="9" customFormat="1" ht="36.75" customHeight="1" x14ac:dyDescent="0.2">
      <c r="A330" s="222">
        <v>251</v>
      </c>
      <c r="B330" s="158" t="s">
        <v>179</v>
      </c>
      <c r="C330" s="158" t="s">
        <v>356</v>
      </c>
      <c r="D330" s="158" t="s">
        <v>273</v>
      </c>
      <c r="E330" s="188" t="s">
        <v>352</v>
      </c>
      <c r="F330" s="188" t="s">
        <v>19</v>
      </c>
      <c r="G330" s="233">
        <v>70946.2</v>
      </c>
      <c r="H330" s="233">
        <v>0</v>
      </c>
      <c r="I330" s="233">
        <f t="shared" si="169"/>
        <v>70946.2</v>
      </c>
      <c r="J330" s="225">
        <f>IF(G330&gt;=Datos!$D$14,(Datos!$D$14*Datos!$C$14),IF(G330&lt;=Datos!$D$14,(G330*Datos!$C$14)))</f>
        <v>2036.1559399999999</v>
      </c>
      <c r="K330" s="234">
        <f>IF((G330-J330-L330)&lt;=Datos!$G$7,"0",IF((G330-J330-L330)&lt;=Datos!$G$8,((G330-J330-L330)-Datos!$F$8)*Datos!$I$6,IF((G330-J330-L330)&lt;=Datos!$G$9,Datos!$I$8+((G330-J330-L330)-Datos!$F$9)*Datos!$J$6,IF((G330-J330-L330)&gt;=Datos!$F$10,(Datos!$I$8+Datos!$J$8)+((G330-J330-L330)-Datos!$F$10)*Datos!$K$6))))</f>
        <v>5546.5315826666665</v>
      </c>
      <c r="L330" s="225">
        <f>IF(G330&gt;=Datos!$D$15,(Datos!$D$15*Datos!$C$15),IF(G330&lt;=Datos!$D$15,(G330*Datos!$C$15)))</f>
        <v>2156.7644799999998</v>
      </c>
      <c r="M330" s="233">
        <v>25</v>
      </c>
      <c r="N330" s="233">
        <f>SUM(J330:M330)</f>
        <v>9764.4520026666651</v>
      </c>
      <c r="O330" s="281">
        <f t="shared" si="165"/>
        <v>61181.747997333332</v>
      </c>
    </row>
    <row r="331" spans="1:15" s="9" customFormat="1" ht="36.75" customHeight="1" x14ac:dyDescent="0.2">
      <c r="A331" s="222">
        <v>252</v>
      </c>
      <c r="B331" s="158" t="s">
        <v>189</v>
      </c>
      <c r="C331" s="158" t="s">
        <v>356</v>
      </c>
      <c r="D331" s="176" t="s">
        <v>415</v>
      </c>
      <c r="E331" s="188" t="s">
        <v>352</v>
      </c>
      <c r="F331" s="188" t="s">
        <v>19</v>
      </c>
      <c r="G331" s="233">
        <v>65000</v>
      </c>
      <c r="H331" s="233">
        <v>0</v>
      </c>
      <c r="I331" s="233">
        <f t="shared" si="169"/>
        <v>65000</v>
      </c>
      <c r="J331" s="225">
        <f>IF(G331&gt;=Datos!$D$14,(Datos!$D$14*Datos!$C$14),IF(G331&lt;=Datos!$D$14,(G331*Datos!$C$14)))</f>
        <v>1865.5</v>
      </c>
      <c r="K331" s="234">
        <v>4427.58</v>
      </c>
      <c r="L331" s="225">
        <f>IF(G331&gt;=Datos!$D$15,(Datos!$D$15*Datos!$C$15),IF(G331&lt;=Datos!$D$15,(G331*Datos!$C$15)))</f>
        <v>1976</v>
      </c>
      <c r="M331" s="233">
        <v>25</v>
      </c>
      <c r="N331" s="233">
        <f t="shared" ref="N331:N353" si="171">SUM(J331:M331)</f>
        <v>8294.08</v>
      </c>
      <c r="O331" s="281">
        <f t="shared" si="165"/>
        <v>56705.919999999998</v>
      </c>
    </row>
    <row r="332" spans="1:15" s="9" customFormat="1" ht="36.75" customHeight="1" x14ac:dyDescent="0.2">
      <c r="A332" s="222">
        <v>253</v>
      </c>
      <c r="B332" s="158" t="s">
        <v>162</v>
      </c>
      <c r="C332" s="158" t="s">
        <v>356</v>
      </c>
      <c r="D332" s="158" t="s">
        <v>272</v>
      </c>
      <c r="E332" s="188" t="s">
        <v>352</v>
      </c>
      <c r="F332" s="188" t="s">
        <v>353</v>
      </c>
      <c r="G332" s="233">
        <v>80000</v>
      </c>
      <c r="H332" s="233">
        <v>0</v>
      </c>
      <c r="I332" s="233">
        <f t="shared" ref="I332" si="172">SUM(G332:H332)</f>
        <v>80000</v>
      </c>
      <c r="J332" s="225">
        <f>IF(G332&gt;=Datos!$D$14,(Datos!$D$14*Datos!$C$14),IF(G332&lt;=Datos!$D$14,(G332*Datos!$C$14)))</f>
        <v>2296</v>
      </c>
      <c r="K332" s="234">
        <v>7400.87</v>
      </c>
      <c r="L332" s="225">
        <f>IF(G332&gt;=Datos!$D$15,(Datos!$D$15*Datos!$C$15),IF(G332&lt;=Datos!$D$15,(G332*Datos!$C$15)))</f>
        <v>2432</v>
      </c>
      <c r="M332" s="233">
        <v>25</v>
      </c>
      <c r="N332" s="233">
        <f t="shared" si="171"/>
        <v>12153.869999999999</v>
      </c>
      <c r="O332" s="281">
        <f t="shared" si="165"/>
        <v>67846.13</v>
      </c>
    </row>
    <row r="333" spans="1:15" s="9" customFormat="1" ht="36.75" customHeight="1" x14ac:dyDescent="0.2">
      <c r="A333" s="222">
        <v>254</v>
      </c>
      <c r="B333" s="158" t="s">
        <v>102</v>
      </c>
      <c r="C333" s="158" t="s">
        <v>356</v>
      </c>
      <c r="D333" s="176" t="s">
        <v>415</v>
      </c>
      <c r="E333" s="188" t="s">
        <v>352</v>
      </c>
      <c r="F333" s="188" t="s">
        <v>19</v>
      </c>
      <c r="G333" s="233">
        <v>60000</v>
      </c>
      <c r="H333" s="233">
        <v>0</v>
      </c>
      <c r="I333" s="233">
        <f t="shared" ref="I333" si="173">SUM(G333:H333)</f>
        <v>60000</v>
      </c>
      <c r="J333" s="225">
        <f>IF(G333&gt;=Datos!$D$14,(Datos!$D$14*Datos!$C$14),IF(G333&lt;=Datos!$D$14,(G333*Datos!$C$14)))</f>
        <v>1722</v>
      </c>
      <c r="K333" s="234">
        <v>3486.68</v>
      </c>
      <c r="L333" s="225">
        <f>IF(G333&gt;=Datos!$D$15,(Datos!$D$15*Datos!$C$15),IF(G333&lt;=Datos!$D$15,(G333*Datos!$C$15)))</f>
        <v>1824</v>
      </c>
      <c r="M333" s="233">
        <v>25</v>
      </c>
      <c r="N333" s="233">
        <f t="shared" si="171"/>
        <v>7057.68</v>
      </c>
      <c r="O333" s="281">
        <f t="shared" si="165"/>
        <v>52942.32</v>
      </c>
    </row>
    <row r="334" spans="1:15" s="9" customFormat="1" ht="36.75" customHeight="1" x14ac:dyDescent="0.2">
      <c r="A334" s="222">
        <v>255</v>
      </c>
      <c r="B334" s="244" t="s">
        <v>77</v>
      </c>
      <c r="C334" s="158" t="s">
        <v>356</v>
      </c>
      <c r="D334" s="244" t="s">
        <v>286</v>
      </c>
      <c r="E334" s="188" t="s">
        <v>352</v>
      </c>
      <c r="F334" s="188" t="s">
        <v>353</v>
      </c>
      <c r="G334" s="182">
        <v>35000</v>
      </c>
      <c r="H334" s="233">
        <v>0</v>
      </c>
      <c r="I334" s="182">
        <f t="shared" ref="I334:I335" si="174">SUM(G334:H334)</f>
        <v>35000</v>
      </c>
      <c r="J334" s="225">
        <f>IF(G334&gt;=Datos!$D$14,(Datos!$D$14*Datos!$C$14),IF(G334&lt;=Datos!$D$14,(G334*Datos!$C$14)))</f>
        <v>1004.5</v>
      </c>
      <c r="K334" s="234" t="str">
        <f>IF((G334-J334-L334)&lt;=Datos!$G$7,"0",IF((G334-J334-L334)&lt;=Datos!$G$8,((G334-J334-L334)-Datos!$F$8)*Datos!$I$6,IF((G334-J334-L334)&lt;=Datos!$G$9,Datos!$I$8+((G334-J334-L334)-Datos!$F$9)*Datos!$J$6,IF((G334-J334-L334)&gt;=Datos!$F$10,(Datos!$I$8+Datos!$J$8)+((G334-J334-L334)-Datos!$F$10)*Datos!$K$6))))</f>
        <v>0</v>
      </c>
      <c r="L334" s="225">
        <f>IF(G334&gt;=Datos!$D$15,(Datos!$D$15*Datos!$C$15),IF(G334&lt;=Datos!$D$15,(G334*Datos!$C$15)))</f>
        <v>1064</v>
      </c>
      <c r="M334" s="233">
        <v>25</v>
      </c>
      <c r="N334" s="182">
        <f t="shared" si="171"/>
        <v>2093.5</v>
      </c>
      <c r="O334" s="281">
        <f t="shared" si="165"/>
        <v>32906.5</v>
      </c>
    </row>
    <row r="335" spans="1:15" s="9" customFormat="1" ht="36.75" customHeight="1" x14ac:dyDescent="0.2">
      <c r="A335" s="222">
        <v>256</v>
      </c>
      <c r="B335" s="158" t="s">
        <v>170</v>
      </c>
      <c r="C335" s="158" t="s">
        <v>356</v>
      </c>
      <c r="D335" s="158" t="s">
        <v>286</v>
      </c>
      <c r="E335" s="188" t="s">
        <v>352</v>
      </c>
      <c r="F335" s="188" t="s">
        <v>19</v>
      </c>
      <c r="G335" s="233">
        <v>35000</v>
      </c>
      <c r="H335" s="233">
        <v>0</v>
      </c>
      <c r="I335" s="233">
        <f t="shared" si="174"/>
        <v>35000</v>
      </c>
      <c r="J335" s="225">
        <f>IF(G335&gt;=Datos!$D$14,(Datos!$D$14*Datos!$C$14),IF(G335&lt;=Datos!$D$14,(G335*Datos!$C$14)))</f>
        <v>1004.5</v>
      </c>
      <c r="K335" s="234" t="str">
        <f>IF((G335-J335-L335)&lt;=Datos!$G$7,"0",IF((G335-J335-L335)&lt;=Datos!$G$8,((G335-J335-L335)-Datos!$F$8)*Datos!$I$6,IF((G335-J335-L335)&lt;=Datos!$G$9,Datos!$I$8+((G335-J335-L335)-Datos!$F$9)*Datos!$J$6,IF((G335-J335-L335)&gt;=Datos!$F$10,(Datos!$I$8+Datos!$J$8)+((G335-J335-L335)-Datos!$F$10)*Datos!$K$6))))</f>
        <v>0</v>
      </c>
      <c r="L335" s="225">
        <f>IF(G335&gt;=Datos!$D$15,(Datos!$D$15*Datos!$C$15),IF(G335&lt;=Datos!$D$15,(G335*Datos!$C$15)))</f>
        <v>1064</v>
      </c>
      <c r="M335" s="233">
        <v>25</v>
      </c>
      <c r="N335" s="233">
        <f t="shared" si="171"/>
        <v>2093.5</v>
      </c>
      <c r="O335" s="281">
        <f t="shared" si="165"/>
        <v>32906.5</v>
      </c>
    </row>
    <row r="336" spans="1:15" s="9" customFormat="1" ht="36.75" customHeight="1" x14ac:dyDescent="0.2">
      <c r="A336" s="222">
        <v>257</v>
      </c>
      <c r="B336" s="244" t="s">
        <v>453</v>
      </c>
      <c r="C336" s="158" t="s">
        <v>356</v>
      </c>
      <c r="D336" s="181" t="s">
        <v>454</v>
      </c>
      <c r="E336" s="188" t="s">
        <v>352</v>
      </c>
      <c r="F336" s="188" t="s">
        <v>19</v>
      </c>
      <c r="G336" s="233">
        <v>35000</v>
      </c>
      <c r="H336" s="233">
        <v>0</v>
      </c>
      <c r="I336" s="233">
        <f t="shared" ref="I336:I337" si="175">SUM(G336:H336)</f>
        <v>35000</v>
      </c>
      <c r="J336" s="225">
        <f>IF(G336&gt;=Datos!$D$14,(Datos!$D$14*Datos!$C$14),IF(G336&lt;=Datos!$D$14,(G336*Datos!$C$14)))</f>
        <v>1004.5</v>
      </c>
      <c r="K336" s="234" t="str">
        <f>IF((G336-J336-L336)&lt;=Datos!$G$7,"0",IF((G336-J336-L336)&lt;=Datos!$G$8,((G336-J336-L336)-Datos!$F$8)*Datos!$I$6,IF((G336-J336-L336)&lt;=Datos!$G$9,Datos!$I$8+((G336-J336-L336)-Datos!$F$9)*Datos!$J$6,IF((G336-J336-L336)&gt;=Datos!$F$10,(Datos!$I$8+Datos!$J$8)+((G336-J336-L336)-Datos!$F$10)*Datos!$K$6))))</f>
        <v>0</v>
      </c>
      <c r="L336" s="225">
        <f>IF(G336&gt;=Datos!$D$15,(Datos!$D$15*Datos!$C$15),IF(G336&lt;=Datos!$D$15,(G336*Datos!$C$15)))</f>
        <v>1064</v>
      </c>
      <c r="M336" s="233">
        <v>25</v>
      </c>
      <c r="N336" s="233">
        <f t="shared" si="171"/>
        <v>2093.5</v>
      </c>
      <c r="O336" s="281">
        <f t="shared" si="165"/>
        <v>32906.5</v>
      </c>
    </row>
    <row r="337" spans="1:15" s="9" customFormat="1" ht="36.75" customHeight="1" x14ac:dyDescent="0.2">
      <c r="A337" s="222">
        <v>258</v>
      </c>
      <c r="B337" s="158" t="s">
        <v>381</v>
      </c>
      <c r="C337" s="158" t="s">
        <v>356</v>
      </c>
      <c r="D337" s="176" t="s">
        <v>415</v>
      </c>
      <c r="E337" s="188" t="s">
        <v>352</v>
      </c>
      <c r="F337" s="188" t="s">
        <v>19</v>
      </c>
      <c r="G337" s="233">
        <v>60000</v>
      </c>
      <c r="H337" s="233">
        <v>0</v>
      </c>
      <c r="I337" s="233">
        <f t="shared" si="175"/>
        <v>60000</v>
      </c>
      <c r="J337" s="225">
        <f>IF(G337&gt;=Datos!$D$14,(Datos!$D$14*Datos!$C$14),IF(G337&lt;=Datos!$D$14,(G337*Datos!$C$14)))</f>
        <v>1722</v>
      </c>
      <c r="K337" s="234">
        <v>3486.68</v>
      </c>
      <c r="L337" s="225">
        <f>IF(G337&gt;=Datos!$D$15,(Datos!$D$15*Datos!$C$15),IF(G337&lt;=Datos!$D$15,(G337*Datos!$C$15)))</f>
        <v>1824</v>
      </c>
      <c r="M337" s="233">
        <v>25</v>
      </c>
      <c r="N337" s="233">
        <f t="shared" si="171"/>
        <v>7057.68</v>
      </c>
      <c r="O337" s="281">
        <f t="shared" si="165"/>
        <v>52942.32</v>
      </c>
    </row>
    <row r="338" spans="1:15" s="9" customFormat="1" ht="36.75" customHeight="1" x14ac:dyDescent="0.2">
      <c r="A338" s="222">
        <v>259</v>
      </c>
      <c r="B338" s="158" t="s">
        <v>158</v>
      </c>
      <c r="C338" s="158" t="s">
        <v>356</v>
      </c>
      <c r="D338" s="158" t="s">
        <v>273</v>
      </c>
      <c r="E338" s="188" t="s">
        <v>352</v>
      </c>
      <c r="F338" s="188" t="s">
        <v>19</v>
      </c>
      <c r="G338" s="233">
        <v>65000</v>
      </c>
      <c r="H338" s="233">
        <v>0</v>
      </c>
      <c r="I338" s="233">
        <f t="shared" ref="I338" si="176">SUM(G338:H338)</f>
        <v>65000</v>
      </c>
      <c r="J338" s="225">
        <f>IF(G338&gt;=Datos!$D$14,(Datos!$D$14*Datos!$C$14),IF(G338&lt;=Datos!$D$14,(G338*Datos!$C$14)))</f>
        <v>1865.5</v>
      </c>
      <c r="K338" s="234">
        <f>IF((G338-J338-L338)&lt;=Datos!$G$7,"0",IF((G338-J338-L338)&lt;=Datos!$G$8,((G338-J338-L338)-Datos!$F$8)*Datos!$I$6,IF((G338-J338-L338)&lt;=Datos!$G$9,Datos!$I$8+((G338-J338-L338)-Datos!$F$9)*Datos!$J$6,IF((G338-J338-L338)&gt;=Datos!$F$10,(Datos!$I$8+Datos!$J$8)+((G338-J338-L338)-Datos!$F$10)*Datos!$K$6))))</f>
        <v>4427.5756666666657</v>
      </c>
      <c r="L338" s="225">
        <f>IF(G338&gt;=Datos!$D$15,(Datos!$D$15*Datos!$C$15),IF(G338&lt;=Datos!$D$15,(G338*Datos!$C$15)))</f>
        <v>1976</v>
      </c>
      <c r="M338" s="233">
        <v>2025</v>
      </c>
      <c r="N338" s="233">
        <f t="shared" si="171"/>
        <v>10294.075666666666</v>
      </c>
      <c r="O338" s="281">
        <f t="shared" si="165"/>
        <v>54705.924333333336</v>
      </c>
    </row>
    <row r="339" spans="1:15" ht="36.75" customHeight="1" x14ac:dyDescent="0.2">
      <c r="A339" s="222">
        <v>260</v>
      </c>
      <c r="B339" s="228" t="s">
        <v>110</v>
      </c>
      <c r="C339" s="158" t="s">
        <v>356</v>
      </c>
      <c r="D339" s="228" t="s">
        <v>273</v>
      </c>
      <c r="E339" s="229" t="s">
        <v>352</v>
      </c>
      <c r="F339" s="229" t="s">
        <v>19</v>
      </c>
      <c r="G339" s="230">
        <v>67567.5</v>
      </c>
      <c r="H339" s="230">
        <v>0</v>
      </c>
      <c r="I339" s="230">
        <f t="shared" ref="I339" si="177">SUM(G339:H339)</f>
        <v>67567.5</v>
      </c>
      <c r="J339" s="231">
        <f>IF(G339&gt;=Datos!$D$14,(Datos!$D$14*Datos!$C$14),IF(G339&lt;=Datos!$D$14,(G339*Datos!$C$14)))</f>
        <v>1939.1872499999999</v>
      </c>
      <c r="K339" s="234">
        <v>4567.6400000000003</v>
      </c>
      <c r="L339" s="231">
        <f>IF(G339&gt;=Datos!$D$15,(Datos!$D$15*Datos!$C$15),IF(G339&lt;=Datos!$D$15,(G339*Datos!$C$15)))</f>
        <v>2054.0520000000001</v>
      </c>
      <c r="M339" s="230">
        <v>2740.46</v>
      </c>
      <c r="N339" s="230">
        <f t="shared" si="171"/>
        <v>11301.339250000001</v>
      </c>
      <c r="O339" s="281">
        <f t="shared" si="165"/>
        <v>56266.160749999995</v>
      </c>
    </row>
    <row r="340" spans="1:15" s="9" customFormat="1" ht="36.75" customHeight="1" x14ac:dyDescent="0.2">
      <c r="A340" s="222">
        <v>261</v>
      </c>
      <c r="B340" s="158" t="s">
        <v>159</v>
      </c>
      <c r="C340" s="158" t="s">
        <v>356</v>
      </c>
      <c r="D340" s="176" t="s">
        <v>641</v>
      </c>
      <c r="E340" s="188" t="s">
        <v>352</v>
      </c>
      <c r="F340" s="188" t="s">
        <v>19</v>
      </c>
      <c r="G340" s="233">
        <v>35000</v>
      </c>
      <c r="H340" s="233">
        <v>0</v>
      </c>
      <c r="I340" s="233">
        <f t="shared" ref="I340:I370" si="178">SUM(G340:H340)</f>
        <v>35000</v>
      </c>
      <c r="J340" s="225">
        <f>IF(G340&gt;=Datos!$D$14,(Datos!$D$14*Datos!$C$14),IF(G340&lt;=Datos!$D$14,(G340*Datos!$C$14)))</f>
        <v>1004.5</v>
      </c>
      <c r="K340" s="234" t="str">
        <f>IF((G340-J340-L340)&lt;=Datos!$G$7,"0",IF((G340-J340-L340)&lt;=Datos!$G$8,((G340-J340-L340)-Datos!$F$8)*Datos!$I$6,IF((G340-J340-L340)&lt;=Datos!$G$9,Datos!$I$8+((G340-J340-L340)-Datos!$F$9)*Datos!$J$6,IF((G340-J340-L340)&gt;=Datos!$F$10,(Datos!$I$8+Datos!$J$8)+((G340-J340-L340)-Datos!$F$10)*Datos!$K$6))))</f>
        <v>0</v>
      </c>
      <c r="L340" s="225">
        <f>IF(G340&gt;=Datos!$D$15,(Datos!$D$15*Datos!$C$15),IF(G340&lt;=Datos!$D$15,(G340*Datos!$C$15)))</f>
        <v>1064</v>
      </c>
      <c r="M340" s="233">
        <v>2740.46</v>
      </c>
      <c r="N340" s="233">
        <f t="shared" si="171"/>
        <v>4808.96</v>
      </c>
      <c r="O340" s="281">
        <f t="shared" si="165"/>
        <v>30191.040000000001</v>
      </c>
    </row>
    <row r="341" spans="1:15" s="9" customFormat="1" ht="36.75" customHeight="1" x14ac:dyDescent="0.2">
      <c r="A341" s="222">
        <v>262</v>
      </c>
      <c r="B341" s="158" t="s">
        <v>94</v>
      </c>
      <c r="C341" s="158" t="s">
        <v>356</v>
      </c>
      <c r="D341" s="158" t="s">
        <v>286</v>
      </c>
      <c r="E341" s="188" t="s">
        <v>352</v>
      </c>
      <c r="F341" s="188" t="s">
        <v>19</v>
      </c>
      <c r="G341" s="233">
        <v>35000</v>
      </c>
      <c r="H341" s="233">
        <v>0</v>
      </c>
      <c r="I341" s="233">
        <f t="shared" si="178"/>
        <v>35000</v>
      </c>
      <c r="J341" s="225">
        <f>IF(G341&gt;=Datos!$D$14,(Datos!$D$14*Datos!$C$14),IF(G341&lt;=Datos!$D$14,(G341*Datos!$C$14)))</f>
        <v>1004.5</v>
      </c>
      <c r="K341" s="234" t="str">
        <f>IF((G341-J341-L341)&lt;=Datos!$G$7,"0",IF((G341-J341-L341)&lt;=Datos!$G$8,((G341-J341-L341)-Datos!$F$8)*Datos!$I$6,IF((G341-J341-L341)&lt;=Datos!$G$9,Datos!$I$8+((G341-J341-L341)-Datos!$F$9)*Datos!$J$6,IF((G341-J341-L341)&gt;=Datos!$F$10,(Datos!$I$8+Datos!$J$8)+((G341-J341-L341)-Datos!$F$10)*Datos!$K$6))))</f>
        <v>0</v>
      </c>
      <c r="L341" s="225">
        <f>IF(G341&gt;=Datos!$D$15,(Datos!$D$15*Datos!$C$15),IF(G341&lt;=Datos!$D$15,(G341*Datos!$C$15)))</f>
        <v>1064</v>
      </c>
      <c r="M341" s="233">
        <v>8455.92</v>
      </c>
      <c r="N341" s="233">
        <f t="shared" si="171"/>
        <v>10524.42</v>
      </c>
      <c r="O341" s="281">
        <f t="shared" si="165"/>
        <v>24475.58</v>
      </c>
    </row>
    <row r="342" spans="1:15" s="9" customFormat="1" ht="36.75" customHeight="1" x14ac:dyDescent="0.2">
      <c r="A342" s="222">
        <v>263</v>
      </c>
      <c r="B342" s="244" t="s">
        <v>368</v>
      </c>
      <c r="C342" s="158" t="s">
        <v>356</v>
      </c>
      <c r="D342" s="176" t="s">
        <v>409</v>
      </c>
      <c r="E342" s="188" t="s">
        <v>352</v>
      </c>
      <c r="F342" s="188" t="s">
        <v>19</v>
      </c>
      <c r="G342" s="233">
        <v>35000</v>
      </c>
      <c r="H342" s="233">
        <v>0</v>
      </c>
      <c r="I342" s="233">
        <f t="shared" si="178"/>
        <v>35000</v>
      </c>
      <c r="J342" s="225">
        <f>IF(G342&gt;=Datos!$D$14,(Datos!$D$14*Datos!$C$14),IF(G342&lt;=Datos!$D$14,(G342*Datos!$C$14)))</f>
        <v>1004.5</v>
      </c>
      <c r="K342" s="234" t="str">
        <f>IF((G342-J342-L342)&lt;=Datos!$G$7,"0",IF((G342-J342-L342)&lt;=Datos!$G$8,((G342-J342-L342)-Datos!$F$8)*Datos!$I$6,IF((G342-J342-L342)&lt;=Datos!$G$9,Datos!$I$8+((G342-J342-L342)-Datos!$F$9)*Datos!$J$6,IF((G342-J342-L342)&gt;=Datos!$F$10,(Datos!$I$8+Datos!$J$8)+((G342-J342-L342)-Datos!$F$10)*Datos!$K$6))))</f>
        <v>0</v>
      </c>
      <c r="L342" s="225">
        <f>IF(G342&gt;=Datos!$D$15,(Datos!$D$15*Datos!$C$15),IF(G342&lt;=Datos!$D$15,(G342*Datos!$C$15)))</f>
        <v>1064</v>
      </c>
      <c r="M342" s="233">
        <v>25</v>
      </c>
      <c r="N342" s="233">
        <f t="shared" si="171"/>
        <v>2093.5</v>
      </c>
      <c r="O342" s="281">
        <f t="shared" si="165"/>
        <v>32906.5</v>
      </c>
    </row>
    <row r="343" spans="1:15" s="9" customFormat="1" ht="36.75" customHeight="1" x14ac:dyDescent="0.2">
      <c r="A343" s="222">
        <v>264</v>
      </c>
      <c r="B343" s="244" t="s">
        <v>783</v>
      </c>
      <c r="C343" s="158" t="s">
        <v>356</v>
      </c>
      <c r="D343" s="176" t="s">
        <v>294</v>
      </c>
      <c r="E343" s="188" t="s">
        <v>352</v>
      </c>
      <c r="F343" s="188" t="s">
        <v>19</v>
      </c>
      <c r="G343" s="233">
        <v>35000</v>
      </c>
      <c r="H343" s="233">
        <v>0</v>
      </c>
      <c r="I343" s="233">
        <f t="shared" si="178"/>
        <v>35000</v>
      </c>
      <c r="J343" s="225">
        <f>IF(G343&gt;=Datos!$D$14,(Datos!$D$14*Datos!$C$14),IF(G343&lt;=Datos!$D$14,(G343*Datos!$C$14)))</f>
        <v>1004.5</v>
      </c>
      <c r="K343" s="234" t="str">
        <f>IF((G343-J343-L343)&lt;=Datos!$G$7,"0",IF((G343-J343-L343)&lt;=Datos!$G$8,((G343-J343-L343)-Datos!$F$8)*Datos!$I$6,IF((G343-J343-L343)&lt;=Datos!$G$9,Datos!$I$8+((G343-J343-L343)-Datos!$F$9)*Datos!$J$6,IF((G343-J343-L343)&gt;=Datos!$F$10,(Datos!$I$8+Datos!$J$8)+((G343-J343-L343)-Datos!$F$10)*Datos!$K$6))))</f>
        <v>0</v>
      </c>
      <c r="L343" s="225">
        <f>IF(G343&gt;=Datos!$D$15,(Datos!$D$15*Datos!$C$15),IF(G343&lt;=Datos!$D$15,(G343*Datos!$C$15)))</f>
        <v>1064</v>
      </c>
      <c r="M343" s="233">
        <v>25</v>
      </c>
      <c r="N343" s="233">
        <f t="shared" si="171"/>
        <v>2093.5</v>
      </c>
      <c r="O343" s="281">
        <f t="shared" si="165"/>
        <v>32906.5</v>
      </c>
    </row>
    <row r="344" spans="1:15" s="9" customFormat="1" ht="36.75" customHeight="1" x14ac:dyDescent="0.2">
      <c r="A344" s="222">
        <v>265</v>
      </c>
      <c r="B344" s="244" t="s">
        <v>844</v>
      </c>
      <c r="C344" s="158" t="s">
        <v>356</v>
      </c>
      <c r="D344" s="176" t="s">
        <v>273</v>
      </c>
      <c r="E344" s="188" t="s">
        <v>352</v>
      </c>
      <c r="F344" s="188" t="s">
        <v>19</v>
      </c>
      <c r="G344" s="233">
        <v>60000</v>
      </c>
      <c r="H344" s="233">
        <v>0</v>
      </c>
      <c r="I344" s="233">
        <f t="shared" si="178"/>
        <v>60000</v>
      </c>
      <c r="J344" s="225">
        <f>IF(G344&gt;=Datos!$D$14,(Datos!$D$14*Datos!$C$14),IF(G344&lt;=Datos!$D$14,(G344*Datos!$C$14)))</f>
        <v>1722</v>
      </c>
      <c r="K344" s="234">
        <f>IF((G344-J344-L344)&lt;=Datos!$G$7,"0",IF((G344-J344-L344)&lt;=Datos!$G$8,((G344-J344-L344)-Datos!$F$8)*Datos!$I$6,IF((G344-J344-L344)&lt;=Datos!$G$9,Datos!$I$8+((G344-J344-L344)-Datos!$F$9)*Datos!$J$6,IF((G344-J344-L344)&gt;=Datos!$F$10,(Datos!$I$8+Datos!$J$8)+((G344-J344-L344)-Datos!$F$10)*Datos!$K$6))))</f>
        <v>3486.6756666666661</v>
      </c>
      <c r="L344" s="225">
        <f>IF(G344&gt;=Datos!$D$15,(Datos!$D$15*Datos!$C$15),IF(G344&lt;=Datos!$D$15,(G344*Datos!$C$15)))</f>
        <v>1824</v>
      </c>
      <c r="M344" s="233">
        <v>25</v>
      </c>
      <c r="N344" s="233">
        <f t="shared" si="171"/>
        <v>7057.6756666666661</v>
      </c>
      <c r="O344" s="281">
        <f t="shared" si="165"/>
        <v>52942.324333333338</v>
      </c>
    </row>
    <row r="345" spans="1:15" s="9" customFormat="1" ht="36.75" customHeight="1" x14ac:dyDescent="0.2">
      <c r="A345" s="222">
        <v>266</v>
      </c>
      <c r="B345" s="158" t="s">
        <v>188</v>
      </c>
      <c r="C345" s="158" t="s">
        <v>356</v>
      </c>
      <c r="D345" s="158" t="s">
        <v>273</v>
      </c>
      <c r="E345" s="188" t="s">
        <v>352</v>
      </c>
      <c r="F345" s="188" t="s">
        <v>19</v>
      </c>
      <c r="G345" s="233">
        <v>65000</v>
      </c>
      <c r="H345" s="233">
        <v>0</v>
      </c>
      <c r="I345" s="233">
        <f t="shared" si="178"/>
        <v>65000</v>
      </c>
      <c r="J345" s="225">
        <f>IF(G345&gt;=Datos!$D$14,(Datos!$D$14*Datos!$C$14),IF(G345&lt;=Datos!$D$14,(G345*Datos!$C$14)))</f>
        <v>1865.5</v>
      </c>
      <c r="K345" s="234">
        <v>4427.58</v>
      </c>
      <c r="L345" s="225">
        <f>IF(G345&gt;=Datos!$D$15,(Datos!$D$15*Datos!$C$15),IF(G345&lt;=Datos!$D$15,(G345*Datos!$C$15)))</f>
        <v>1976</v>
      </c>
      <c r="M345" s="233">
        <v>25</v>
      </c>
      <c r="N345" s="233">
        <f t="shared" si="171"/>
        <v>8294.08</v>
      </c>
      <c r="O345" s="281">
        <f t="shared" si="165"/>
        <v>56705.919999999998</v>
      </c>
    </row>
    <row r="346" spans="1:15" s="9" customFormat="1" ht="36.75" customHeight="1" x14ac:dyDescent="0.2">
      <c r="A346" s="222">
        <v>267</v>
      </c>
      <c r="B346" s="158" t="s">
        <v>136</v>
      </c>
      <c r="C346" s="158" t="s">
        <v>356</v>
      </c>
      <c r="D346" s="158" t="s">
        <v>273</v>
      </c>
      <c r="E346" s="188" t="s">
        <v>352</v>
      </c>
      <c r="F346" s="188" t="s">
        <v>353</v>
      </c>
      <c r="G346" s="233">
        <v>60000</v>
      </c>
      <c r="H346" s="233">
        <v>0</v>
      </c>
      <c r="I346" s="233">
        <f t="shared" si="178"/>
        <v>60000</v>
      </c>
      <c r="J346" s="225">
        <f>IF(G346&gt;=Datos!$D$14,(Datos!$D$14*Datos!$C$14),IF(G346&lt;=Datos!$D$14,(G346*Datos!$C$14)))</f>
        <v>1722</v>
      </c>
      <c r="K346" s="234">
        <v>3486.68</v>
      </c>
      <c r="L346" s="225">
        <f>IF(G346&gt;=Datos!$D$15,(Datos!$D$15*Datos!$C$15),IF(G346&lt;=Datos!$D$15,(G346*Datos!$C$15)))</f>
        <v>1824</v>
      </c>
      <c r="M346" s="233">
        <v>25</v>
      </c>
      <c r="N346" s="233">
        <f t="shared" si="171"/>
        <v>7057.68</v>
      </c>
      <c r="O346" s="281">
        <f t="shared" si="165"/>
        <v>52942.32</v>
      </c>
    </row>
    <row r="347" spans="1:15" s="9" customFormat="1" ht="36.75" customHeight="1" x14ac:dyDescent="0.2">
      <c r="A347" s="222">
        <v>268</v>
      </c>
      <c r="B347" s="158" t="s">
        <v>228</v>
      </c>
      <c r="C347" s="158" t="s">
        <v>356</v>
      </c>
      <c r="D347" s="158" t="s">
        <v>273</v>
      </c>
      <c r="E347" s="188" t="s">
        <v>352</v>
      </c>
      <c r="F347" s="188" t="s">
        <v>19</v>
      </c>
      <c r="G347" s="233">
        <v>65000</v>
      </c>
      <c r="H347" s="233">
        <v>0</v>
      </c>
      <c r="I347" s="233">
        <f t="shared" si="178"/>
        <v>65000</v>
      </c>
      <c r="J347" s="225">
        <f>IF(G347&gt;=Datos!$D$14,(Datos!$D$14*Datos!$C$14),IF(G347&lt;=Datos!$D$14,(G347*Datos!$C$14)))</f>
        <v>1865.5</v>
      </c>
      <c r="K347" s="234">
        <v>4427.58</v>
      </c>
      <c r="L347" s="225">
        <f>IF(G347&gt;=Datos!$D$15,(Datos!$D$15*Datos!$C$15),IF(G347&lt;=Datos!$D$15,(G347*Datos!$C$15)))</f>
        <v>1976</v>
      </c>
      <c r="M347" s="233">
        <v>1050</v>
      </c>
      <c r="N347" s="233">
        <f t="shared" si="171"/>
        <v>9319.08</v>
      </c>
      <c r="O347" s="281">
        <f t="shared" si="165"/>
        <v>55680.92</v>
      </c>
    </row>
    <row r="348" spans="1:15" s="9" customFormat="1" ht="36.75" customHeight="1" x14ac:dyDescent="0.2">
      <c r="A348" s="222">
        <v>269</v>
      </c>
      <c r="B348" s="158" t="s">
        <v>101</v>
      </c>
      <c r="C348" s="158" t="s">
        <v>356</v>
      </c>
      <c r="D348" s="158" t="s">
        <v>273</v>
      </c>
      <c r="E348" s="188" t="s">
        <v>352</v>
      </c>
      <c r="F348" s="188" t="s">
        <v>19</v>
      </c>
      <c r="G348" s="233">
        <v>65000</v>
      </c>
      <c r="H348" s="233">
        <v>0</v>
      </c>
      <c r="I348" s="233">
        <f t="shared" si="178"/>
        <v>65000</v>
      </c>
      <c r="J348" s="225">
        <f>IF(G348&gt;=Datos!$D$14,(Datos!$D$14*Datos!$C$14),IF(G348&lt;=Datos!$D$14,(G348*Datos!$C$14)))</f>
        <v>1865.5</v>
      </c>
      <c r="K348" s="234">
        <v>4427.58</v>
      </c>
      <c r="L348" s="225">
        <f>IF(G348&gt;=Datos!$D$15,(Datos!$D$15*Datos!$C$15),IF(G348&lt;=Datos!$D$15,(G348*Datos!$C$15)))</f>
        <v>1976</v>
      </c>
      <c r="M348" s="233">
        <v>25</v>
      </c>
      <c r="N348" s="233">
        <f t="shared" si="171"/>
        <v>8294.08</v>
      </c>
      <c r="O348" s="281">
        <f t="shared" si="165"/>
        <v>56705.919999999998</v>
      </c>
    </row>
    <row r="349" spans="1:15" s="9" customFormat="1" ht="36.75" customHeight="1" x14ac:dyDescent="0.2">
      <c r="A349" s="222">
        <v>270</v>
      </c>
      <c r="B349" s="158" t="s">
        <v>169</v>
      </c>
      <c r="C349" s="158" t="s">
        <v>356</v>
      </c>
      <c r="D349" s="158" t="s">
        <v>273</v>
      </c>
      <c r="E349" s="188" t="s">
        <v>352</v>
      </c>
      <c r="F349" s="188" t="s">
        <v>19</v>
      </c>
      <c r="G349" s="233">
        <v>80000</v>
      </c>
      <c r="H349" s="233">
        <v>0</v>
      </c>
      <c r="I349" s="233">
        <f t="shared" si="178"/>
        <v>80000</v>
      </c>
      <c r="J349" s="225">
        <f>IF(G349&gt;=Datos!$D$14,(Datos!$D$14*Datos!$C$14),IF(G349&lt;=Datos!$D$14,(G349*Datos!$C$14)))</f>
        <v>2296</v>
      </c>
      <c r="K349" s="234">
        <v>7400.87</v>
      </c>
      <c r="L349" s="225">
        <f>IF(G349&gt;=Datos!$D$15,(Datos!$D$15*Datos!$C$15),IF(G349&lt;=Datos!$D$15,(G349*Datos!$C$15)))</f>
        <v>2432</v>
      </c>
      <c r="M349" s="233">
        <v>25</v>
      </c>
      <c r="N349" s="233">
        <f t="shared" si="171"/>
        <v>12153.869999999999</v>
      </c>
      <c r="O349" s="281">
        <f t="shared" si="165"/>
        <v>67846.13</v>
      </c>
    </row>
    <row r="350" spans="1:15" s="9" customFormat="1" ht="36.75" customHeight="1" x14ac:dyDescent="0.2">
      <c r="A350" s="222">
        <v>271</v>
      </c>
      <c r="B350" s="158" t="s">
        <v>146</v>
      </c>
      <c r="C350" s="158" t="s">
        <v>356</v>
      </c>
      <c r="D350" s="158" t="s">
        <v>273</v>
      </c>
      <c r="E350" s="188" t="s">
        <v>352</v>
      </c>
      <c r="F350" s="188" t="s">
        <v>19</v>
      </c>
      <c r="G350" s="233">
        <v>75245.3</v>
      </c>
      <c r="H350" s="233">
        <v>0</v>
      </c>
      <c r="I350" s="233">
        <f t="shared" si="178"/>
        <v>75245.3</v>
      </c>
      <c r="J350" s="225">
        <f>IF(G350&gt;=Datos!$D$14,(Datos!$D$14*Datos!$C$14),IF(G350&lt;=Datos!$D$14,(G350*Datos!$C$14)))</f>
        <v>2159.5401099999999</v>
      </c>
      <c r="K350" s="234">
        <f>IF((G350-J350-L350)&lt;=Datos!$G$7,"0",IF((G350-J350-L350)&lt;=Datos!$G$8,((G350-J350-L350)-Datos!$F$8)*Datos!$I$6,IF((G350-J350-L350)&lt;=Datos!$G$9,Datos!$I$8+((G350-J350-L350)-Datos!$F$9)*Datos!$J$6,IF((G350-J350-L350)&gt;=Datos!$F$10,(Datos!$I$8+Datos!$J$8)+((G350-J350-L350)-Datos!$F$10)*Datos!$K$6))))</f>
        <v>6355.536220666665</v>
      </c>
      <c r="L350" s="225">
        <f>IF(G350&gt;=Datos!$D$15,(Datos!$D$15*Datos!$C$15),IF(G350&lt;=Datos!$D$15,(G350*Datos!$C$15)))</f>
        <v>2287.45712</v>
      </c>
      <c r="M350" s="233">
        <v>25</v>
      </c>
      <c r="N350" s="233">
        <f t="shared" si="171"/>
        <v>10827.533450666666</v>
      </c>
      <c r="O350" s="281">
        <f t="shared" si="165"/>
        <v>64417.766549333333</v>
      </c>
    </row>
    <row r="351" spans="1:15" s="9" customFormat="1" ht="36.75" customHeight="1" x14ac:dyDescent="0.2">
      <c r="A351" s="222">
        <v>272</v>
      </c>
      <c r="B351" s="158" t="s">
        <v>229</v>
      </c>
      <c r="C351" s="158" t="s">
        <v>356</v>
      </c>
      <c r="D351" s="158" t="s">
        <v>273</v>
      </c>
      <c r="E351" s="188" t="s">
        <v>352</v>
      </c>
      <c r="F351" s="188" t="s">
        <v>19</v>
      </c>
      <c r="G351" s="233">
        <v>68250</v>
      </c>
      <c r="H351" s="233">
        <v>0</v>
      </c>
      <c r="I351" s="233">
        <f t="shared" si="178"/>
        <v>68250</v>
      </c>
      <c r="J351" s="225">
        <f>IF(G351&gt;=Datos!$D$14,(Datos!$D$14*Datos!$C$14),IF(G351&lt;=Datos!$D$14,(G351*Datos!$C$14)))</f>
        <v>1958.7750000000001</v>
      </c>
      <c r="K351" s="234">
        <f>IF((G351-J351-L351)&lt;=Datos!$G$7,"0",IF((G351-J351-L351)&lt;=Datos!$G$8,((G351-J351-L351)-Datos!$F$8)*Datos!$I$6,IF((G351-J351-L351)&lt;=Datos!$G$9,Datos!$I$8+((G351-J351-L351)-Datos!$F$9)*Datos!$J$6,IF((G351-J351-L351)&gt;=Datos!$F$10,(Datos!$I$8+Datos!$J$8)+((G351-J351-L351)-Datos!$F$10)*Datos!$K$6))))</f>
        <v>5039.1606666666667</v>
      </c>
      <c r="L351" s="225">
        <f>IF(G351&gt;=Datos!$D$15,(Datos!$D$15*Datos!$C$15),IF(G351&lt;=Datos!$D$15,(G351*Datos!$C$15)))</f>
        <v>2074.8000000000002</v>
      </c>
      <c r="M351" s="233">
        <v>25</v>
      </c>
      <c r="N351" s="233">
        <f t="shared" si="171"/>
        <v>9097.7356666666674</v>
      </c>
      <c r="O351" s="281">
        <f t="shared" si="165"/>
        <v>59152.264333333333</v>
      </c>
    </row>
    <row r="352" spans="1:15" s="9" customFormat="1" ht="36.75" customHeight="1" x14ac:dyDescent="0.2">
      <c r="A352" s="222">
        <v>273</v>
      </c>
      <c r="B352" s="158" t="s">
        <v>153</v>
      </c>
      <c r="C352" s="158" t="s">
        <v>356</v>
      </c>
      <c r="D352" s="158" t="s">
        <v>273</v>
      </c>
      <c r="E352" s="188" t="s">
        <v>352</v>
      </c>
      <c r="F352" s="188" t="s">
        <v>19</v>
      </c>
      <c r="G352" s="233">
        <v>65000</v>
      </c>
      <c r="H352" s="233">
        <v>0</v>
      </c>
      <c r="I352" s="233">
        <f t="shared" si="178"/>
        <v>65000</v>
      </c>
      <c r="J352" s="225">
        <f>IF(G352&gt;=Datos!$D$14,(Datos!$D$14*Datos!$C$14),IF(G352&lt;=Datos!$D$14,(G352*Datos!$C$14)))</f>
        <v>1865.5</v>
      </c>
      <c r="K352" s="234">
        <v>4427.58</v>
      </c>
      <c r="L352" s="225">
        <f>IF(G352&gt;=Datos!$D$15,(Datos!$D$15*Datos!$C$15),IF(G352&lt;=Datos!$D$15,(G352*Datos!$C$15)))</f>
        <v>1976</v>
      </c>
      <c r="M352" s="233">
        <v>25</v>
      </c>
      <c r="N352" s="233">
        <f t="shared" si="171"/>
        <v>8294.08</v>
      </c>
      <c r="O352" s="281">
        <f t="shared" si="165"/>
        <v>56705.919999999998</v>
      </c>
    </row>
    <row r="353" spans="1:16" s="9" customFormat="1" ht="36.75" customHeight="1" x14ac:dyDescent="0.2">
      <c r="A353" s="222">
        <v>274</v>
      </c>
      <c r="B353" s="158" t="s">
        <v>176</v>
      </c>
      <c r="C353" s="158" t="s">
        <v>356</v>
      </c>
      <c r="D353" s="158" t="s">
        <v>273</v>
      </c>
      <c r="E353" s="188" t="s">
        <v>352</v>
      </c>
      <c r="F353" s="188" t="s">
        <v>19</v>
      </c>
      <c r="G353" s="233">
        <v>55179.8</v>
      </c>
      <c r="H353" s="233">
        <v>0</v>
      </c>
      <c r="I353" s="233">
        <f t="shared" si="178"/>
        <v>55179.8</v>
      </c>
      <c r="J353" s="225">
        <f>IF(G353&gt;=Datos!$D$14,(Datos!$D$14*Datos!$C$14),IF(G353&lt;=Datos!$D$14,(G353*Datos!$C$14)))</f>
        <v>1583.6602600000001</v>
      </c>
      <c r="K353" s="234">
        <f>IF((G353-J353-L353)&lt;=Datos!$G$7,"0",IF((G353-J353-L353)&lt;=Datos!$G$8,((G353-J353-L353)-Datos!$F$8)*Datos!$I$6,IF((G353-J353-L353)&lt;=Datos!$G$9,Datos!$I$8+((G353-J353-L353)-Datos!$F$9)*Datos!$J$6,IF((G353-J353-L353)&gt;=Datos!$F$10,(Datos!$I$8+Datos!$J$8)+((G353-J353-L353)-Datos!$F$10)*Datos!$K$6))))</f>
        <v>2585.0495730000002</v>
      </c>
      <c r="L353" s="225">
        <f>IF(G353&gt;=Datos!$D$15,(Datos!$D$15*Datos!$C$15),IF(G353&lt;=Datos!$D$15,(G353*Datos!$C$15)))</f>
        <v>1677.4659200000001</v>
      </c>
      <c r="M353" s="233">
        <v>2025</v>
      </c>
      <c r="N353" s="233">
        <f t="shared" si="171"/>
        <v>7871.1757530000014</v>
      </c>
      <c r="O353" s="281">
        <f t="shared" si="165"/>
        <v>47308.624247</v>
      </c>
    </row>
    <row r="354" spans="1:16" s="9" customFormat="1" ht="36.75" customHeight="1" x14ac:dyDescent="0.2">
      <c r="A354" s="222">
        <v>275</v>
      </c>
      <c r="B354" s="158" t="s">
        <v>111</v>
      </c>
      <c r="C354" s="158" t="s">
        <v>356</v>
      </c>
      <c r="D354" s="158" t="s">
        <v>273</v>
      </c>
      <c r="E354" s="188" t="s">
        <v>352</v>
      </c>
      <c r="F354" s="188" t="s">
        <v>353</v>
      </c>
      <c r="G354" s="233">
        <v>65000</v>
      </c>
      <c r="H354" s="233">
        <v>0</v>
      </c>
      <c r="I354" s="233">
        <f t="shared" si="178"/>
        <v>65000</v>
      </c>
      <c r="J354" s="225">
        <f>IF(G354&gt;=Datos!$D$14,(Datos!$D$14*Datos!$C$14),IF(G354&lt;=Datos!$D$14,(G354*Datos!$C$14)))</f>
        <v>1865.5</v>
      </c>
      <c r="K354" s="234">
        <v>4427.58</v>
      </c>
      <c r="L354" s="225">
        <f>IF(G354&gt;=Datos!$D$15,(Datos!$D$15*Datos!$C$15),IF(G354&lt;=Datos!$D$15,(G354*Datos!$C$15)))</f>
        <v>1976</v>
      </c>
      <c r="M354" s="233">
        <v>25</v>
      </c>
      <c r="N354" s="233">
        <f t="shared" ref="N354:N370" si="179">SUM(J354:M354)</f>
        <v>8294.08</v>
      </c>
      <c r="O354" s="281">
        <f t="shared" si="165"/>
        <v>56705.919999999998</v>
      </c>
    </row>
    <row r="355" spans="1:16" s="9" customFormat="1" ht="36.75" customHeight="1" x14ac:dyDescent="0.2">
      <c r="A355" s="222">
        <v>276</v>
      </c>
      <c r="B355" s="158" t="s">
        <v>71</v>
      </c>
      <c r="C355" s="158" t="s">
        <v>356</v>
      </c>
      <c r="D355" s="158" t="s">
        <v>273</v>
      </c>
      <c r="E355" s="188" t="s">
        <v>352</v>
      </c>
      <c r="F355" s="188" t="s">
        <v>19</v>
      </c>
      <c r="G355" s="233">
        <v>65000</v>
      </c>
      <c r="H355" s="233">
        <v>0</v>
      </c>
      <c r="I355" s="233">
        <f t="shared" si="178"/>
        <v>65000</v>
      </c>
      <c r="J355" s="225">
        <f>IF(G355&gt;=Datos!$D$14,(Datos!$D$14*Datos!$C$14),IF(G355&lt;=Datos!$D$14,(G355*Datos!$C$14)))</f>
        <v>1865.5</v>
      </c>
      <c r="K355" s="234">
        <v>4427.58</v>
      </c>
      <c r="L355" s="225">
        <f>IF(G355&gt;=Datos!$D$15,(Datos!$D$15*Datos!$C$15),IF(G355&lt;=Datos!$D$15,(G355*Datos!$C$15)))</f>
        <v>1976</v>
      </c>
      <c r="M355" s="233">
        <v>16859.3</v>
      </c>
      <c r="N355" s="233">
        <f t="shared" si="179"/>
        <v>25128.379999999997</v>
      </c>
      <c r="O355" s="281">
        <f t="shared" si="165"/>
        <v>39871.620000000003</v>
      </c>
    </row>
    <row r="356" spans="1:16" s="9" customFormat="1" ht="36.75" customHeight="1" x14ac:dyDescent="0.2">
      <c r="A356" s="222">
        <v>277</v>
      </c>
      <c r="B356" s="158" t="s">
        <v>227</v>
      </c>
      <c r="C356" s="158" t="s">
        <v>356</v>
      </c>
      <c r="D356" s="158" t="s">
        <v>273</v>
      </c>
      <c r="E356" s="188" t="s">
        <v>352</v>
      </c>
      <c r="F356" s="188" t="s">
        <v>19</v>
      </c>
      <c r="G356" s="233">
        <v>65000</v>
      </c>
      <c r="H356" s="233">
        <v>0</v>
      </c>
      <c r="I356" s="233">
        <f t="shared" si="178"/>
        <v>65000</v>
      </c>
      <c r="J356" s="225">
        <f>IF(G356&gt;=Datos!$D$14,(Datos!$D$14*Datos!$C$14),IF(G356&lt;=Datos!$D$14,(G356*Datos!$C$14)))</f>
        <v>1865.5</v>
      </c>
      <c r="K356" s="234">
        <v>4427.58</v>
      </c>
      <c r="L356" s="225">
        <f>IF(G356&gt;=Datos!$D$15,(Datos!$D$15*Datos!$C$15),IF(G356&lt;=Datos!$D$15,(G356*Datos!$C$15)))</f>
        <v>1976</v>
      </c>
      <c r="M356" s="233">
        <v>25</v>
      </c>
      <c r="N356" s="233">
        <f t="shared" si="179"/>
        <v>8294.08</v>
      </c>
      <c r="O356" s="281">
        <f t="shared" si="165"/>
        <v>56705.919999999998</v>
      </c>
    </row>
    <row r="357" spans="1:16" s="9" customFormat="1" ht="36.75" customHeight="1" x14ac:dyDescent="0.2">
      <c r="A357" s="222">
        <v>278</v>
      </c>
      <c r="B357" s="158" t="s">
        <v>168</v>
      </c>
      <c r="C357" s="158" t="s">
        <v>356</v>
      </c>
      <c r="D357" s="176" t="s">
        <v>630</v>
      </c>
      <c r="E357" s="188" t="s">
        <v>352</v>
      </c>
      <c r="F357" s="188" t="s">
        <v>19</v>
      </c>
      <c r="G357" s="233">
        <v>80000</v>
      </c>
      <c r="H357" s="233">
        <v>0</v>
      </c>
      <c r="I357" s="233">
        <f t="shared" si="178"/>
        <v>80000</v>
      </c>
      <c r="J357" s="225">
        <f>IF(G357&gt;=Datos!$D$14,(Datos!$D$14*Datos!$C$14),IF(G357&lt;=Datos!$D$14,(G357*Datos!$C$14)))</f>
        <v>2296</v>
      </c>
      <c r="K357" s="234">
        <v>7400.87</v>
      </c>
      <c r="L357" s="225">
        <f>IF(G357&gt;=Datos!$D$15,(Datos!$D$15*Datos!$C$15),IF(G357&lt;=Datos!$D$15,(G357*Datos!$C$15)))</f>
        <v>2432</v>
      </c>
      <c r="M357" s="233">
        <v>25</v>
      </c>
      <c r="N357" s="233">
        <f t="shared" si="179"/>
        <v>12153.869999999999</v>
      </c>
      <c r="O357" s="281">
        <f t="shared" si="165"/>
        <v>67846.13</v>
      </c>
    </row>
    <row r="358" spans="1:16" s="9" customFormat="1" ht="36.75" customHeight="1" x14ac:dyDescent="0.2">
      <c r="A358" s="222">
        <v>279</v>
      </c>
      <c r="B358" s="158" t="s">
        <v>104</v>
      </c>
      <c r="C358" s="158" t="s">
        <v>356</v>
      </c>
      <c r="D358" s="158" t="s">
        <v>273</v>
      </c>
      <c r="E358" s="188" t="s">
        <v>352</v>
      </c>
      <c r="F358" s="188" t="s">
        <v>353</v>
      </c>
      <c r="G358" s="233">
        <v>71662.5</v>
      </c>
      <c r="H358" s="233">
        <v>0</v>
      </c>
      <c r="I358" s="233">
        <f t="shared" si="178"/>
        <v>71662.5</v>
      </c>
      <c r="J358" s="225">
        <f>IF(G358&gt;=Datos!$D$14,(Datos!$D$14*Datos!$C$14),IF(G358&lt;=Datos!$D$14,(G358*Datos!$C$14)))</f>
        <v>2056.7137499999999</v>
      </c>
      <c r="K358" s="234">
        <v>5681.33</v>
      </c>
      <c r="L358" s="225">
        <f>IF(G358&gt;=Datos!$D$15,(Datos!$D$15*Datos!$C$15),IF(G358&lt;=Datos!$D$15,(G358*Datos!$C$15)))</f>
        <v>2178.54</v>
      </c>
      <c r="M358" s="233">
        <v>2525</v>
      </c>
      <c r="N358" s="233">
        <f t="shared" si="179"/>
        <v>12441.58375</v>
      </c>
      <c r="O358" s="281">
        <f t="shared" si="165"/>
        <v>59220.916250000002</v>
      </c>
    </row>
    <row r="359" spans="1:16" s="9" customFormat="1" ht="36.75" customHeight="1" x14ac:dyDescent="0.2">
      <c r="A359" s="222">
        <v>280</v>
      </c>
      <c r="B359" s="158" t="s">
        <v>124</v>
      </c>
      <c r="C359" s="158" t="s">
        <v>356</v>
      </c>
      <c r="D359" s="158" t="s">
        <v>273</v>
      </c>
      <c r="E359" s="188" t="s">
        <v>352</v>
      </c>
      <c r="F359" s="188" t="s">
        <v>19</v>
      </c>
      <c r="G359" s="233">
        <v>75245.3</v>
      </c>
      <c r="H359" s="233">
        <v>0</v>
      </c>
      <c r="I359" s="233">
        <f t="shared" si="178"/>
        <v>75245.3</v>
      </c>
      <c r="J359" s="225">
        <f>IF(G359&gt;=Datos!$D$14,(Datos!$D$14*Datos!$C$14),IF(G359&lt;=Datos!$D$14,(G359*Datos!$C$14)))</f>
        <v>2159.5401099999999</v>
      </c>
      <c r="K359" s="234">
        <f>IF((G359-J359-L359)&lt;=Datos!$G$7,"0",IF((G359-J359-L359)&lt;=Datos!$G$8,((G359-J359-L359)-Datos!$F$8)*Datos!$I$6,IF((G359-J359-L359)&lt;=Datos!$G$9,Datos!$I$8+((G359-J359-L359)-Datos!$F$9)*Datos!$J$6,IF((G359-J359-L359)&gt;=Datos!$F$10,(Datos!$I$8+Datos!$J$8)+((G359-J359-L359)-Datos!$F$10)*Datos!$K$6))))</f>
        <v>6355.536220666665</v>
      </c>
      <c r="L359" s="225">
        <f>IF(G359&gt;=Datos!$D$15,(Datos!$D$15*Datos!$C$15),IF(G359&lt;=Datos!$D$15,(G359*Datos!$C$15)))</f>
        <v>2287.45712</v>
      </c>
      <c r="M359" s="233">
        <v>25</v>
      </c>
      <c r="N359" s="233">
        <f t="shared" si="179"/>
        <v>10827.533450666666</v>
      </c>
      <c r="O359" s="281">
        <f t="shared" si="165"/>
        <v>64417.766549333333</v>
      </c>
    </row>
    <row r="360" spans="1:16" s="9" customFormat="1" ht="36.75" customHeight="1" x14ac:dyDescent="0.2">
      <c r="A360" s="222">
        <v>281</v>
      </c>
      <c r="B360" s="158" t="s">
        <v>175</v>
      </c>
      <c r="C360" s="158" t="s">
        <v>356</v>
      </c>
      <c r="D360" s="158" t="s">
        <v>273</v>
      </c>
      <c r="E360" s="188" t="s">
        <v>352</v>
      </c>
      <c r="F360" s="188" t="s">
        <v>19</v>
      </c>
      <c r="G360" s="233">
        <v>65000</v>
      </c>
      <c r="H360" s="233">
        <v>0</v>
      </c>
      <c r="I360" s="233">
        <f t="shared" si="178"/>
        <v>65000</v>
      </c>
      <c r="J360" s="225">
        <f>IF(G360&gt;=Datos!$D$14,(Datos!$D$14*Datos!$C$14),IF(G360&lt;=Datos!$D$14,(G360*Datos!$C$14)))</f>
        <v>1865.5</v>
      </c>
      <c r="K360" s="234">
        <v>3398.3</v>
      </c>
      <c r="L360" s="225">
        <f>IF(G360&gt;=Datos!$D$15,(Datos!$D$15*Datos!$C$15),IF(G360&lt;=Datos!$D$15,(G360*Datos!$C$15)))</f>
        <v>1976</v>
      </c>
      <c r="M360" s="233">
        <v>5171.38</v>
      </c>
      <c r="N360" s="233">
        <f t="shared" si="179"/>
        <v>12411.18</v>
      </c>
      <c r="O360" s="281">
        <f t="shared" si="165"/>
        <v>52588.82</v>
      </c>
    </row>
    <row r="361" spans="1:16" s="9" customFormat="1" ht="36.75" customHeight="1" x14ac:dyDescent="0.2">
      <c r="A361" s="222">
        <v>282</v>
      </c>
      <c r="B361" s="158" t="s">
        <v>47</v>
      </c>
      <c r="C361" s="158" t="s">
        <v>356</v>
      </c>
      <c r="D361" s="158" t="s">
        <v>273</v>
      </c>
      <c r="E361" s="188" t="s">
        <v>352</v>
      </c>
      <c r="F361" s="188" t="s">
        <v>19</v>
      </c>
      <c r="G361" s="233">
        <v>75245.3</v>
      </c>
      <c r="H361" s="233">
        <v>0</v>
      </c>
      <c r="I361" s="233">
        <f t="shared" si="178"/>
        <v>75245.3</v>
      </c>
      <c r="J361" s="225">
        <f>IF(G361&gt;=Datos!$D$14,(Datos!$D$14*Datos!$C$14),IF(G361&lt;=Datos!$D$14,(G361*Datos!$C$14)))</f>
        <v>2159.5401099999999</v>
      </c>
      <c r="K361" s="234">
        <f>IF((G361-J361-L361)&lt;=Datos!$G$7,"0",IF((G361-J361-L361)&lt;=Datos!$G$8,((G361-J361-L361)-Datos!$F$8)*Datos!$I$6,IF((G361-J361-L361)&lt;=Datos!$G$9,Datos!$I$8+((G361-J361-L361)-Datos!$F$9)*Datos!$J$6,IF((G361-J361-L361)&gt;=Datos!$F$10,(Datos!$I$8+Datos!$J$8)+((G361-J361-L361)-Datos!$F$10)*Datos!$K$6))))</f>
        <v>6355.536220666665</v>
      </c>
      <c r="L361" s="225">
        <f>IF(G361&gt;=Datos!$D$15,(Datos!$D$15*Datos!$C$15),IF(G361&lt;=Datos!$D$15,(G361*Datos!$C$15)))</f>
        <v>2287.45712</v>
      </c>
      <c r="M361" s="233">
        <v>25</v>
      </c>
      <c r="N361" s="233">
        <f t="shared" si="179"/>
        <v>10827.533450666666</v>
      </c>
      <c r="O361" s="281">
        <f t="shared" si="165"/>
        <v>64417.766549333333</v>
      </c>
    </row>
    <row r="362" spans="1:16" s="9" customFormat="1" ht="36.75" customHeight="1" x14ac:dyDescent="0.2">
      <c r="A362" s="222">
        <v>283</v>
      </c>
      <c r="B362" s="158" t="s">
        <v>55</v>
      </c>
      <c r="C362" s="158" t="s">
        <v>356</v>
      </c>
      <c r="D362" s="158" t="s">
        <v>273</v>
      </c>
      <c r="E362" s="188" t="s">
        <v>352</v>
      </c>
      <c r="F362" s="188" t="s">
        <v>19</v>
      </c>
      <c r="G362" s="233">
        <v>68250</v>
      </c>
      <c r="H362" s="233">
        <v>0</v>
      </c>
      <c r="I362" s="233">
        <f t="shared" si="178"/>
        <v>68250</v>
      </c>
      <c r="J362" s="225">
        <f>IF(G362&gt;=Datos!$D$14,(Datos!$D$14*Datos!$C$14),IF(G362&lt;=Datos!$D$14,(G362*Datos!$C$14)))</f>
        <v>1958.7750000000001</v>
      </c>
      <c r="K362" s="234">
        <v>4696.07</v>
      </c>
      <c r="L362" s="225">
        <f>IF(G362&gt;=Datos!$D$15,(Datos!$D$15*Datos!$C$15),IF(G362&lt;=Datos!$D$15,(G362*Datos!$C$15)))</f>
        <v>2074.8000000000002</v>
      </c>
      <c r="M362" s="233">
        <v>1740.46</v>
      </c>
      <c r="N362" s="233">
        <f t="shared" si="179"/>
        <v>10470.105</v>
      </c>
      <c r="O362" s="281">
        <f t="shared" si="165"/>
        <v>57779.895000000004</v>
      </c>
    </row>
    <row r="363" spans="1:16" s="9" customFormat="1" ht="36.75" customHeight="1" x14ac:dyDescent="0.2">
      <c r="A363" s="222">
        <v>284</v>
      </c>
      <c r="B363" s="158" t="s">
        <v>34</v>
      </c>
      <c r="C363" s="158" t="s">
        <v>356</v>
      </c>
      <c r="D363" s="158" t="s">
        <v>273</v>
      </c>
      <c r="E363" s="188" t="s">
        <v>352</v>
      </c>
      <c r="F363" s="188" t="s">
        <v>19</v>
      </c>
      <c r="G363" s="233">
        <v>71662.5</v>
      </c>
      <c r="H363" s="233">
        <v>0</v>
      </c>
      <c r="I363" s="233">
        <f t="shared" si="178"/>
        <v>71662.5</v>
      </c>
      <c r="J363" s="225">
        <f>IF(G363&gt;=Datos!$D$14,(Datos!$D$14*Datos!$C$14),IF(G363&lt;=Datos!$D$14,(G363*Datos!$C$14)))</f>
        <v>2056.7137499999999</v>
      </c>
      <c r="K363" s="234">
        <v>5338.23</v>
      </c>
      <c r="L363" s="225">
        <f>IF(G363&gt;=Datos!$D$15,(Datos!$D$15*Datos!$C$15),IF(G363&lt;=Datos!$D$15,(G363*Datos!$C$15)))</f>
        <v>2178.54</v>
      </c>
      <c r="M363" s="233">
        <v>1740.46</v>
      </c>
      <c r="N363" s="233">
        <f t="shared" si="179"/>
        <v>11313.943749999999</v>
      </c>
      <c r="O363" s="281">
        <f t="shared" si="165"/>
        <v>60348.556250000001</v>
      </c>
    </row>
    <row r="364" spans="1:16" s="9" customFormat="1" ht="36.75" customHeight="1" x14ac:dyDescent="0.2">
      <c r="A364" s="222">
        <v>285</v>
      </c>
      <c r="B364" s="158" t="s">
        <v>234</v>
      </c>
      <c r="C364" s="158" t="s">
        <v>356</v>
      </c>
      <c r="D364" s="158" t="s">
        <v>273</v>
      </c>
      <c r="E364" s="188" t="s">
        <v>352</v>
      </c>
      <c r="F364" s="188" t="s">
        <v>19</v>
      </c>
      <c r="G364" s="233">
        <v>65000</v>
      </c>
      <c r="H364" s="233">
        <v>0</v>
      </c>
      <c r="I364" s="233">
        <f t="shared" si="178"/>
        <v>65000</v>
      </c>
      <c r="J364" s="225">
        <f>IF(G364&gt;=Datos!$D$14,(Datos!$D$14*Datos!$C$14),IF(G364&lt;=Datos!$D$14,(G364*Datos!$C$14)))</f>
        <v>1865.5</v>
      </c>
      <c r="K364" s="234">
        <v>4427.58</v>
      </c>
      <c r="L364" s="225">
        <f>IF(G364&gt;=Datos!$D$15,(Datos!$D$15*Datos!$C$15),IF(G364&lt;=Datos!$D$15,(G364*Datos!$C$15)))</f>
        <v>1976</v>
      </c>
      <c r="M364" s="233">
        <v>25</v>
      </c>
      <c r="N364" s="233">
        <f t="shared" si="179"/>
        <v>8294.08</v>
      </c>
      <c r="O364" s="281">
        <f t="shared" si="165"/>
        <v>56705.919999999998</v>
      </c>
    </row>
    <row r="365" spans="1:16" s="9" customFormat="1" ht="36.75" customHeight="1" x14ac:dyDescent="0.2">
      <c r="A365" s="222">
        <v>286</v>
      </c>
      <c r="B365" s="158" t="s">
        <v>183</v>
      </c>
      <c r="C365" s="158" t="s">
        <v>356</v>
      </c>
      <c r="D365" s="158" t="s">
        <v>272</v>
      </c>
      <c r="E365" s="188" t="s">
        <v>352</v>
      </c>
      <c r="F365" s="188" t="s">
        <v>19</v>
      </c>
      <c r="G365" s="233">
        <v>80000</v>
      </c>
      <c r="H365" s="233">
        <v>0</v>
      </c>
      <c r="I365" s="233">
        <f t="shared" si="178"/>
        <v>80000</v>
      </c>
      <c r="J365" s="225">
        <f>IF(G365&gt;=Datos!$D$14,(Datos!$D$14*Datos!$C$14),IF(G365&lt;=Datos!$D$14,(G365*Datos!$C$14)))</f>
        <v>2296</v>
      </c>
      <c r="K365" s="234">
        <v>7400.87</v>
      </c>
      <c r="L365" s="225">
        <f>IF(G365&gt;=Datos!$D$15,(Datos!$D$15*Datos!$C$15),IF(G365&lt;=Datos!$D$15,(G365*Datos!$C$15)))</f>
        <v>2432</v>
      </c>
      <c r="M365" s="233">
        <v>3025</v>
      </c>
      <c r="N365" s="233">
        <f t="shared" si="179"/>
        <v>15153.869999999999</v>
      </c>
      <c r="O365" s="281">
        <f t="shared" si="165"/>
        <v>64846.130000000005</v>
      </c>
    </row>
    <row r="366" spans="1:16" s="9" customFormat="1" ht="36.75" customHeight="1" x14ac:dyDescent="0.2">
      <c r="A366" s="222">
        <v>287</v>
      </c>
      <c r="B366" s="244" t="s">
        <v>401</v>
      </c>
      <c r="C366" s="158" t="s">
        <v>356</v>
      </c>
      <c r="D366" s="244" t="s">
        <v>272</v>
      </c>
      <c r="E366" s="188" t="s">
        <v>352</v>
      </c>
      <c r="F366" s="188" t="s">
        <v>19</v>
      </c>
      <c r="G366" s="182">
        <v>80000</v>
      </c>
      <c r="H366" s="233">
        <v>0</v>
      </c>
      <c r="I366" s="182">
        <f t="shared" si="178"/>
        <v>80000</v>
      </c>
      <c r="J366" s="225">
        <f>IF(G366&gt;=Datos!$D$14,(Datos!$D$14*Datos!$C$14),IF(G366&lt;=Datos!$D$14,(G366*Datos!$C$14)))</f>
        <v>2296</v>
      </c>
      <c r="K366" s="234">
        <v>7400.87</v>
      </c>
      <c r="L366" s="225">
        <f>IF(G366&gt;=Datos!$D$15,(Datos!$D$15*Datos!$C$15),IF(G366&lt;=Datos!$D$15,(G366*Datos!$C$15)))</f>
        <v>2432</v>
      </c>
      <c r="M366" s="233">
        <v>25</v>
      </c>
      <c r="N366" s="182">
        <f t="shared" si="179"/>
        <v>12153.869999999999</v>
      </c>
      <c r="O366" s="281">
        <f t="shared" si="165"/>
        <v>67846.13</v>
      </c>
      <c r="P366" s="25"/>
    </row>
    <row r="367" spans="1:16" s="9" customFormat="1" ht="36.75" customHeight="1" x14ac:dyDescent="0.2">
      <c r="A367" s="222">
        <v>288</v>
      </c>
      <c r="B367" s="158" t="s">
        <v>29</v>
      </c>
      <c r="C367" s="158" t="s">
        <v>356</v>
      </c>
      <c r="D367" s="158" t="s">
        <v>360</v>
      </c>
      <c r="E367" s="188" t="s">
        <v>352</v>
      </c>
      <c r="F367" s="188" t="s">
        <v>19</v>
      </c>
      <c r="G367" s="233">
        <v>60000</v>
      </c>
      <c r="H367" s="233">
        <v>0</v>
      </c>
      <c r="I367" s="233">
        <f t="shared" si="178"/>
        <v>60000</v>
      </c>
      <c r="J367" s="225">
        <f>IF(G367&gt;=Datos!$D$14,(Datos!$D$14*Datos!$C$14),IF(G367&lt;=Datos!$D$14,(G367*Datos!$C$14)))</f>
        <v>1722</v>
      </c>
      <c r="K367" s="234">
        <f>IF((G367-J367-L367)&lt;=Datos!$G$7,"0",IF((G367-J367-L367)&lt;=Datos!$G$8,((G367-J367-L367)-Datos!$F$8)*Datos!$I$6,IF((G367-J367-L367)&lt;=Datos!$G$9,Datos!$I$8+((G367-J367-L367)-Datos!$F$9)*Datos!$J$6,IF((G367-J367-L367)&gt;=Datos!$F$10,(Datos!$I$8+Datos!$J$8)+((G367-J367-L367)-Datos!$F$10)*Datos!$K$6))))</f>
        <v>3486.6756666666661</v>
      </c>
      <c r="L367" s="225">
        <f>IF(G367&gt;=Datos!$D$15,(Datos!$D$15*Datos!$C$15),IF(G367&lt;=Datos!$D$15,(G367*Datos!$C$15)))</f>
        <v>1824</v>
      </c>
      <c r="M367" s="233">
        <v>25</v>
      </c>
      <c r="N367" s="233">
        <f t="shared" si="179"/>
        <v>7057.6756666666661</v>
      </c>
      <c r="O367" s="281">
        <f t="shared" si="165"/>
        <v>52942.324333333338</v>
      </c>
    </row>
    <row r="368" spans="1:16" s="9" customFormat="1" ht="36.75" customHeight="1" x14ac:dyDescent="0.2">
      <c r="A368" s="222">
        <v>289</v>
      </c>
      <c r="B368" s="158" t="s">
        <v>180</v>
      </c>
      <c r="C368" s="158" t="s">
        <v>356</v>
      </c>
      <c r="D368" s="158" t="s">
        <v>269</v>
      </c>
      <c r="E368" s="188" t="s">
        <v>352</v>
      </c>
      <c r="F368" s="188" t="s">
        <v>19</v>
      </c>
      <c r="G368" s="233">
        <v>35000</v>
      </c>
      <c r="H368" s="233">
        <v>0</v>
      </c>
      <c r="I368" s="233">
        <f t="shared" si="178"/>
        <v>35000</v>
      </c>
      <c r="J368" s="225">
        <f>IF(G368&gt;=Datos!$D$14,(Datos!$D$14*Datos!$C$14),IF(G368&lt;=Datos!$D$14,(G368*Datos!$C$14)))</f>
        <v>1004.5</v>
      </c>
      <c r="K368" s="234" t="str">
        <f>IF((G368-J368-L368)&lt;=Datos!$G$7,"0",IF((G368-J368-L368)&lt;=Datos!$G$8,((G368-J368-L368)-Datos!$F$8)*Datos!$I$6,IF((G368-J368-L368)&lt;=Datos!$G$9,Datos!$I$8+((G368-J368-L368)-Datos!$F$9)*Datos!$J$6,IF((G368-J368-L368)&gt;=Datos!$F$10,(Datos!$I$8+Datos!$J$8)+((G368-J368-L368)-Datos!$F$10)*Datos!$K$6))))</f>
        <v>0</v>
      </c>
      <c r="L368" s="225">
        <f>IF(G368&gt;=Datos!$D$15,(Datos!$D$15*Datos!$C$15),IF(G368&lt;=Datos!$D$15,(G368*Datos!$C$15)))</f>
        <v>1064</v>
      </c>
      <c r="M368" s="233">
        <v>25</v>
      </c>
      <c r="N368" s="233">
        <f t="shared" si="179"/>
        <v>2093.5</v>
      </c>
      <c r="O368" s="281">
        <f t="shared" si="165"/>
        <v>32906.5</v>
      </c>
    </row>
    <row r="369" spans="1:15" s="9" customFormat="1" ht="36.75" customHeight="1" x14ac:dyDescent="0.2">
      <c r="A369" s="222">
        <v>290</v>
      </c>
      <c r="B369" s="158" t="s">
        <v>79</v>
      </c>
      <c r="C369" s="158" t="s">
        <v>356</v>
      </c>
      <c r="D369" s="158" t="s">
        <v>273</v>
      </c>
      <c r="E369" s="188" t="s">
        <v>352</v>
      </c>
      <c r="F369" s="188" t="s">
        <v>19</v>
      </c>
      <c r="G369" s="233">
        <v>60000</v>
      </c>
      <c r="H369" s="233">
        <v>0</v>
      </c>
      <c r="I369" s="233">
        <f t="shared" si="178"/>
        <v>60000</v>
      </c>
      <c r="J369" s="225">
        <f>IF(G369&gt;=Datos!$D$14,(Datos!$D$14*Datos!$C$14),IF(G369&lt;=Datos!$D$14,(G369*Datos!$C$14)))</f>
        <v>1722</v>
      </c>
      <c r="K369" s="234">
        <v>3486.68</v>
      </c>
      <c r="L369" s="225">
        <f>IF(G369&gt;=Datos!$D$15,(Datos!$D$15*Datos!$C$15),IF(G369&lt;=Datos!$D$15,(G369*Datos!$C$15)))</f>
        <v>1824</v>
      </c>
      <c r="M369" s="233">
        <v>25</v>
      </c>
      <c r="N369" s="233">
        <f t="shared" si="179"/>
        <v>7057.68</v>
      </c>
      <c r="O369" s="281">
        <f t="shared" si="165"/>
        <v>52942.32</v>
      </c>
    </row>
    <row r="370" spans="1:15" s="9" customFormat="1" ht="36.75" customHeight="1" x14ac:dyDescent="0.2">
      <c r="A370" s="222">
        <v>291</v>
      </c>
      <c r="B370" s="158" t="s">
        <v>118</v>
      </c>
      <c r="C370" s="158" t="s">
        <v>356</v>
      </c>
      <c r="D370" s="158" t="s">
        <v>273</v>
      </c>
      <c r="E370" s="188" t="s">
        <v>352</v>
      </c>
      <c r="F370" s="188" t="s">
        <v>19</v>
      </c>
      <c r="G370" s="233">
        <v>60000</v>
      </c>
      <c r="H370" s="233">
        <v>0</v>
      </c>
      <c r="I370" s="233">
        <f t="shared" si="178"/>
        <v>60000</v>
      </c>
      <c r="J370" s="225">
        <f>IF(G370&gt;=Datos!$D$14,(Datos!$D$14*Datos!$C$14),IF(G370&lt;=Datos!$D$14,(G370*Datos!$C$14)))</f>
        <v>1722</v>
      </c>
      <c r="K370" s="234">
        <v>3486.68</v>
      </c>
      <c r="L370" s="225">
        <f>IF(G370&gt;=Datos!$D$15,(Datos!$D$15*Datos!$C$15),IF(G370&lt;=Datos!$D$15,(G370*Datos!$C$15)))</f>
        <v>1824</v>
      </c>
      <c r="M370" s="233">
        <v>25</v>
      </c>
      <c r="N370" s="233">
        <f t="shared" si="179"/>
        <v>7057.68</v>
      </c>
      <c r="O370" s="281">
        <f t="shared" si="165"/>
        <v>52942.32</v>
      </c>
    </row>
    <row r="371" spans="1:15" s="123" customFormat="1" ht="36.75" customHeight="1" x14ac:dyDescent="0.2">
      <c r="A371" s="313" t="s">
        <v>645</v>
      </c>
      <c r="B371" s="314"/>
      <c r="C371" s="167">
        <v>52</v>
      </c>
      <c r="D371" s="167"/>
      <c r="E371" s="280"/>
      <c r="F371" s="185"/>
      <c r="G371" s="171">
        <f t="shared" ref="G371:O371" si="180">SUM(G319:G370)</f>
        <v>3084254.3999999994</v>
      </c>
      <c r="H371" s="171">
        <f t="shared" si="180"/>
        <v>0</v>
      </c>
      <c r="I371" s="171">
        <f t="shared" si="180"/>
        <v>3084254.3999999994</v>
      </c>
      <c r="J371" s="171">
        <f t="shared" si="180"/>
        <v>88518.101279999988</v>
      </c>
      <c r="K371" s="171">
        <f t="shared" si="180"/>
        <v>187551.27748433329</v>
      </c>
      <c r="L371" s="171">
        <f t="shared" si="180"/>
        <v>93761.333760000009</v>
      </c>
      <c r="M371" s="171">
        <f t="shared" si="180"/>
        <v>55529.359999999993</v>
      </c>
      <c r="N371" s="171">
        <f t="shared" si="180"/>
        <v>425360.07252433314</v>
      </c>
      <c r="O371" s="171">
        <f t="shared" si="180"/>
        <v>2658894.3274756661</v>
      </c>
    </row>
    <row r="372" spans="1:15" s="9" customFormat="1" ht="36.75" customHeight="1" x14ac:dyDescent="0.2">
      <c r="A372" s="313" t="s">
        <v>663</v>
      </c>
      <c r="B372" s="314"/>
      <c r="C372" s="314"/>
      <c r="D372" s="314"/>
      <c r="E372" s="314"/>
      <c r="F372" s="314"/>
      <c r="G372" s="314"/>
      <c r="H372" s="314"/>
      <c r="I372" s="314"/>
      <c r="J372" s="314"/>
      <c r="K372" s="314"/>
      <c r="L372" s="314"/>
      <c r="M372" s="314"/>
      <c r="N372" s="314"/>
      <c r="O372" s="320"/>
    </row>
    <row r="373" spans="1:15" s="9" customFormat="1" ht="36.75" customHeight="1" x14ac:dyDescent="0.2">
      <c r="A373" s="222">
        <v>292</v>
      </c>
      <c r="B373" s="158" t="s">
        <v>500</v>
      </c>
      <c r="C373" s="158" t="s">
        <v>358</v>
      </c>
      <c r="D373" s="176" t="s">
        <v>411</v>
      </c>
      <c r="E373" s="188" t="s">
        <v>352</v>
      </c>
      <c r="F373" s="188" t="s">
        <v>353</v>
      </c>
      <c r="G373" s="233">
        <v>60000</v>
      </c>
      <c r="H373" s="233">
        <v>0</v>
      </c>
      <c r="I373" s="233">
        <f t="shared" ref="I373:I375" si="181">SUM(G373:H373)</f>
        <v>60000</v>
      </c>
      <c r="J373" s="225">
        <f>IF(G373&gt;=Datos!$D$14,(Datos!$D$14*Datos!$C$14),IF(G373&lt;=Datos!$D$14,(G373*Datos!$C$14)))</f>
        <v>1722</v>
      </c>
      <c r="K373" s="234">
        <v>3486.68</v>
      </c>
      <c r="L373" s="225">
        <f>IF(G373&gt;=Datos!$D$15,(Datos!$D$15*Datos!$C$15),IF(G373&lt;=Datos!$D$15,(G373*Datos!$C$15)))</f>
        <v>1824</v>
      </c>
      <c r="M373" s="233">
        <v>25</v>
      </c>
      <c r="N373" s="233">
        <f t="shared" ref="N373:N383" si="182">SUM(J373:M373)</f>
        <v>7057.68</v>
      </c>
      <c r="O373" s="281">
        <f t="shared" ref="O373:O383" si="183">+G373-N373</f>
        <v>52942.32</v>
      </c>
    </row>
    <row r="374" spans="1:15" s="9" customFormat="1" ht="36.75" customHeight="1" x14ac:dyDescent="0.2">
      <c r="A374" s="222">
        <v>293</v>
      </c>
      <c r="B374" s="158" t="s">
        <v>73</v>
      </c>
      <c r="C374" s="158" t="s">
        <v>358</v>
      </c>
      <c r="D374" s="158" t="s">
        <v>273</v>
      </c>
      <c r="E374" s="188" t="s">
        <v>352</v>
      </c>
      <c r="F374" s="188" t="s">
        <v>19</v>
      </c>
      <c r="G374" s="233">
        <v>65000</v>
      </c>
      <c r="H374" s="233">
        <v>0</v>
      </c>
      <c r="I374" s="233">
        <f t="shared" si="181"/>
        <v>65000</v>
      </c>
      <c r="J374" s="225">
        <f>IF(G374&gt;=Datos!$D$14,(Datos!$D$14*Datos!$C$14),IF(G374&lt;=Datos!$D$14,(G374*Datos!$C$14)))</f>
        <v>1865.5</v>
      </c>
      <c r="K374" s="234">
        <f>IF((G374-J374-L374)&lt;=Datos!$G$7,"0",IF((G374-J374-L374)&lt;=Datos!$G$8,((G374-J374-L374)-Datos!$F$8)*Datos!$I$6,IF((G374-J374-L374)&lt;=Datos!$G$9,Datos!$I$8+((G374-J374-L374)-Datos!$F$9)*Datos!$J$6,IF((G374-J374-L374)&gt;=Datos!$F$10,(Datos!$I$8+Datos!$J$8)+((G374-J374-L374)-Datos!$F$10)*Datos!$K$6))))</f>
        <v>4427.5756666666657</v>
      </c>
      <c r="L374" s="225">
        <f>IF(G374&gt;=Datos!$D$15,(Datos!$D$15*Datos!$C$15),IF(G374&lt;=Datos!$D$15,(G374*Datos!$C$15)))</f>
        <v>1976</v>
      </c>
      <c r="M374" s="233">
        <v>25</v>
      </c>
      <c r="N374" s="233">
        <f t="shared" si="182"/>
        <v>8294.0756666666657</v>
      </c>
      <c r="O374" s="281">
        <f t="shared" si="183"/>
        <v>56705.924333333336</v>
      </c>
    </row>
    <row r="375" spans="1:15" s="9" customFormat="1" ht="36.75" customHeight="1" x14ac:dyDescent="0.2">
      <c r="A375" s="222">
        <v>294</v>
      </c>
      <c r="B375" s="158" t="s">
        <v>109</v>
      </c>
      <c r="C375" s="158" t="s">
        <v>358</v>
      </c>
      <c r="D375" s="158" t="s">
        <v>273</v>
      </c>
      <c r="E375" s="188" t="s">
        <v>352</v>
      </c>
      <c r="F375" s="188" t="s">
        <v>19</v>
      </c>
      <c r="G375" s="233">
        <v>60000</v>
      </c>
      <c r="H375" s="233">
        <v>0</v>
      </c>
      <c r="I375" s="233">
        <f t="shared" si="181"/>
        <v>60000</v>
      </c>
      <c r="J375" s="225">
        <f>IF(G375&gt;=Datos!$D$14,(Datos!$D$14*Datos!$C$14),IF(G375&lt;=Datos!$D$14,(G375*Datos!$C$14)))</f>
        <v>1722</v>
      </c>
      <c r="K375" s="234">
        <f>IF((G375-J375-L375)&lt;=Datos!$G$7,"0",IF((G375-J375-L375)&lt;=Datos!$G$8,((G375-J375-L375)-Datos!$F$8)*Datos!$I$6,IF((G375-J375-L375)&lt;=Datos!$G$9,Datos!$I$8+((G375-J375-L375)-Datos!$F$9)*Datos!$J$6,IF((G375-J375-L375)&gt;=Datos!$F$10,(Datos!$I$8+Datos!$J$8)+((G375-J375-L375)-Datos!$F$10)*Datos!$K$6))))</f>
        <v>3486.6756666666661</v>
      </c>
      <c r="L375" s="225">
        <f>IF(G375&gt;=Datos!$D$15,(Datos!$D$15*Datos!$C$15),IF(G375&lt;=Datos!$D$15,(G375*Datos!$C$15)))</f>
        <v>1824</v>
      </c>
      <c r="M375" s="233">
        <v>25</v>
      </c>
      <c r="N375" s="233">
        <f t="shared" si="182"/>
        <v>7057.6756666666661</v>
      </c>
      <c r="O375" s="281">
        <f t="shared" si="183"/>
        <v>52942.324333333338</v>
      </c>
    </row>
    <row r="376" spans="1:15" s="9" customFormat="1" ht="36.75" customHeight="1" x14ac:dyDescent="0.2">
      <c r="A376" s="222">
        <v>295</v>
      </c>
      <c r="B376" s="244" t="s">
        <v>262</v>
      </c>
      <c r="C376" s="158" t="s">
        <v>358</v>
      </c>
      <c r="D376" s="244" t="s">
        <v>273</v>
      </c>
      <c r="E376" s="188" t="s">
        <v>352</v>
      </c>
      <c r="F376" s="188" t="s">
        <v>19</v>
      </c>
      <c r="G376" s="182">
        <v>65000</v>
      </c>
      <c r="H376" s="233">
        <v>0</v>
      </c>
      <c r="I376" s="182">
        <f t="shared" ref="I376:I383" si="184">SUM(G376:H376)</f>
        <v>65000</v>
      </c>
      <c r="J376" s="225">
        <f>IF(G376&gt;=Datos!$D$14,(Datos!$D$14*Datos!$C$14),IF(G376&lt;=Datos!$D$14,(G376*Datos!$C$14)))</f>
        <v>1865.5</v>
      </c>
      <c r="K376" s="234">
        <f>IF((G376-J376-L376)&lt;=Datos!$G$7,"0",IF((G376-J376-L376)&lt;=Datos!$G$8,((G376-J376-L376)-Datos!$F$8)*Datos!$I$6,IF((G376-J376-L376)&lt;=Datos!$G$9,Datos!$I$8+((G376-J376-L376)-Datos!$F$9)*Datos!$J$6,IF((G376-J376-L376)&gt;=Datos!$F$10,(Datos!$I$8+Datos!$J$8)+((G376-J376-L376)-Datos!$F$10)*Datos!$K$6))))</f>
        <v>4427.5756666666657</v>
      </c>
      <c r="L376" s="225">
        <f>IF(G376&gt;=Datos!$D$15,(Datos!$D$15*Datos!$C$15),IF(G376&lt;=Datos!$D$15,(G376*Datos!$C$15)))</f>
        <v>1976</v>
      </c>
      <c r="M376" s="233">
        <v>25</v>
      </c>
      <c r="N376" s="233">
        <f t="shared" si="182"/>
        <v>8294.0756666666657</v>
      </c>
      <c r="O376" s="281">
        <f t="shared" si="183"/>
        <v>56705.924333333336</v>
      </c>
    </row>
    <row r="377" spans="1:15" s="9" customFormat="1" ht="36.75" customHeight="1" x14ac:dyDescent="0.2">
      <c r="A377" s="222">
        <v>296</v>
      </c>
      <c r="B377" s="158" t="s">
        <v>385</v>
      </c>
      <c r="C377" s="158" t="s">
        <v>358</v>
      </c>
      <c r="D377" s="158" t="s">
        <v>273</v>
      </c>
      <c r="E377" s="188" t="s">
        <v>352</v>
      </c>
      <c r="F377" s="188" t="s">
        <v>19</v>
      </c>
      <c r="G377" s="233">
        <v>65000</v>
      </c>
      <c r="H377" s="233">
        <v>0</v>
      </c>
      <c r="I377" s="233">
        <f t="shared" si="184"/>
        <v>65000</v>
      </c>
      <c r="J377" s="225">
        <f>IF(G377&gt;=Datos!$D$14,(Datos!$D$14*Datos!$C$14),IF(G377&lt;=Datos!$D$14,(G377*Datos!$C$14)))</f>
        <v>1865.5</v>
      </c>
      <c r="K377" s="234">
        <f>IF((G377-J377-L377)&lt;=Datos!$G$7,"0",IF((G377-J377-L377)&lt;=Datos!$G$8,((G377-J377-L377)-Datos!$F$8)*Datos!$I$6,IF((G377-J377-L377)&lt;=Datos!$G$9,Datos!$I$8+((G377-J377-L377)-Datos!$F$9)*Datos!$J$6,IF((G377-J377-L377)&gt;=Datos!$F$10,(Datos!$I$8+Datos!$J$8)+((G377-J377-L377)-Datos!$F$10)*Datos!$K$6))))</f>
        <v>4427.5756666666657</v>
      </c>
      <c r="L377" s="225">
        <f>IF(G377&gt;=Datos!$D$15,(Datos!$D$15*Datos!$C$15),IF(G377&lt;=Datos!$D$15,(G377*Datos!$C$15)))</f>
        <v>1976</v>
      </c>
      <c r="M377" s="233">
        <v>25</v>
      </c>
      <c r="N377" s="233">
        <f t="shared" si="182"/>
        <v>8294.0756666666657</v>
      </c>
      <c r="O377" s="281">
        <f t="shared" si="183"/>
        <v>56705.924333333336</v>
      </c>
    </row>
    <row r="378" spans="1:15" s="9" customFormat="1" ht="36.75" customHeight="1" x14ac:dyDescent="0.2">
      <c r="A378" s="222">
        <v>297</v>
      </c>
      <c r="B378" s="158" t="s">
        <v>96</v>
      </c>
      <c r="C378" s="158" t="s">
        <v>358</v>
      </c>
      <c r="D378" s="158" t="s">
        <v>273</v>
      </c>
      <c r="E378" s="188" t="s">
        <v>352</v>
      </c>
      <c r="F378" s="188" t="s">
        <v>19</v>
      </c>
      <c r="G378" s="233">
        <v>71662.5</v>
      </c>
      <c r="H378" s="233">
        <v>0</v>
      </c>
      <c r="I378" s="233">
        <f t="shared" si="184"/>
        <v>71662.5</v>
      </c>
      <c r="J378" s="225">
        <f>IF(G378&gt;=Datos!$D$14,(Datos!$D$14*Datos!$C$14),IF(G378&lt;=Datos!$D$14,(G378*Datos!$C$14)))</f>
        <v>2056.7137499999999</v>
      </c>
      <c r="K378" s="234">
        <v>5681.33</v>
      </c>
      <c r="L378" s="225">
        <v>2178.54</v>
      </c>
      <c r="M378" s="233">
        <v>25</v>
      </c>
      <c r="N378" s="233">
        <f t="shared" si="182"/>
        <v>9941.5837499999998</v>
      </c>
      <c r="O378" s="281">
        <f t="shared" si="183"/>
        <v>61720.916250000002</v>
      </c>
    </row>
    <row r="379" spans="1:15" s="9" customFormat="1" ht="36.75" customHeight="1" x14ac:dyDescent="0.2">
      <c r="A379" s="222">
        <v>298</v>
      </c>
      <c r="B379" s="158" t="s">
        <v>249</v>
      </c>
      <c r="C379" s="158" t="s">
        <v>358</v>
      </c>
      <c r="D379" s="158" t="s">
        <v>273</v>
      </c>
      <c r="E379" s="188" t="s">
        <v>352</v>
      </c>
      <c r="F379" s="188" t="s">
        <v>19</v>
      </c>
      <c r="G379" s="233">
        <v>80000</v>
      </c>
      <c r="H379" s="233">
        <v>0</v>
      </c>
      <c r="I379" s="233">
        <f t="shared" si="184"/>
        <v>80000</v>
      </c>
      <c r="J379" s="225">
        <f>IF(G379&gt;=Datos!$D$14,(Datos!$D$14*Datos!$C$14),IF(G379&lt;=Datos!$D$14,(G379*Datos!$C$14)))</f>
        <v>2296</v>
      </c>
      <c r="K379" s="234">
        <v>7400.87</v>
      </c>
      <c r="L379" s="225">
        <f>IF(G379&gt;=Datos!$D$15,(Datos!$D$15*Datos!$C$15),IF(G379&lt;=Datos!$D$15,(G379*Datos!$C$15)))</f>
        <v>2432</v>
      </c>
      <c r="M379" s="233">
        <v>25</v>
      </c>
      <c r="N379" s="233">
        <f t="shared" si="182"/>
        <v>12153.869999999999</v>
      </c>
      <c r="O379" s="281">
        <f t="shared" si="183"/>
        <v>67846.13</v>
      </c>
    </row>
    <row r="380" spans="1:15" s="9" customFormat="1" ht="36.75" customHeight="1" x14ac:dyDescent="0.2">
      <c r="A380" s="222">
        <v>299</v>
      </c>
      <c r="B380" s="158" t="s">
        <v>216</v>
      </c>
      <c r="C380" s="158" t="s">
        <v>358</v>
      </c>
      <c r="D380" s="158" t="s">
        <v>272</v>
      </c>
      <c r="E380" s="188" t="s">
        <v>352</v>
      </c>
      <c r="F380" s="188" t="s">
        <v>19</v>
      </c>
      <c r="G380" s="233">
        <v>80000</v>
      </c>
      <c r="H380" s="233">
        <v>0</v>
      </c>
      <c r="I380" s="233">
        <f t="shared" si="184"/>
        <v>80000</v>
      </c>
      <c r="J380" s="225">
        <f>IF(G380&gt;=Datos!$D$14,(Datos!$D$14*Datos!$C$14),IF(G380&lt;=Datos!$D$14,(G380*Datos!$C$14)))</f>
        <v>2296</v>
      </c>
      <c r="K380" s="234">
        <v>7400.87</v>
      </c>
      <c r="L380" s="225">
        <f>IF(G380&gt;=Datos!$D$15,(Datos!$D$15*Datos!$C$15),IF(G380&lt;=Datos!$D$15,(G380*Datos!$C$15)))</f>
        <v>2432</v>
      </c>
      <c r="M380" s="233">
        <v>25</v>
      </c>
      <c r="N380" s="233">
        <f t="shared" si="182"/>
        <v>12153.869999999999</v>
      </c>
      <c r="O380" s="281">
        <f t="shared" si="183"/>
        <v>67846.13</v>
      </c>
    </row>
    <row r="381" spans="1:15" s="9" customFormat="1" ht="36.75" customHeight="1" x14ac:dyDescent="0.2">
      <c r="A381" s="222">
        <v>300</v>
      </c>
      <c r="B381" s="158" t="s">
        <v>201</v>
      </c>
      <c r="C381" s="158" t="s">
        <v>358</v>
      </c>
      <c r="D381" s="158" t="s">
        <v>272</v>
      </c>
      <c r="E381" s="188" t="s">
        <v>352</v>
      </c>
      <c r="F381" s="188" t="s">
        <v>19</v>
      </c>
      <c r="G381" s="233">
        <v>90000</v>
      </c>
      <c r="H381" s="233">
        <v>0</v>
      </c>
      <c r="I381" s="233">
        <f t="shared" si="184"/>
        <v>90000</v>
      </c>
      <c r="J381" s="225">
        <f>IF(G381&gt;=Datos!$D$14,(Datos!$D$14*Datos!$C$14),IF(G381&lt;=Datos!$D$14,(G381*Datos!$C$14)))</f>
        <v>2583</v>
      </c>
      <c r="K381" s="234">
        <v>9753.1200000000008</v>
      </c>
      <c r="L381" s="225">
        <f>IF(G381&gt;=Datos!$D$15,(Datos!$D$15*Datos!$C$15),IF(G381&lt;=Datos!$D$15,(G381*Datos!$C$15)))</f>
        <v>2736</v>
      </c>
      <c r="M381" s="233">
        <v>25</v>
      </c>
      <c r="N381" s="233">
        <f t="shared" si="182"/>
        <v>15097.12</v>
      </c>
      <c r="O381" s="281">
        <f t="shared" si="183"/>
        <v>74902.880000000005</v>
      </c>
    </row>
    <row r="382" spans="1:15" s="9" customFormat="1" ht="36.75" customHeight="1" x14ac:dyDescent="0.2">
      <c r="A382" s="222">
        <v>301</v>
      </c>
      <c r="B382" s="158" t="s">
        <v>181</v>
      </c>
      <c r="C382" s="158" t="s">
        <v>358</v>
      </c>
      <c r="D382" s="158" t="s">
        <v>273</v>
      </c>
      <c r="E382" s="188" t="s">
        <v>352</v>
      </c>
      <c r="F382" s="188" t="s">
        <v>19</v>
      </c>
      <c r="G382" s="233">
        <v>65000</v>
      </c>
      <c r="H382" s="233">
        <v>0</v>
      </c>
      <c r="I382" s="233">
        <f t="shared" si="184"/>
        <v>65000</v>
      </c>
      <c r="J382" s="225">
        <f>IF(G382&gt;=Datos!$D$14,(Datos!$D$14*Datos!$C$14),IF(G382&lt;=Datos!$D$14,(G382*Datos!$C$14)))</f>
        <v>1865.5</v>
      </c>
      <c r="K382" s="234">
        <f>IF((G382-J382-L382)&lt;=Datos!$G$7,"0",IF((G382-J382-L382)&lt;=Datos!$G$8,((G382-J382-L382)-Datos!$F$8)*Datos!$I$6,IF((G382-J382-L382)&lt;=Datos!$G$9,Datos!$I$8+((G382-J382-L382)-Datos!$F$9)*Datos!$J$6,IF((G382-J382-L382)&gt;=Datos!$F$10,(Datos!$I$8+Datos!$J$8)+((G382-J382-L382)-Datos!$F$10)*Datos!$K$6))))</f>
        <v>4427.5756666666657</v>
      </c>
      <c r="L382" s="225">
        <f>IF(G382&gt;=Datos!$D$15,(Datos!$D$15*Datos!$C$15),IF(G382&lt;=Datos!$D$15,(G382*Datos!$C$15)))</f>
        <v>1976</v>
      </c>
      <c r="M382" s="233">
        <v>25</v>
      </c>
      <c r="N382" s="233">
        <f t="shared" si="182"/>
        <v>8294.0756666666657</v>
      </c>
      <c r="O382" s="281">
        <f t="shared" si="183"/>
        <v>56705.924333333336</v>
      </c>
    </row>
    <row r="383" spans="1:15" s="9" customFormat="1" ht="36.75" customHeight="1" x14ac:dyDescent="0.2">
      <c r="A383" s="222">
        <v>302</v>
      </c>
      <c r="B383" s="158" t="s">
        <v>206</v>
      </c>
      <c r="C383" s="158" t="s">
        <v>358</v>
      </c>
      <c r="D383" s="176" t="s">
        <v>424</v>
      </c>
      <c r="E383" s="188" t="s">
        <v>352</v>
      </c>
      <c r="F383" s="188" t="s">
        <v>19</v>
      </c>
      <c r="G383" s="233">
        <v>80000</v>
      </c>
      <c r="H383" s="233">
        <v>0</v>
      </c>
      <c r="I383" s="233">
        <f t="shared" si="184"/>
        <v>80000</v>
      </c>
      <c r="J383" s="225">
        <f>IF(G383&gt;=Datos!$D$14,(Datos!$D$14*Datos!$C$14),IF(G383&lt;=Datos!$D$14,(G383*Datos!$C$14)))</f>
        <v>2296</v>
      </c>
      <c r="K383" s="234">
        <v>6972</v>
      </c>
      <c r="L383" s="225">
        <f>IF(G383&gt;=Datos!$D$15,(Datos!$D$15*Datos!$C$15),IF(G383&lt;=Datos!$D$15,(G383*Datos!$C$15)))</f>
        <v>2432</v>
      </c>
      <c r="M383" s="233">
        <v>1740.46</v>
      </c>
      <c r="N383" s="233">
        <f t="shared" si="182"/>
        <v>13440.46</v>
      </c>
      <c r="O383" s="281">
        <f t="shared" si="183"/>
        <v>66559.540000000008</v>
      </c>
    </row>
    <row r="384" spans="1:15" s="123" customFormat="1" ht="36.75" customHeight="1" x14ac:dyDescent="0.2">
      <c r="A384" s="313" t="s">
        <v>645</v>
      </c>
      <c r="B384" s="314"/>
      <c r="C384" s="167">
        <v>11</v>
      </c>
      <c r="D384" s="167"/>
      <c r="E384" s="280"/>
      <c r="F384" s="185"/>
      <c r="G384" s="171">
        <f t="shared" ref="G384:O384" si="185">SUM(G373:G383)</f>
        <v>781662.5</v>
      </c>
      <c r="H384" s="171">
        <f t="shared" si="185"/>
        <v>0</v>
      </c>
      <c r="I384" s="171">
        <f t="shared" si="185"/>
        <v>781662.5</v>
      </c>
      <c r="J384" s="171">
        <f t="shared" si="185"/>
        <v>22433.713749999999</v>
      </c>
      <c r="K384" s="171">
        <f t="shared" si="185"/>
        <v>61891.848333333335</v>
      </c>
      <c r="L384" s="171">
        <f t="shared" si="185"/>
        <v>23762.54</v>
      </c>
      <c r="M384" s="171">
        <f t="shared" si="185"/>
        <v>1990.46</v>
      </c>
      <c r="N384" s="171">
        <f t="shared" si="185"/>
        <v>110078.56208333332</v>
      </c>
      <c r="O384" s="271">
        <f t="shared" si="185"/>
        <v>671583.93791666685</v>
      </c>
    </row>
    <row r="385" spans="1:15" s="9" customFormat="1" ht="36.75" customHeight="1" x14ac:dyDescent="0.2">
      <c r="A385" s="313" t="s">
        <v>663</v>
      </c>
      <c r="B385" s="314"/>
      <c r="C385" s="314"/>
      <c r="D385" s="314"/>
      <c r="E385" s="314"/>
      <c r="F385" s="314"/>
      <c r="G385" s="314"/>
      <c r="H385" s="314"/>
      <c r="I385" s="314"/>
      <c r="J385" s="314"/>
      <c r="K385" s="314"/>
      <c r="L385" s="314"/>
      <c r="M385" s="314"/>
      <c r="N385" s="314"/>
      <c r="O385" s="320"/>
    </row>
    <row r="386" spans="1:15" s="9" customFormat="1" ht="36.75" customHeight="1" x14ac:dyDescent="0.2">
      <c r="A386" s="222">
        <v>303</v>
      </c>
      <c r="B386" s="214" t="s">
        <v>603</v>
      </c>
      <c r="C386" s="158" t="s">
        <v>358</v>
      </c>
      <c r="D386" s="181" t="s">
        <v>604</v>
      </c>
      <c r="E386" s="188" t="s">
        <v>352</v>
      </c>
      <c r="F386" s="188" t="s">
        <v>19</v>
      </c>
      <c r="G386" s="233">
        <v>68250</v>
      </c>
      <c r="H386" s="233">
        <v>0</v>
      </c>
      <c r="I386" s="233">
        <f t="shared" ref="I386" si="186">SUM(G386:H386)</f>
        <v>68250</v>
      </c>
      <c r="J386" s="225">
        <v>1958.78</v>
      </c>
      <c r="K386" s="234">
        <v>5039.16</v>
      </c>
      <c r="L386" s="225">
        <v>2074.8000000000002</v>
      </c>
      <c r="M386" s="233">
        <v>25</v>
      </c>
      <c r="N386" s="233">
        <f>SUM(J386:M386)</f>
        <v>9097.74</v>
      </c>
      <c r="O386" s="281">
        <f t="shared" ref="O386:O396" si="187">+G386-N386</f>
        <v>59152.26</v>
      </c>
    </row>
    <row r="387" spans="1:15" s="123" customFormat="1" ht="36.75" customHeight="1" x14ac:dyDescent="0.2">
      <c r="A387" s="313" t="s">
        <v>645</v>
      </c>
      <c r="B387" s="314"/>
      <c r="C387" s="167">
        <v>1</v>
      </c>
      <c r="D387" s="167"/>
      <c r="E387" s="280"/>
      <c r="F387" s="185"/>
      <c r="G387" s="171">
        <f t="shared" ref="G387:O387" si="188">SUM(G386:G386)</f>
        <v>68250</v>
      </c>
      <c r="H387" s="172">
        <f t="shared" si="188"/>
        <v>0</v>
      </c>
      <c r="I387" s="172">
        <f t="shared" si="188"/>
        <v>68250</v>
      </c>
      <c r="J387" s="172">
        <f t="shared" si="188"/>
        <v>1958.78</v>
      </c>
      <c r="K387" s="173">
        <f t="shared" si="188"/>
        <v>5039.16</v>
      </c>
      <c r="L387" s="172">
        <f t="shared" si="188"/>
        <v>2074.8000000000002</v>
      </c>
      <c r="M387" s="172">
        <f t="shared" si="188"/>
        <v>25</v>
      </c>
      <c r="N387" s="174">
        <f t="shared" si="188"/>
        <v>9097.74</v>
      </c>
      <c r="O387" s="287">
        <f t="shared" si="188"/>
        <v>59152.26</v>
      </c>
    </row>
    <row r="388" spans="1:15" s="9" customFormat="1" ht="36.75" customHeight="1" x14ac:dyDescent="0.2">
      <c r="A388" s="313" t="s">
        <v>663</v>
      </c>
      <c r="B388" s="314"/>
      <c r="C388" s="314"/>
      <c r="D388" s="314"/>
      <c r="E388" s="314"/>
      <c r="F388" s="314"/>
      <c r="G388" s="314"/>
      <c r="H388" s="314"/>
      <c r="I388" s="314"/>
      <c r="J388" s="314"/>
      <c r="K388" s="314"/>
      <c r="L388" s="314"/>
      <c r="M388" s="314"/>
      <c r="N388" s="314"/>
      <c r="O388" s="320"/>
    </row>
    <row r="389" spans="1:15" s="9" customFormat="1" ht="36.75" customHeight="1" x14ac:dyDescent="0.2">
      <c r="A389" s="222">
        <v>304</v>
      </c>
      <c r="B389" s="158" t="s">
        <v>187</v>
      </c>
      <c r="C389" s="158" t="s">
        <v>358</v>
      </c>
      <c r="D389" s="158" t="s">
        <v>273</v>
      </c>
      <c r="E389" s="188" t="s">
        <v>352</v>
      </c>
      <c r="F389" s="188" t="s">
        <v>19</v>
      </c>
      <c r="G389" s="233">
        <v>60000</v>
      </c>
      <c r="H389" s="233">
        <v>0</v>
      </c>
      <c r="I389" s="233">
        <f t="shared" ref="I389:I390" si="189">SUM(G389:H389)</f>
        <v>60000</v>
      </c>
      <c r="J389" s="225">
        <f>IF(G389&gt;=Datos!$D$14,(Datos!$D$14*Datos!$C$14),IF(G389&lt;=Datos!$D$14,(G389*Datos!$C$14)))</f>
        <v>1722</v>
      </c>
      <c r="K389" s="234">
        <v>2800.49</v>
      </c>
      <c r="L389" s="225">
        <f>IF(G389&gt;=Datos!$D$15,(Datos!$D$15*Datos!$C$15),IF(G389&lt;=Datos!$D$15,(G389*Datos!$C$15)))</f>
        <v>1824</v>
      </c>
      <c r="M389" s="233">
        <v>13455.92</v>
      </c>
      <c r="N389" s="233">
        <f t="shared" ref="N389:N390" si="190">SUM(J389:M389)</f>
        <v>19802.41</v>
      </c>
      <c r="O389" s="281">
        <f t="shared" ref="O389:O390" si="191">+G389-N389</f>
        <v>40197.589999999997</v>
      </c>
    </row>
    <row r="390" spans="1:15" ht="36.75" customHeight="1" x14ac:dyDescent="0.2">
      <c r="A390" s="222">
        <v>305</v>
      </c>
      <c r="B390" s="228" t="s">
        <v>210</v>
      </c>
      <c r="C390" s="228" t="s">
        <v>358</v>
      </c>
      <c r="D390" s="228" t="s">
        <v>273</v>
      </c>
      <c r="E390" s="229" t="s">
        <v>352</v>
      </c>
      <c r="F390" s="229" t="s">
        <v>353</v>
      </c>
      <c r="G390" s="230">
        <v>60000</v>
      </c>
      <c r="H390" s="230">
        <v>0</v>
      </c>
      <c r="I390" s="230">
        <f t="shared" si="189"/>
        <v>60000</v>
      </c>
      <c r="J390" s="231">
        <f>IF(G390&gt;=Datos!$D$14,(Datos!$D$14*Datos!$C$14),IF(G390&lt;=Datos!$D$14,(G390*Datos!$C$14)))</f>
        <v>1722</v>
      </c>
      <c r="K390" s="232">
        <v>3486.68</v>
      </c>
      <c r="L390" s="231">
        <f>IF(G390&gt;=Datos!$D$15,(Datos!$D$15*Datos!$C$15),IF(G390&lt;=Datos!$D$15,(G390*Datos!$C$15)))</f>
        <v>1824</v>
      </c>
      <c r="M390" s="230">
        <v>25</v>
      </c>
      <c r="N390" s="230">
        <f t="shared" si="190"/>
        <v>7057.68</v>
      </c>
      <c r="O390" s="283">
        <f t="shared" si="191"/>
        <v>52942.32</v>
      </c>
    </row>
    <row r="391" spans="1:15" s="123" customFormat="1" ht="36.75" customHeight="1" x14ac:dyDescent="0.2">
      <c r="A391" s="313" t="s">
        <v>645</v>
      </c>
      <c r="B391" s="314"/>
      <c r="C391" s="167">
        <v>2</v>
      </c>
      <c r="D391" s="167"/>
      <c r="E391" s="280"/>
      <c r="F391" s="185"/>
      <c r="G391" s="171">
        <f>SUM(G389:G390)</f>
        <v>120000</v>
      </c>
      <c r="H391" s="171">
        <f t="shared" ref="H391:O391" si="192">SUM(H389:H390)</f>
        <v>0</v>
      </c>
      <c r="I391" s="171">
        <f t="shared" si="192"/>
        <v>120000</v>
      </c>
      <c r="J391" s="171">
        <f t="shared" si="192"/>
        <v>3444</v>
      </c>
      <c r="K391" s="171">
        <f t="shared" si="192"/>
        <v>6287.17</v>
      </c>
      <c r="L391" s="171">
        <f t="shared" si="192"/>
        <v>3648</v>
      </c>
      <c r="M391" s="171">
        <f t="shared" si="192"/>
        <v>13480.92</v>
      </c>
      <c r="N391" s="171">
        <f t="shared" si="192"/>
        <v>26860.09</v>
      </c>
      <c r="O391" s="271">
        <f t="shared" si="192"/>
        <v>93139.91</v>
      </c>
    </row>
    <row r="392" spans="1:15" s="9" customFormat="1" ht="36.75" customHeight="1" x14ac:dyDescent="0.2">
      <c r="A392" s="313" t="s">
        <v>664</v>
      </c>
      <c r="B392" s="314"/>
      <c r="C392" s="314"/>
      <c r="D392" s="314"/>
      <c r="E392" s="314"/>
      <c r="F392" s="314"/>
      <c r="G392" s="314"/>
      <c r="H392" s="314"/>
      <c r="I392" s="314"/>
      <c r="J392" s="314"/>
      <c r="K392" s="314"/>
      <c r="L392" s="314"/>
      <c r="M392" s="314"/>
      <c r="N392" s="314"/>
      <c r="O392" s="320"/>
    </row>
    <row r="393" spans="1:15" s="9" customFormat="1" ht="36.75" customHeight="1" x14ac:dyDescent="0.2">
      <c r="A393" s="222">
        <v>306</v>
      </c>
      <c r="B393" s="158" t="s">
        <v>373</v>
      </c>
      <c r="C393" s="158" t="s">
        <v>358</v>
      </c>
      <c r="D393" s="158" t="s">
        <v>642</v>
      </c>
      <c r="E393" s="188" t="s">
        <v>352</v>
      </c>
      <c r="F393" s="188" t="s">
        <v>19</v>
      </c>
      <c r="G393" s="233">
        <v>60000</v>
      </c>
      <c r="H393" s="233">
        <v>0</v>
      </c>
      <c r="I393" s="233">
        <f t="shared" ref="I393:I396" si="193">SUM(G393:H393)</f>
        <v>60000</v>
      </c>
      <c r="J393" s="225">
        <f>IF(G393&gt;=Datos!$D$14,(Datos!$D$14*Datos!$C$14),IF(G393&lt;=Datos!$D$14,(G393*Datos!$C$14)))</f>
        <v>1722</v>
      </c>
      <c r="K393" s="234">
        <v>3486.68</v>
      </c>
      <c r="L393" s="225">
        <f>IF(G393&gt;=Datos!$D$15,(Datos!$D$15*Datos!$C$15),IF(G393&lt;=Datos!$D$15,(G393*Datos!$C$15)))</f>
        <v>1824</v>
      </c>
      <c r="M393" s="233">
        <v>5025</v>
      </c>
      <c r="N393" s="233">
        <f t="shared" ref="N393:N396" si="194">SUM(J393:M393)</f>
        <v>12057.68</v>
      </c>
      <c r="O393" s="281">
        <f t="shared" si="187"/>
        <v>47942.32</v>
      </c>
    </row>
    <row r="394" spans="1:15" s="9" customFormat="1" ht="36.75" customHeight="1" x14ac:dyDescent="0.2">
      <c r="A394" s="222">
        <v>307</v>
      </c>
      <c r="B394" s="158" t="s">
        <v>393</v>
      </c>
      <c r="C394" s="158" t="s">
        <v>358</v>
      </c>
      <c r="D394" s="158" t="s">
        <v>743</v>
      </c>
      <c r="E394" s="188" t="s">
        <v>352</v>
      </c>
      <c r="F394" s="188" t="s">
        <v>353</v>
      </c>
      <c r="G394" s="233">
        <v>35000</v>
      </c>
      <c r="H394" s="233">
        <v>0</v>
      </c>
      <c r="I394" s="233">
        <f t="shared" si="193"/>
        <v>35000</v>
      </c>
      <c r="J394" s="225">
        <f>IF(G394&gt;=Datos!$D$14,(Datos!$D$14*Datos!$C$14),IF(G394&lt;=Datos!$D$14,(G394*Datos!$C$14)))</f>
        <v>1004.5</v>
      </c>
      <c r="K394" s="234" t="str">
        <f>IF((G394-J394-L394)&lt;=Datos!$G$7,"0",IF((G394-J394-L394)&lt;=Datos!$G$8,((G394-J394-L394)-Datos!$F$8)*Datos!$I$6,IF((G394-J394-L394)&lt;=Datos!$G$9,Datos!$I$8+((G394-J394-L394)-Datos!$F$9)*Datos!$J$6,IF((G394-J394-L394)&gt;=Datos!$F$10,(Datos!$I$8+Datos!$J$8)+((G394-J394-L394)-Datos!$F$10)*Datos!$K$6))))</f>
        <v>0</v>
      </c>
      <c r="L394" s="225">
        <f>IF(G394&gt;=Datos!$D$15,(Datos!$D$15*Datos!$C$15),IF(G394&lt;=Datos!$D$15,(G394*Datos!$C$15)))</f>
        <v>1064</v>
      </c>
      <c r="M394" s="233">
        <v>6903.85</v>
      </c>
      <c r="N394" s="233">
        <f t="shared" si="194"/>
        <v>8972.35</v>
      </c>
      <c r="O394" s="281">
        <f t="shared" si="187"/>
        <v>26027.65</v>
      </c>
    </row>
    <row r="395" spans="1:15" s="9" customFormat="1" ht="36.75" customHeight="1" x14ac:dyDescent="0.2">
      <c r="A395" s="222">
        <v>308</v>
      </c>
      <c r="B395" s="158" t="s">
        <v>741</v>
      </c>
      <c r="C395" s="158" t="s">
        <v>358</v>
      </c>
      <c r="D395" s="158" t="s">
        <v>641</v>
      </c>
      <c r="E395" s="188" t="s">
        <v>352</v>
      </c>
      <c r="F395" s="188" t="s">
        <v>353</v>
      </c>
      <c r="G395" s="233">
        <v>35000</v>
      </c>
      <c r="H395" s="233">
        <v>0</v>
      </c>
      <c r="I395" s="233">
        <f t="shared" si="193"/>
        <v>35000</v>
      </c>
      <c r="J395" s="225">
        <f>IF(G395&gt;=Datos!$D$14,(Datos!$D$14*Datos!$C$14),IF(G395&lt;=Datos!$D$14,(G395*Datos!$C$14)))</f>
        <v>1004.5</v>
      </c>
      <c r="K395" s="234" t="str">
        <f>IF((G395-J395-L395)&lt;=Datos!$G$7,"0",IF((G395-J395-L395)&lt;=Datos!$G$8,((G395-J395-L395)-Datos!$F$8)*Datos!$I$6,IF((G395-J395-L395)&lt;=Datos!$G$9,Datos!$I$8+((G395-J395-L395)-Datos!$F$9)*Datos!$J$6,IF((G395-J395-L395)&gt;=Datos!$F$10,(Datos!$I$8+Datos!$J$8)+((G395-J395-L395)-Datos!$F$10)*Datos!$K$6))))</f>
        <v>0</v>
      </c>
      <c r="L395" s="225">
        <f>IF(G395&gt;=Datos!$D$15,(Datos!$D$15*Datos!$C$15),IF(G395&lt;=Datos!$D$15,(G395*Datos!$C$15)))</f>
        <v>1064</v>
      </c>
      <c r="M395" s="233">
        <v>25</v>
      </c>
      <c r="N395" s="233">
        <f t="shared" si="194"/>
        <v>2093.5</v>
      </c>
      <c r="O395" s="281">
        <f t="shared" si="187"/>
        <v>32906.5</v>
      </c>
    </row>
    <row r="396" spans="1:15" ht="36.75" customHeight="1" x14ac:dyDescent="0.2">
      <c r="A396" s="222">
        <v>309</v>
      </c>
      <c r="B396" s="228" t="s">
        <v>742</v>
      </c>
      <c r="C396" s="158" t="s">
        <v>358</v>
      </c>
      <c r="D396" s="228" t="s">
        <v>273</v>
      </c>
      <c r="E396" s="188" t="s">
        <v>352</v>
      </c>
      <c r="F396" s="229" t="s">
        <v>353</v>
      </c>
      <c r="G396" s="230">
        <v>60000</v>
      </c>
      <c r="H396" s="233">
        <v>0</v>
      </c>
      <c r="I396" s="233">
        <f t="shared" si="193"/>
        <v>60000</v>
      </c>
      <c r="J396" s="225">
        <f>IF(G396&gt;=Datos!$D$14,(Datos!$D$14*Datos!$C$14),IF(G396&lt;=Datos!$D$14,(G396*Datos!$C$14)))</f>
        <v>1722</v>
      </c>
      <c r="K396" s="234">
        <f>IF((G396-J396-L396)&lt;=Datos!$G$7,"0",IF((G396-J396-L396)&lt;=Datos!$G$8,((G396-J396-L396)-Datos!$F$8)*Datos!$I$6,IF((G396-J396-L396)&lt;=Datos!$G$9,Datos!$I$8+((G396-J396-L396)-Datos!$F$9)*Datos!$J$6,IF((G396-J396-L396)&gt;=Datos!$F$10,(Datos!$I$8+Datos!$J$8)+((G396-J396-L396)-Datos!$F$10)*Datos!$K$6))))</f>
        <v>3486.6756666666661</v>
      </c>
      <c r="L396" s="225">
        <f>IF(G396&gt;=Datos!$D$15,(Datos!$D$15*Datos!$C$15),IF(G396&lt;=Datos!$D$15,(G396*Datos!$C$15)))</f>
        <v>1824</v>
      </c>
      <c r="M396" s="233">
        <v>5025</v>
      </c>
      <c r="N396" s="233">
        <f t="shared" si="194"/>
        <v>12057.675666666666</v>
      </c>
      <c r="O396" s="281">
        <f t="shared" si="187"/>
        <v>47942.324333333338</v>
      </c>
    </row>
    <row r="397" spans="1:15" s="9" customFormat="1" ht="36.75" customHeight="1" x14ac:dyDescent="0.2">
      <c r="A397" s="222">
        <v>310</v>
      </c>
      <c r="B397" s="158" t="s">
        <v>387</v>
      </c>
      <c r="C397" s="158" t="s">
        <v>358</v>
      </c>
      <c r="D397" s="158" t="s">
        <v>277</v>
      </c>
      <c r="E397" s="188" t="s">
        <v>352</v>
      </c>
      <c r="F397" s="188" t="s">
        <v>19</v>
      </c>
      <c r="G397" s="233">
        <v>65000</v>
      </c>
      <c r="H397" s="233">
        <v>0</v>
      </c>
      <c r="I397" s="233">
        <f t="shared" ref="I397" si="195">SUM(G397:H397)</f>
        <v>65000</v>
      </c>
      <c r="J397" s="225">
        <f>IF(G397&gt;=Datos!$D$14,(Datos!$D$14*Datos!$C$14),IF(G397&lt;=Datos!$D$14,(G397*Datos!$C$14)))</f>
        <v>1865.5</v>
      </c>
      <c r="K397" s="234">
        <v>4084.48</v>
      </c>
      <c r="L397" s="225">
        <f>IF(G397&gt;=Datos!$D$15,(Datos!$D$15*Datos!$C$15),IF(G397&lt;=Datos!$D$15,(G397*Datos!$C$15)))</f>
        <v>1976</v>
      </c>
      <c r="M397" s="233">
        <v>1740.46</v>
      </c>
      <c r="N397" s="233">
        <f t="shared" ref="N397:N411" si="196">SUM(J397:M397)</f>
        <v>9666.4399999999987</v>
      </c>
      <c r="O397" s="281">
        <f t="shared" ref="O397:O411" si="197">+G397-N397</f>
        <v>55333.56</v>
      </c>
    </row>
    <row r="398" spans="1:15" s="9" customFormat="1" ht="36.75" customHeight="1" x14ac:dyDescent="0.2">
      <c r="A398" s="222">
        <v>311</v>
      </c>
      <c r="B398" s="158" t="s">
        <v>243</v>
      </c>
      <c r="C398" s="158" t="s">
        <v>358</v>
      </c>
      <c r="D398" s="176" t="s">
        <v>432</v>
      </c>
      <c r="E398" s="188" t="s">
        <v>352</v>
      </c>
      <c r="F398" s="188" t="s">
        <v>19</v>
      </c>
      <c r="G398" s="233">
        <v>35000</v>
      </c>
      <c r="H398" s="233">
        <v>0</v>
      </c>
      <c r="I398" s="233">
        <f t="shared" ref="I398:I400" si="198">SUM(G398:H398)</f>
        <v>35000</v>
      </c>
      <c r="J398" s="225">
        <f>IF(G398&gt;=Datos!$D$14,(Datos!$D$14*Datos!$C$14),IF(G398&lt;=Datos!$D$14,(G398*Datos!$C$14)))</f>
        <v>1004.5</v>
      </c>
      <c r="K398" s="234" t="str">
        <f>IF((G398-J398-L398)&lt;=Datos!$G$7,"0",IF((G398-J398-L398)&lt;=Datos!$G$8,((G398-J398-L398)-Datos!$F$8)*Datos!$I$6,IF((G398-J398-L398)&lt;=Datos!$G$9,Datos!$I$8+((G398-J398-L398)-Datos!$F$9)*Datos!$J$6,IF((G398-J398-L398)&gt;=Datos!$F$10,(Datos!$I$8+Datos!$J$8)+((G398-J398-L398)-Datos!$F$10)*Datos!$K$6))))</f>
        <v>0</v>
      </c>
      <c r="L398" s="225">
        <f>IF(G398&gt;=Datos!$D$15,(Datos!$D$15*Datos!$C$15),IF(G398&lt;=Datos!$D$15,(G398*Datos!$C$15)))</f>
        <v>1064</v>
      </c>
      <c r="M398" s="233">
        <v>25</v>
      </c>
      <c r="N398" s="233">
        <f t="shared" si="196"/>
        <v>2093.5</v>
      </c>
      <c r="O398" s="281">
        <f t="shared" si="197"/>
        <v>32906.5</v>
      </c>
    </row>
    <row r="399" spans="1:15" s="9" customFormat="1" ht="36.75" customHeight="1" x14ac:dyDescent="0.2">
      <c r="A399" s="222">
        <v>312</v>
      </c>
      <c r="B399" s="158" t="s">
        <v>769</v>
      </c>
      <c r="C399" s="158" t="s">
        <v>358</v>
      </c>
      <c r="D399" s="158" t="s">
        <v>410</v>
      </c>
      <c r="E399" s="188" t="s">
        <v>352</v>
      </c>
      <c r="F399" s="188" t="s">
        <v>353</v>
      </c>
      <c r="G399" s="233">
        <v>35000</v>
      </c>
      <c r="H399" s="233">
        <v>0</v>
      </c>
      <c r="I399" s="233">
        <f t="shared" si="198"/>
        <v>35000</v>
      </c>
      <c r="J399" s="225">
        <f>IF(G399&gt;=Datos!$D$14,(Datos!$D$14*Datos!$C$14),IF(G399&lt;=Datos!$D$14,(G399*Datos!$C$14)))</f>
        <v>1004.5</v>
      </c>
      <c r="K399" s="234" t="str">
        <f>IF((G399-J399-L399)&lt;=Datos!$G$7,"0",IF((G399-J399-L399)&lt;=Datos!$G$8,((G399-J399-L399)-Datos!$F$8)*Datos!$I$6,IF((G399-J399-L399)&lt;=Datos!$G$9,Datos!$I$8+((G399-J399-L399)-Datos!$F$9)*Datos!$J$6,IF((G399-J399-L399)&gt;=Datos!$F$10,(Datos!$I$8+Datos!$J$8)+((G399-J399-L399)-Datos!$F$10)*Datos!$K$6))))</f>
        <v>0</v>
      </c>
      <c r="L399" s="225">
        <f>IF(G399&gt;=Datos!$D$15,(Datos!$D$15*Datos!$C$15),IF(G399&lt;=Datos!$D$15,(G399*Datos!$C$15)))</f>
        <v>1064</v>
      </c>
      <c r="M399" s="233">
        <v>25</v>
      </c>
      <c r="N399" s="233">
        <f t="shared" si="196"/>
        <v>2093.5</v>
      </c>
      <c r="O399" s="281">
        <f t="shared" si="197"/>
        <v>32906.5</v>
      </c>
    </row>
    <row r="400" spans="1:15" s="9" customFormat="1" ht="36.75" customHeight="1" x14ac:dyDescent="0.2">
      <c r="A400" s="222">
        <v>313</v>
      </c>
      <c r="B400" s="158" t="s">
        <v>57</v>
      </c>
      <c r="C400" s="158" t="s">
        <v>358</v>
      </c>
      <c r="D400" s="158" t="s">
        <v>410</v>
      </c>
      <c r="E400" s="188" t="s">
        <v>352</v>
      </c>
      <c r="F400" s="188" t="s">
        <v>19</v>
      </c>
      <c r="G400" s="233">
        <v>60000</v>
      </c>
      <c r="H400" s="233">
        <v>0</v>
      </c>
      <c r="I400" s="233">
        <f t="shared" si="198"/>
        <v>60000</v>
      </c>
      <c r="J400" s="225">
        <f>IF(G400&gt;=Datos!$D$14,(Datos!$D$14*Datos!$C$14),IF(G400&lt;=Datos!$D$14,(G400*Datos!$C$14)))</f>
        <v>1722</v>
      </c>
      <c r="K400" s="234">
        <v>3486.68</v>
      </c>
      <c r="L400" s="225">
        <f>IF(G400&gt;=Datos!$D$15,(Datos!$D$15*Datos!$C$15),IF(G400&lt;=Datos!$D$15,(G400*Datos!$C$15)))</f>
        <v>1824</v>
      </c>
      <c r="M400" s="233">
        <v>25</v>
      </c>
      <c r="N400" s="233">
        <f t="shared" si="196"/>
        <v>7057.68</v>
      </c>
      <c r="O400" s="281">
        <f t="shared" si="197"/>
        <v>52942.32</v>
      </c>
    </row>
    <row r="401" spans="1:16" s="9" customFormat="1" ht="36.75" customHeight="1" x14ac:dyDescent="0.2">
      <c r="A401" s="222">
        <v>314</v>
      </c>
      <c r="B401" s="158" t="s">
        <v>126</v>
      </c>
      <c r="C401" s="158" t="s">
        <v>358</v>
      </c>
      <c r="D401" s="158" t="s">
        <v>641</v>
      </c>
      <c r="E401" s="188" t="s">
        <v>352</v>
      </c>
      <c r="F401" s="188" t="s">
        <v>19</v>
      </c>
      <c r="G401" s="233">
        <v>35000</v>
      </c>
      <c r="H401" s="233">
        <v>0</v>
      </c>
      <c r="I401" s="233">
        <f t="shared" ref="I401:I411" si="199">SUM(G401:H401)</f>
        <v>35000</v>
      </c>
      <c r="J401" s="225">
        <f>IF(G401&gt;=Datos!$D$14,(Datos!$D$14*Datos!$C$14),IF(G401&lt;=Datos!$D$14,(G401*Datos!$C$14)))</f>
        <v>1004.5</v>
      </c>
      <c r="K401" s="234" t="str">
        <f>IF((G401-J401-L401)&lt;=Datos!$G$7,"0",IF((G401-J401-L401)&lt;=Datos!$G$8,((G401-J401-L401)-Datos!$F$8)*Datos!$I$6,IF((G401-J401-L401)&lt;=Datos!$G$9,Datos!$I$8+((G401-J401-L401)-Datos!$F$9)*Datos!$J$6,IF((G401-J401-L401)&gt;=Datos!$F$10,(Datos!$I$8+Datos!$J$8)+((G401-J401-L401)-Datos!$F$10)*Datos!$K$6))))</f>
        <v>0</v>
      </c>
      <c r="L401" s="225">
        <f>IF(G401&gt;=Datos!$D$15,(Datos!$D$15*Datos!$C$15),IF(G401&lt;=Datos!$D$15,(G401*Datos!$C$15)))</f>
        <v>1064</v>
      </c>
      <c r="M401" s="233">
        <v>25</v>
      </c>
      <c r="N401" s="233">
        <f t="shared" si="196"/>
        <v>2093.5</v>
      </c>
      <c r="O401" s="281">
        <f t="shared" si="197"/>
        <v>32906.5</v>
      </c>
    </row>
    <row r="402" spans="1:16" ht="36.75" customHeight="1" x14ac:dyDescent="0.2">
      <c r="A402" s="222">
        <v>315</v>
      </c>
      <c r="B402" s="228" t="s">
        <v>40</v>
      </c>
      <c r="C402" s="158" t="s">
        <v>358</v>
      </c>
      <c r="D402" s="228" t="s">
        <v>269</v>
      </c>
      <c r="E402" s="229" t="s">
        <v>352</v>
      </c>
      <c r="F402" s="229" t="s">
        <v>19</v>
      </c>
      <c r="G402" s="230">
        <v>35000</v>
      </c>
      <c r="H402" s="230">
        <v>0</v>
      </c>
      <c r="I402" s="230">
        <f t="shared" si="199"/>
        <v>35000</v>
      </c>
      <c r="J402" s="231">
        <f>IF(G402&gt;=Datos!$D$14,(Datos!$D$14*Datos!$C$14),IF(G402&lt;=Datos!$D$14,(G402*Datos!$C$14)))</f>
        <v>1004.5</v>
      </c>
      <c r="K402" s="232" t="str">
        <f>IF((G402-J402-L402)&lt;=Datos!$G$7,"0",IF((G402-J402-L402)&lt;=Datos!$G$8,((G402-J402-L402)-Datos!$F$8)*Datos!$I$6,IF((G402-J402-L402)&lt;=Datos!$G$9,Datos!$I$8+((G402-J402-L402)-Datos!$F$9)*Datos!$J$6,IF((G402-J402-L402)&gt;=Datos!$F$10,(Datos!$I$8+Datos!$J$8)+((G402-J402-L402)-Datos!$F$10)*Datos!$K$6))))</f>
        <v>0</v>
      </c>
      <c r="L402" s="231">
        <f>IF(G402&gt;=Datos!$D$15,(Datos!$D$15*Datos!$C$15),IF(G402&lt;=Datos!$D$15,(G402*Datos!$C$15)))</f>
        <v>1064</v>
      </c>
      <c r="M402" s="230">
        <v>1740.46</v>
      </c>
      <c r="N402" s="230">
        <f t="shared" si="196"/>
        <v>3808.96</v>
      </c>
      <c r="O402" s="283">
        <f t="shared" si="197"/>
        <v>31191.040000000001</v>
      </c>
    </row>
    <row r="403" spans="1:16" s="9" customFormat="1" ht="36.75" customHeight="1" x14ac:dyDescent="0.2">
      <c r="A403" s="222">
        <v>316</v>
      </c>
      <c r="B403" s="158" t="s">
        <v>66</v>
      </c>
      <c r="C403" s="158" t="s">
        <v>358</v>
      </c>
      <c r="D403" s="158" t="s">
        <v>641</v>
      </c>
      <c r="E403" s="188" t="s">
        <v>352</v>
      </c>
      <c r="F403" s="188" t="s">
        <v>19</v>
      </c>
      <c r="G403" s="233">
        <v>35000</v>
      </c>
      <c r="H403" s="233">
        <v>0</v>
      </c>
      <c r="I403" s="233">
        <f t="shared" si="199"/>
        <v>35000</v>
      </c>
      <c r="J403" s="225">
        <f>IF(G403&gt;=Datos!$D$14,(Datos!$D$14*Datos!$C$14),IF(G403&lt;=Datos!$D$14,(G403*Datos!$C$14)))</f>
        <v>1004.5</v>
      </c>
      <c r="K403" s="234" t="str">
        <f>IF((G403-J403-L403)&lt;=Datos!$G$7,"0",IF((G403-J403-L403)&lt;=Datos!$G$8,((G403-J403-L403)-Datos!$F$8)*Datos!$I$6,IF((G403-J403-L403)&lt;=Datos!$G$9,Datos!$I$8+((G403-J403-L403)-Datos!$F$9)*Datos!$J$6,IF((G403-J403-L403)&gt;=Datos!$F$10,(Datos!$I$8+Datos!$J$8)+((G403-J403-L403)-Datos!$F$10)*Datos!$K$6))))</f>
        <v>0</v>
      </c>
      <c r="L403" s="225">
        <f>IF(G403&gt;=Datos!$D$15,(Datos!$D$15*Datos!$C$15),IF(G403&lt;=Datos!$D$15,(G403*Datos!$C$15)))</f>
        <v>1064</v>
      </c>
      <c r="M403" s="233">
        <v>25</v>
      </c>
      <c r="N403" s="233">
        <f t="shared" si="196"/>
        <v>2093.5</v>
      </c>
      <c r="O403" s="281">
        <f t="shared" si="197"/>
        <v>32906.5</v>
      </c>
    </row>
    <row r="404" spans="1:16" s="9" customFormat="1" ht="36.75" customHeight="1" x14ac:dyDescent="0.2">
      <c r="A404" s="222">
        <v>317</v>
      </c>
      <c r="B404" s="158" t="s">
        <v>92</v>
      </c>
      <c r="C404" s="158" t="s">
        <v>358</v>
      </c>
      <c r="D404" s="158" t="s">
        <v>273</v>
      </c>
      <c r="E404" s="188" t="s">
        <v>352</v>
      </c>
      <c r="F404" s="188" t="s">
        <v>19</v>
      </c>
      <c r="G404" s="233">
        <v>60000</v>
      </c>
      <c r="H404" s="233">
        <v>0</v>
      </c>
      <c r="I404" s="233">
        <f t="shared" si="199"/>
        <v>60000</v>
      </c>
      <c r="J404" s="225">
        <f>IF(G404&gt;=Datos!$D$14,(Datos!$D$14*Datos!$C$14),IF(G404&lt;=Datos!$D$14,(G404*Datos!$C$14)))</f>
        <v>1722</v>
      </c>
      <c r="K404" s="234">
        <v>3143.58</v>
      </c>
      <c r="L404" s="225">
        <f>IF(G404&gt;=Datos!$D$15,(Datos!$D$15*Datos!$C$15),IF(G404&lt;=Datos!$D$15,(G404*Datos!$C$15)))</f>
        <v>1824</v>
      </c>
      <c r="M404" s="233">
        <v>1740.46</v>
      </c>
      <c r="N404" s="233">
        <f t="shared" si="196"/>
        <v>8430.0400000000009</v>
      </c>
      <c r="O404" s="281">
        <f t="shared" si="197"/>
        <v>51569.96</v>
      </c>
    </row>
    <row r="405" spans="1:16" s="9" customFormat="1" ht="36.75" customHeight="1" x14ac:dyDescent="0.2">
      <c r="A405" s="222">
        <v>318</v>
      </c>
      <c r="B405" s="158" t="s">
        <v>160</v>
      </c>
      <c r="C405" s="158" t="s">
        <v>358</v>
      </c>
      <c r="D405" s="158" t="s">
        <v>273</v>
      </c>
      <c r="E405" s="188" t="s">
        <v>352</v>
      </c>
      <c r="F405" s="188" t="s">
        <v>19</v>
      </c>
      <c r="G405" s="233">
        <v>60000</v>
      </c>
      <c r="H405" s="233">
        <v>0</v>
      </c>
      <c r="I405" s="233">
        <f t="shared" si="199"/>
        <v>60000</v>
      </c>
      <c r="J405" s="225">
        <f>IF(G405&gt;=Datos!$D$14,(Datos!$D$14*Datos!$C$14),IF(G405&lt;=Datos!$D$14,(G405*Datos!$C$14)))</f>
        <v>1722</v>
      </c>
      <c r="K405" s="234">
        <v>3143.58</v>
      </c>
      <c r="L405" s="225">
        <f>IF(G405&gt;=Datos!$D$15,(Datos!$D$15*Datos!$C$15),IF(G405&lt;=Datos!$D$15,(G405*Datos!$C$15)))</f>
        <v>1824</v>
      </c>
      <c r="M405" s="233">
        <v>3740.46</v>
      </c>
      <c r="N405" s="233">
        <f t="shared" si="196"/>
        <v>10430.040000000001</v>
      </c>
      <c r="O405" s="281">
        <f t="shared" si="197"/>
        <v>49569.96</v>
      </c>
    </row>
    <row r="406" spans="1:16" s="9" customFormat="1" ht="36.75" customHeight="1" x14ac:dyDescent="0.2">
      <c r="A406" s="222">
        <v>319</v>
      </c>
      <c r="B406" s="158" t="s">
        <v>233</v>
      </c>
      <c r="C406" s="158" t="s">
        <v>358</v>
      </c>
      <c r="D406" s="158" t="s">
        <v>273</v>
      </c>
      <c r="E406" s="188" t="s">
        <v>352</v>
      </c>
      <c r="F406" s="188" t="s">
        <v>19</v>
      </c>
      <c r="G406" s="233">
        <v>60000</v>
      </c>
      <c r="H406" s="233">
        <v>0</v>
      </c>
      <c r="I406" s="233">
        <f t="shared" si="199"/>
        <v>60000</v>
      </c>
      <c r="J406" s="225">
        <f>IF(G406&gt;=Datos!$D$14,(Datos!$D$14*Datos!$C$14),IF(G406&lt;=Datos!$D$14,(G406*Datos!$C$14)))</f>
        <v>1722</v>
      </c>
      <c r="K406" s="234">
        <v>3486.68</v>
      </c>
      <c r="L406" s="225">
        <f>IF(G406&gt;=Datos!$D$15,(Datos!$D$15*Datos!$C$15),IF(G406&lt;=Datos!$D$15,(G406*Datos!$C$15)))</f>
        <v>1824</v>
      </c>
      <c r="M406" s="233">
        <v>25</v>
      </c>
      <c r="N406" s="233">
        <f t="shared" si="196"/>
        <v>7057.68</v>
      </c>
      <c r="O406" s="281">
        <f t="shared" si="197"/>
        <v>52942.32</v>
      </c>
    </row>
    <row r="407" spans="1:16" s="9" customFormat="1" ht="36.75" customHeight="1" x14ac:dyDescent="0.2">
      <c r="A407" s="222">
        <v>320</v>
      </c>
      <c r="B407" s="158" t="s">
        <v>129</v>
      </c>
      <c r="C407" s="158" t="s">
        <v>358</v>
      </c>
      <c r="D407" s="158" t="s">
        <v>273</v>
      </c>
      <c r="E407" s="188" t="s">
        <v>352</v>
      </c>
      <c r="F407" s="188" t="s">
        <v>19</v>
      </c>
      <c r="G407" s="233">
        <v>60000</v>
      </c>
      <c r="H407" s="233">
        <v>0</v>
      </c>
      <c r="I407" s="233">
        <f t="shared" si="199"/>
        <v>60000</v>
      </c>
      <c r="J407" s="225">
        <f>IF(G407&gt;=Datos!$D$14,(Datos!$D$14*Datos!$C$14),IF(G407&lt;=Datos!$D$14,(G407*Datos!$C$14)))</f>
        <v>1722</v>
      </c>
      <c r="K407" s="234">
        <v>3143.58</v>
      </c>
      <c r="L407" s="225">
        <f>IF(G407&gt;=Datos!$D$15,(Datos!$D$15*Datos!$C$15),IF(G407&lt;=Datos!$D$15,(G407*Datos!$C$15)))</f>
        <v>1824</v>
      </c>
      <c r="M407" s="233">
        <v>1740.46</v>
      </c>
      <c r="N407" s="233">
        <f t="shared" si="196"/>
        <v>8430.0400000000009</v>
      </c>
      <c r="O407" s="281">
        <f t="shared" si="197"/>
        <v>51569.96</v>
      </c>
    </row>
    <row r="408" spans="1:16" s="9" customFormat="1" ht="36.75" customHeight="1" x14ac:dyDescent="0.2">
      <c r="A408" s="222">
        <v>321</v>
      </c>
      <c r="B408" s="158" t="s">
        <v>192</v>
      </c>
      <c r="C408" s="158" t="s">
        <v>358</v>
      </c>
      <c r="D408" s="158" t="s">
        <v>273</v>
      </c>
      <c r="E408" s="188" t="s">
        <v>352</v>
      </c>
      <c r="F408" s="188" t="s">
        <v>19</v>
      </c>
      <c r="G408" s="233">
        <v>60000</v>
      </c>
      <c r="H408" s="233">
        <v>0</v>
      </c>
      <c r="I408" s="233">
        <f t="shared" si="199"/>
        <v>60000</v>
      </c>
      <c r="J408" s="225">
        <f>IF(G408&gt;=Datos!$D$14,(Datos!$D$14*Datos!$C$14),IF(G408&lt;=Datos!$D$14,(G408*Datos!$C$14)))</f>
        <v>1722</v>
      </c>
      <c r="K408" s="234">
        <v>2800.49</v>
      </c>
      <c r="L408" s="225">
        <f>IF(G408&gt;=Datos!$D$15,(Datos!$D$15*Datos!$C$15),IF(G408&lt;=Datos!$D$15,(G408*Datos!$C$15)))</f>
        <v>1824</v>
      </c>
      <c r="M408" s="233">
        <v>3455.92</v>
      </c>
      <c r="N408" s="233">
        <f t="shared" si="196"/>
        <v>9802.41</v>
      </c>
      <c r="O408" s="281">
        <f t="shared" si="197"/>
        <v>50197.59</v>
      </c>
    </row>
    <row r="409" spans="1:16" s="9" customFormat="1" ht="36.75" customHeight="1" x14ac:dyDescent="0.2">
      <c r="A409" s="222">
        <v>322</v>
      </c>
      <c r="B409" s="158" t="s">
        <v>100</v>
      </c>
      <c r="C409" s="158" t="s">
        <v>358</v>
      </c>
      <c r="D409" s="158" t="s">
        <v>273</v>
      </c>
      <c r="E409" s="188" t="s">
        <v>352</v>
      </c>
      <c r="F409" s="188" t="s">
        <v>19</v>
      </c>
      <c r="G409" s="233">
        <v>60000</v>
      </c>
      <c r="H409" s="233">
        <v>0</v>
      </c>
      <c r="I409" s="233">
        <f t="shared" si="199"/>
        <v>60000</v>
      </c>
      <c r="J409" s="225">
        <f>IF(G409&gt;=Datos!$D$14,(Datos!$D$14*Datos!$C$14),IF(G409&lt;=Datos!$D$14,(G409*Datos!$C$14)))</f>
        <v>1722</v>
      </c>
      <c r="K409" s="234">
        <v>3143.58</v>
      </c>
      <c r="L409" s="225">
        <f>IF(G409&gt;=Datos!$D$15,(Datos!$D$15*Datos!$C$15),IF(G409&lt;=Datos!$D$15,(G409*Datos!$C$15)))</f>
        <v>1824</v>
      </c>
      <c r="M409" s="233">
        <v>1740.46</v>
      </c>
      <c r="N409" s="233">
        <f t="shared" si="196"/>
        <v>8430.0400000000009</v>
      </c>
      <c r="O409" s="281">
        <f t="shared" si="197"/>
        <v>51569.96</v>
      </c>
    </row>
    <row r="410" spans="1:16" s="9" customFormat="1" ht="36.75" customHeight="1" x14ac:dyDescent="0.2">
      <c r="A410" s="222">
        <v>323</v>
      </c>
      <c r="B410" s="158" t="s">
        <v>137</v>
      </c>
      <c r="C410" s="158" t="s">
        <v>358</v>
      </c>
      <c r="D410" s="158" t="s">
        <v>641</v>
      </c>
      <c r="E410" s="188" t="s">
        <v>352</v>
      </c>
      <c r="F410" s="188" t="s">
        <v>19</v>
      </c>
      <c r="G410" s="233">
        <v>35000</v>
      </c>
      <c r="H410" s="233">
        <v>0</v>
      </c>
      <c r="I410" s="233">
        <f t="shared" si="199"/>
        <v>35000</v>
      </c>
      <c r="J410" s="225">
        <f>IF(G410&gt;=Datos!$D$14,(Datos!$D$14*Datos!$C$14),IF(G410&lt;=Datos!$D$14,(G410*Datos!$C$14)))</f>
        <v>1004.5</v>
      </c>
      <c r="K410" s="234" t="str">
        <f>IF((G410-J410-L410)&lt;=Datos!$G$7,"0",IF((G410-J410-L410)&lt;=Datos!$G$8,((G410-J410-L410)-Datos!$F$8)*Datos!$I$6,IF((G410-J410-L410)&lt;=Datos!$G$9,Datos!$I$8+((G410-J410-L410)-Datos!$F$9)*Datos!$J$6,IF((G410-J410-L410)&gt;=Datos!$F$10,(Datos!$I$8+Datos!$J$8)+((G410-J410-L410)-Datos!$F$10)*Datos!$K$6))))</f>
        <v>0</v>
      </c>
      <c r="L410" s="225">
        <f>IF(G410&gt;=Datos!$D$15,(Datos!$D$15*Datos!$C$15),IF(G410&lt;=Datos!$D$15,(G410*Datos!$C$15)))</f>
        <v>1064</v>
      </c>
      <c r="M410" s="233">
        <v>25</v>
      </c>
      <c r="N410" s="233">
        <f t="shared" si="196"/>
        <v>2093.5</v>
      </c>
      <c r="O410" s="281">
        <f t="shared" si="197"/>
        <v>32906.5</v>
      </c>
    </row>
    <row r="411" spans="1:16" s="9" customFormat="1" ht="36.75" customHeight="1" x14ac:dyDescent="0.2">
      <c r="A411" s="222">
        <v>324</v>
      </c>
      <c r="B411" s="158" t="s">
        <v>186</v>
      </c>
      <c r="C411" s="158" t="s">
        <v>358</v>
      </c>
      <c r="D411" s="158" t="s">
        <v>273</v>
      </c>
      <c r="E411" s="188" t="s">
        <v>352</v>
      </c>
      <c r="F411" s="188" t="s">
        <v>19</v>
      </c>
      <c r="G411" s="233">
        <v>60000</v>
      </c>
      <c r="H411" s="233">
        <v>0</v>
      </c>
      <c r="I411" s="233">
        <f t="shared" si="199"/>
        <v>60000</v>
      </c>
      <c r="J411" s="225">
        <f>IF(G411&gt;=Datos!$D$14,(Datos!$D$14*Datos!$C$14),IF(G411&lt;=Datos!$D$14,(G411*Datos!$C$14)))</f>
        <v>1722</v>
      </c>
      <c r="K411" s="234">
        <v>3486.68</v>
      </c>
      <c r="L411" s="225">
        <f>IF(G411&gt;=Datos!$D$15,(Datos!$D$15*Datos!$C$15),IF(G411&lt;=Datos!$D$15,(G411*Datos!$C$15)))</f>
        <v>1824</v>
      </c>
      <c r="M411" s="233">
        <v>25</v>
      </c>
      <c r="N411" s="233">
        <f t="shared" si="196"/>
        <v>7057.68</v>
      </c>
      <c r="O411" s="281">
        <f t="shared" si="197"/>
        <v>52942.32</v>
      </c>
    </row>
    <row r="412" spans="1:16" s="123" customFormat="1" ht="36.75" customHeight="1" x14ac:dyDescent="0.2">
      <c r="A412" s="313" t="s">
        <v>645</v>
      </c>
      <c r="B412" s="314"/>
      <c r="C412" s="167">
        <v>19</v>
      </c>
      <c r="D412" s="167"/>
      <c r="E412" s="280"/>
      <c r="F412" s="185"/>
      <c r="G412" s="171">
        <f t="shared" ref="G412:O412" si="200">SUM(G393:G411)</f>
        <v>945000</v>
      </c>
      <c r="H412" s="171">
        <f t="shared" si="200"/>
        <v>0</v>
      </c>
      <c r="I412" s="171">
        <f t="shared" si="200"/>
        <v>945000</v>
      </c>
      <c r="J412" s="171">
        <f t="shared" si="200"/>
        <v>27121.5</v>
      </c>
      <c r="K412" s="171">
        <f t="shared" si="200"/>
        <v>36892.685666666672</v>
      </c>
      <c r="L412" s="171">
        <f t="shared" si="200"/>
        <v>28728</v>
      </c>
      <c r="M412" s="171">
        <f t="shared" si="200"/>
        <v>33077.529999999992</v>
      </c>
      <c r="N412" s="171">
        <f t="shared" si="200"/>
        <v>125819.71566666669</v>
      </c>
      <c r="O412" s="171">
        <f t="shared" si="200"/>
        <v>819180.28433333314</v>
      </c>
      <c r="P412" s="293"/>
    </row>
    <row r="413" spans="1:16" s="9" customFormat="1" ht="36.75" customHeight="1" x14ac:dyDescent="0.2">
      <c r="A413" s="313" t="s">
        <v>665</v>
      </c>
      <c r="B413" s="314"/>
      <c r="C413" s="314"/>
      <c r="D413" s="314"/>
      <c r="E413" s="314"/>
      <c r="F413" s="314"/>
      <c r="G413" s="314"/>
      <c r="H413" s="314"/>
      <c r="I413" s="314"/>
      <c r="J413" s="314"/>
      <c r="K413" s="314"/>
      <c r="L413" s="314"/>
      <c r="M413" s="314"/>
      <c r="N413" s="314"/>
      <c r="O413" s="320"/>
    </row>
    <row r="414" spans="1:16" s="9" customFormat="1" ht="36.75" customHeight="1" x14ac:dyDescent="0.2">
      <c r="A414" s="222">
        <v>325</v>
      </c>
      <c r="B414" s="158" t="s">
        <v>232</v>
      </c>
      <c r="C414" s="158" t="s">
        <v>357</v>
      </c>
      <c r="D414" s="176" t="s">
        <v>639</v>
      </c>
      <c r="E414" s="188" t="s">
        <v>352</v>
      </c>
      <c r="F414" s="188" t="s">
        <v>19</v>
      </c>
      <c r="G414" s="233">
        <v>120000</v>
      </c>
      <c r="H414" s="233">
        <v>0</v>
      </c>
      <c r="I414" s="233">
        <f t="shared" ref="I414:I416" si="201">SUM(G414:H414)</f>
        <v>120000</v>
      </c>
      <c r="J414" s="225">
        <f>IF(G414&gt;=Datos!$D$14,(Datos!$D$14*Datos!$C$14),IF(G414&lt;=Datos!$D$14,(G414*Datos!$C$14)))</f>
        <v>3444</v>
      </c>
      <c r="K414" s="234">
        <f>IF((G414-J414-L414)&lt;=Datos!$G$7,"0",IF((G414-J414-L414)&lt;=Datos!$G$8,((G414-J414-L414)-Datos!$F$8)*Datos!$I$6,IF((G414-J414-L414)&lt;=Datos!$G$9,Datos!$I$8+((G414-J414-L414)-Datos!$F$9)*Datos!$J$6,IF((G414-J414-L414)&gt;=Datos!$F$10,(Datos!$I$8+Datos!$J$8)+((G414-J414-L414)-Datos!$F$10)*Datos!$K$6))))</f>
        <v>16809.860666666667</v>
      </c>
      <c r="L414" s="225">
        <f>IF(G414&gt;=Datos!$D$15,(Datos!$D$15*Datos!$C$15),IF(G414&lt;=Datos!$D$15,(G414*Datos!$C$15)))</f>
        <v>3648</v>
      </c>
      <c r="M414" s="233">
        <v>25</v>
      </c>
      <c r="N414" s="233">
        <f t="shared" ref="N414:N417" si="202">SUM(J414:M414)</f>
        <v>23926.860666666667</v>
      </c>
      <c r="O414" s="281">
        <f t="shared" ref="O414:O417" si="203">+G414-N414</f>
        <v>96073.139333333325</v>
      </c>
    </row>
    <row r="415" spans="1:16" s="9" customFormat="1" ht="36.75" customHeight="1" x14ac:dyDescent="0.2">
      <c r="A415" s="222">
        <v>326</v>
      </c>
      <c r="B415" s="158" t="s">
        <v>161</v>
      </c>
      <c r="C415" s="158" t="s">
        <v>357</v>
      </c>
      <c r="D415" s="158" t="s">
        <v>273</v>
      </c>
      <c r="E415" s="188" t="s">
        <v>352</v>
      </c>
      <c r="F415" s="188" t="s">
        <v>19</v>
      </c>
      <c r="G415" s="233">
        <v>67567.5</v>
      </c>
      <c r="H415" s="233">
        <v>0</v>
      </c>
      <c r="I415" s="233">
        <f t="shared" si="201"/>
        <v>67567.5</v>
      </c>
      <c r="J415" s="225">
        <f>IF(G415&gt;=Datos!$D$14,(Datos!$D$14*Datos!$C$14),IF(G415&lt;=Datos!$D$14,(G415*Datos!$C$14)))</f>
        <v>1939.1872499999999</v>
      </c>
      <c r="K415" s="234">
        <f>IF((G415-J415-L415)&lt;=Datos!$G$7,"0",IF((G415-J415-L415)&lt;=Datos!$G$8,((G415-J415-L415)-Datos!$F$8)*Datos!$I$6,IF((G415-J415-L415)&lt;=Datos!$G$9,Datos!$I$8+((G415-J415-L415)-Datos!$F$9)*Datos!$J$6,IF((G415-J415-L415)&gt;=Datos!$F$10,(Datos!$I$8+Datos!$J$8)+((G415-J415-L415)-Datos!$F$10)*Datos!$K$6))))</f>
        <v>4910.7278166666656</v>
      </c>
      <c r="L415" s="225">
        <f>IF(G415&gt;=Datos!$D$15,(Datos!$D$15*Datos!$C$15),IF(G415&lt;=Datos!$D$15,(G415*Datos!$C$15)))</f>
        <v>2054.0520000000001</v>
      </c>
      <c r="M415" s="233">
        <v>25</v>
      </c>
      <c r="N415" s="233">
        <f t="shared" si="202"/>
        <v>8928.9670666666661</v>
      </c>
      <c r="O415" s="281">
        <f t="shared" si="203"/>
        <v>58638.532933333336</v>
      </c>
    </row>
    <row r="416" spans="1:16" s="9" customFormat="1" ht="36.75" customHeight="1" x14ac:dyDescent="0.2">
      <c r="A416" s="222">
        <v>327</v>
      </c>
      <c r="B416" s="158" t="s">
        <v>379</v>
      </c>
      <c r="C416" s="158" t="s">
        <v>357</v>
      </c>
      <c r="D416" s="158" t="s">
        <v>273</v>
      </c>
      <c r="E416" s="188" t="s">
        <v>352</v>
      </c>
      <c r="F416" s="188" t="s">
        <v>353</v>
      </c>
      <c r="G416" s="233">
        <v>67567.5</v>
      </c>
      <c r="H416" s="233">
        <v>0</v>
      </c>
      <c r="I416" s="233">
        <f t="shared" si="201"/>
        <v>67567.5</v>
      </c>
      <c r="J416" s="225">
        <f>IF(G416&gt;=Datos!$D$14,(Datos!$D$14*Datos!$C$14),IF(G416&lt;=Datos!$D$14,(G416*Datos!$C$14)))</f>
        <v>1939.1872499999999</v>
      </c>
      <c r="K416" s="234">
        <v>4567.6400000000003</v>
      </c>
      <c r="L416" s="225">
        <f>IF(G416&gt;=Datos!$D$15,(Datos!$D$15*Datos!$C$15),IF(G416&lt;=Datos!$D$15,(G416*Datos!$C$15)))</f>
        <v>2054.0520000000001</v>
      </c>
      <c r="M416" s="233">
        <v>1740.46</v>
      </c>
      <c r="N416" s="233">
        <f t="shared" si="202"/>
        <v>10301.339250000001</v>
      </c>
      <c r="O416" s="281">
        <f t="shared" si="203"/>
        <v>57266.160749999995</v>
      </c>
    </row>
    <row r="417" spans="1:15" s="9" customFormat="1" ht="36.75" customHeight="1" x14ac:dyDescent="0.2">
      <c r="A417" s="222">
        <v>328</v>
      </c>
      <c r="B417" s="158" t="s">
        <v>125</v>
      </c>
      <c r="C417" s="158" t="s">
        <v>357</v>
      </c>
      <c r="D417" s="158" t="s">
        <v>269</v>
      </c>
      <c r="E417" s="188" t="s">
        <v>352</v>
      </c>
      <c r="F417" s="188" t="s">
        <v>353</v>
      </c>
      <c r="G417" s="233">
        <v>35000</v>
      </c>
      <c r="H417" s="233">
        <v>0</v>
      </c>
      <c r="I417" s="233">
        <f t="shared" ref="I417" si="204">SUM(G417:H417)</f>
        <v>35000</v>
      </c>
      <c r="J417" s="225">
        <f>IF(G417&gt;=Datos!$D$14,(Datos!$D$14*Datos!$C$14),IF(G417&lt;=Datos!$D$14,(G417*Datos!$C$14)))</f>
        <v>1004.5</v>
      </c>
      <c r="K417" s="234" t="str">
        <f>IF((G417-J417-L417)&lt;=Datos!$G$7,"0",IF((G417-J417-L417)&lt;=Datos!$G$8,((G417-J417-L417)-Datos!$F$8)*Datos!$I$6,IF((G417-J417-L417)&lt;=Datos!$G$9,Datos!$I$8+((G417-J417-L417)-Datos!$F$9)*Datos!$J$6,IF((G417-J417-L417)&gt;=Datos!$F$10,(Datos!$I$8+Datos!$J$8)+((G417-J417-L417)-Datos!$F$10)*Datos!$K$6))))</f>
        <v>0</v>
      </c>
      <c r="L417" s="225">
        <f>IF(G417&gt;=Datos!$D$15,(Datos!$D$15*Datos!$C$15),IF(G417&lt;=Datos!$D$15,(G417*Datos!$C$15)))</f>
        <v>1064</v>
      </c>
      <c r="M417" s="233">
        <v>25</v>
      </c>
      <c r="N417" s="233">
        <f t="shared" si="202"/>
        <v>2093.5</v>
      </c>
      <c r="O417" s="281">
        <f t="shared" si="203"/>
        <v>32906.5</v>
      </c>
    </row>
    <row r="418" spans="1:15" s="123" customFormat="1" ht="36.75" customHeight="1" x14ac:dyDescent="0.2">
      <c r="A418" s="313" t="s">
        <v>645</v>
      </c>
      <c r="B418" s="314"/>
      <c r="C418" s="167">
        <v>4</v>
      </c>
      <c r="D418" s="167"/>
      <c r="E418" s="280"/>
      <c r="F418" s="185"/>
      <c r="G418" s="171">
        <f>SUM(G414:G417)</f>
        <v>290135</v>
      </c>
      <c r="H418" s="171">
        <f t="shared" ref="H418:O418" si="205">SUM(H414:H417)</f>
        <v>0</v>
      </c>
      <c r="I418" s="171">
        <f t="shared" si="205"/>
        <v>290135</v>
      </c>
      <c r="J418" s="171">
        <f t="shared" si="205"/>
        <v>8326.8744999999999</v>
      </c>
      <c r="K418" s="171">
        <f t="shared" si="205"/>
        <v>26288.228483333332</v>
      </c>
      <c r="L418" s="171">
        <f t="shared" si="205"/>
        <v>8820.1039999999994</v>
      </c>
      <c r="M418" s="171">
        <f t="shared" si="205"/>
        <v>1815.46</v>
      </c>
      <c r="N418" s="171">
        <f t="shared" si="205"/>
        <v>45250.666983333329</v>
      </c>
      <c r="O418" s="271">
        <f t="shared" si="205"/>
        <v>244884.33301666664</v>
      </c>
    </row>
    <row r="419" spans="1:15" s="9" customFormat="1" ht="36.75" customHeight="1" x14ac:dyDescent="0.2">
      <c r="A419" s="313" t="s">
        <v>744</v>
      </c>
      <c r="B419" s="314"/>
      <c r="C419" s="314"/>
      <c r="D419" s="314"/>
      <c r="E419" s="314"/>
      <c r="F419" s="314"/>
      <c r="G419" s="314"/>
      <c r="H419" s="314"/>
      <c r="I419" s="314"/>
      <c r="J419" s="314"/>
      <c r="K419" s="314"/>
      <c r="L419" s="314"/>
      <c r="M419" s="314"/>
      <c r="N419" s="314"/>
      <c r="O419" s="320"/>
    </row>
    <row r="420" spans="1:15" s="9" customFormat="1" ht="36.75" customHeight="1" x14ac:dyDescent="0.2">
      <c r="A420" s="222">
        <v>329</v>
      </c>
      <c r="B420" s="158" t="s">
        <v>90</v>
      </c>
      <c r="C420" s="158" t="s">
        <v>357</v>
      </c>
      <c r="D420" s="158" t="s">
        <v>273</v>
      </c>
      <c r="E420" s="188" t="s">
        <v>352</v>
      </c>
      <c r="F420" s="188" t="s">
        <v>19</v>
      </c>
      <c r="G420" s="233">
        <v>60000</v>
      </c>
      <c r="H420" s="233">
        <v>0</v>
      </c>
      <c r="I420" s="233">
        <f>SUM(G420:H420)</f>
        <v>60000</v>
      </c>
      <c r="J420" s="225">
        <f>IF(G420&gt;=Datos!$D$14,(Datos!$D$14*Datos!$C$14),IF(G420&lt;=Datos!$D$14,(G420*Datos!$C$14)))</f>
        <v>1722</v>
      </c>
      <c r="K420" s="234">
        <f>IF((G420-J420-L420)&lt;=Datos!$G$7,"0",IF((G420-J420-L420)&lt;=Datos!$G$8,((G420-J420-L420)-Datos!$F$8)*Datos!$I$6,IF((G420-J420-L420)&lt;=Datos!$G$9,Datos!$I$8+((G420-J420-L420)-Datos!$F$9)*Datos!$J$6,IF((G420-J420-L420)&gt;=Datos!$F$10,(Datos!$I$8+Datos!$J$8)+((G420-J420-L420)-Datos!$F$10)*Datos!$K$6))))</f>
        <v>3486.6756666666661</v>
      </c>
      <c r="L420" s="225">
        <f>IF(G420&gt;=Datos!$D$15,(Datos!$D$15*Datos!$C$15),IF(G420&lt;=Datos!$D$15,(G420*Datos!$C$15)))</f>
        <v>1824</v>
      </c>
      <c r="M420" s="233">
        <v>25</v>
      </c>
      <c r="N420" s="233">
        <f>SUM(J420:M420)</f>
        <v>7057.6756666666661</v>
      </c>
      <c r="O420" s="281">
        <f>+G420-N420</f>
        <v>52942.324333333338</v>
      </c>
    </row>
    <row r="421" spans="1:15" s="9" customFormat="1" ht="36.75" customHeight="1" x14ac:dyDescent="0.2">
      <c r="A421" s="222">
        <v>330</v>
      </c>
      <c r="B421" s="158" t="s">
        <v>195</v>
      </c>
      <c r="C421" s="158" t="s">
        <v>357</v>
      </c>
      <c r="D421" s="158" t="s">
        <v>273</v>
      </c>
      <c r="E421" s="188" t="s">
        <v>352</v>
      </c>
      <c r="F421" s="188" t="s">
        <v>19</v>
      </c>
      <c r="G421" s="233">
        <v>65000</v>
      </c>
      <c r="H421" s="233">
        <v>0</v>
      </c>
      <c r="I421" s="233">
        <f>SUM(G421:H421)</f>
        <v>65000</v>
      </c>
      <c r="J421" s="225">
        <f>IF(G421&gt;=Datos!$D$14,(Datos!$D$14*Datos!$C$14),IF(G421&lt;=Datos!$D$14,(G421*Datos!$C$14)))</f>
        <v>1865.5</v>
      </c>
      <c r="K421" s="234">
        <f>IF((G421-J421-L421)&lt;=Datos!$G$7,"0",IF((G421-J421-L421)&lt;=Datos!$G$8,((G421-J421-L421)-Datos!$F$8)*Datos!$I$6,IF((G421-J421-L421)&lt;=Datos!$G$9,Datos!$I$8+((G421-J421-L421)-Datos!$F$9)*Datos!$J$6,IF((G421-J421-L421)&gt;=Datos!$F$10,(Datos!$I$8+Datos!$J$8)+((G421-J421-L421)-Datos!$F$10)*Datos!$K$6))))</f>
        <v>4427.5756666666657</v>
      </c>
      <c r="L421" s="225">
        <f>IF(G421&gt;=Datos!$D$15,(Datos!$D$15*Datos!$C$15),IF(G421&lt;=Datos!$D$15,(G421*Datos!$C$15)))</f>
        <v>1976</v>
      </c>
      <c r="M421" s="233">
        <v>25</v>
      </c>
      <c r="N421" s="233">
        <f>SUM(J421:M421)</f>
        <v>8294.0756666666657</v>
      </c>
      <c r="O421" s="281">
        <f>+G421-N421</f>
        <v>56705.924333333336</v>
      </c>
    </row>
    <row r="422" spans="1:15" s="9" customFormat="1" ht="36.75" customHeight="1" x14ac:dyDescent="0.2">
      <c r="A422" s="222">
        <v>331</v>
      </c>
      <c r="B422" s="158" t="s">
        <v>103</v>
      </c>
      <c r="C422" s="158" t="s">
        <v>357</v>
      </c>
      <c r="D422" s="158" t="s">
        <v>273</v>
      </c>
      <c r="E422" s="188" t="s">
        <v>352</v>
      </c>
      <c r="F422" s="188" t="s">
        <v>19</v>
      </c>
      <c r="G422" s="233">
        <v>65000</v>
      </c>
      <c r="H422" s="233">
        <v>0</v>
      </c>
      <c r="I422" s="233">
        <f>SUM(G422:H422)</f>
        <v>65000</v>
      </c>
      <c r="J422" s="225">
        <f>IF(G422&gt;=Datos!$D$14,(Datos!$D$14*Datos!$C$14),IF(G422&lt;=Datos!$D$14,(G422*Datos!$C$14)))</f>
        <v>1865.5</v>
      </c>
      <c r="K422" s="234">
        <f>IF((G422-J422-L422)&lt;=Datos!$G$7,"0",IF((G422-J422-L422)&lt;=Datos!$G$8,((G422-J422-L422)-Datos!$F$8)*Datos!$I$6,IF((G422-J422-L422)&lt;=Datos!$G$9,Datos!$I$8+((G422-J422-L422)-Datos!$F$9)*Datos!$J$6,IF((G422-J422-L422)&gt;=Datos!$F$10,(Datos!$I$8+Datos!$J$8)+((G422-J422-L422)-Datos!$F$10)*Datos!$K$6))))</f>
        <v>4427.5756666666657</v>
      </c>
      <c r="L422" s="225">
        <f>IF(G422&gt;=Datos!$D$15,(Datos!$D$15*Datos!$C$15),IF(G422&lt;=Datos!$D$15,(G422*Datos!$C$15)))</f>
        <v>1976</v>
      </c>
      <c r="M422" s="233">
        <v>25</v>
      </c>
      <c r="N422" s="233">
        <f>SUM(J422:M422)</f>
        <v>8294.0756666666657</v>
      </c>
      <c r="O422" s="281">
        <f>+G422-N422</f>
        <v>56705.924333333336</v>
      </c>
    </row>
    <row r="423" spans="1:15" s="9" customFormat="1" ht="36.75" customHeight="1" x14ac:dyDescent="0.2">
      <c r="A423" s="222">
        <v>332</v>
      </c>
      <c r="B423" s="158" t="s">
        <v>223</v>
      </c>
      <c r="C423" s="158" t="s">
        <v>357</v>
      </c>
      <c r="D423" s="158" t="s">
        <v>273</v>
      </c>
      <c r="E423" s="188" t="s">
        <v>352</v>
      </c>
      <c r="F423" s="188" t="s">
        <v>19</v>
      </c>
      <c r="G423" s="233">
        <v>67567.5</v>
      </c>
      <c r="H423" s="233">
        <v>0</v>
      </c>
      <c r="I423" s="233">
        <f>SUM(G423:H423)</f>
        <v>67567.5</v>
      </c>
      <c r="J423" s="225">
        <f>IF(G423&gt;=Datos!$D$14,(Datos!$D$14*Datos!$C$14),IF(G423&lt;=Datos!$D$14,(G423*Datos!$C$14)))</f>
        <v>1939.1872499999999</v>
      </c>
      <c r="K423" s="234">
        <f>IF((G423-J423-L423)&lt;=Datos!$G$7,"0",IF((G423-J423-L423)&lt;=Datos!$G$8,((G423-J423-L423)-Datos!$F$8)*Datos!$I$6,IF((G423-J423-L423)&lt;=Datos!$G$9,Datos!$I$8+((G423-J423-L423)-Datos!$F$9)*Datos!$J$6,IF((G423-J423-L423)&gt;=Datos!$F$10,(Datos!$I$8+Datos!$J$8)+((G423-J423-L423)-Datos!$F$10)*Datos!$K$6))))</f>
        <v>4910.7278166666656</v>
      </c>
      <c r="L423" s="225">
        <f>IF(G423&gt;=Datos!$D$15,(Datos!$D$15*Datos!$C$15),IF(G423&lt;=Datos!$D$15,(G423*Datos!$C$15)))</f>
        <v>2054.0520000000001</v>
      </c>
      <c r="M423" s="233">
        <v>25</v>
      </c>
      <c r="N423" s="233">
        <f>SUM(J423:M423)</f>
        <v>8928.9670666666661</v>
      </c>
      <c r="O423" s="281">
        <f>+G423-N423</f>
        <v>58638.532933333336</v>
      </c>
    </row>
    <row r="424" spans="1:15" s="9" customFormat="1" ht="36.75" customHeight="1" x14ac:dyDescent="0.2">
      <c r="A424" s="222">
        <v>333</v>
      </c>
      <c r="B424" s="158" t="s">
        <v>374</v>
      </c>
      <c r="C424" s="158" t="s">
        <v>357</v>
      </c>
      <c r="D424" s="158" t="s">
        <v>273</v>
      </c>
      <c r="E424" s="188" t="s">
        <v>352</v>
      </c>
      <c r="F424" s="188" t="s">
        <v>19</v>
      </c>
      <c r="G424" s="233">
        <v>65000</v>
      </c>
      <c r="H424" s="233">
        <v>0</v>
      </c>
      <c r="I424" s="233">
        <f t="shared" ref="I424" si="206">SUM(G424:H424)</f>
        <v>65000</v>
      </c>
      <c r="J424" s="225">
        <f>IF(G424&gt;=Datos!$D$14,(Datos!$D$14*Datos!$C$14),IF(G424&lt;=Datos!$D$14,(G424*Datos!$C$14)))</f>
        <v>1865.5</v>
      </c>
      <c r="K424" s="234">
        <v>4084.48</v>
      </c>
      <c r="L424" s="225">
        <f>IF(G424&gt;=Datos!$D$15,(Datos!$D$15*Datos!$C$15),IF(G424&lt;=Datos!$D$15,(G424*Datos!$C$15)))</f>
        <v>1976</v>
      </c>
      <c r="M424" s="233">
        <v>1740.46</v>
      </c>
      <c r="N424" s="233">
        <f t="shared" ref="N424" si="207">SUM(J424:M424)</f>
        <v>9666.4399999999987</v>
      </c>
      <c r="O424" s="281">
        <f t="shared" ref="O424" si="208">+G424-N424</f>
        <v>55333.56</v>
      </c>
    </row>
    <row r="425" spans="1:15" s="123" customFormat="1" ht="36.75" customHeight="1" x14ac:dyDescent="0.2">
      <c r="A425" s="313" t="s">
        <v>645</v>
      </c>
      <c r="B425" s="314"/>
      <c r="C425" s="167">
        <v>6</v>
      </c>
      <c r="D425" s="167"/>
      <c r="E425" s="280"/>
      <c r="F425" s="185"/>
      <c r="G425" s="171">
        <f t="shared" ref="G425:O425" si="209">SUM(G420:G424)</f>
        <v>322567.5</v>
      </c>
      <c r="H425" s="171">
        <f t="shared" si="209"/>
        <v>0</v>
      </c>
      <c r="I425" s="171">
        <f t="shared" si="209"/>
        <v>322567.5</v>
      </c>
      <c r="J425" s="171">
        <f t="shared" si="209"/>
        <v>9257.687249999999</v>
      </c>
      <c r="K425" s="171">
        <f t="shared" si="209"/>
        <v>21337.034816666663</v>
      </c>
      <c r="L425" s="171">
        <f t="shared" si="209"/>
        <v>9806.0519999999997</v>
      </c>
      <c r="M425" s="171">
        <f t="shared" si="209"/>
        <v>1840.46</v>
      </c>
      <c r="N425" s="171">
        <f t="shared" si="209"/>
        <v>42241.234066666657</v>
      </c>
      <c r="O425" s="271">
        <f t="shared" si="209"/>
        <v>280326.26593333331</v>
      </c>
    </row>
    <row r="426" spans="1:15" s="9" customFormat="1" ht="36.75" customHeight="1" x14ac:dyDescent="0.2">
      <c r="A426" s="313" t="s">
        <v>666</v>
      </c>
      <c r="B426" s="314"/>
      <c r="C426" s="314"/>
      <c r="D426" s="314"/>
      <c r="E426" s="314"/>
      <c r="F426" s="314"/>
      <c r="G426" s="314"/>
      <c r="H426" s="314"/>
      <c r="I426" s="314"/>
      <c r="J426" s="314"/>
      <c r="K426" s="314"/>
      <c r="L426" s="314"/>
      <c r="M426" s="314"/>
      <c r="N426" s="314"/>
      <c r="O426" s="320"/>
    </row>
    <row r="427" spans="1:15" s="9" customFormat="1" ht="36.75" customHeight="1" x14ac:dyDescent="0.2">
      <c r="A427" s="222">
        <v>334</v>
      </c>
      <c r="B427" s="176" t="s">
        <v>619</v>
      </c>
      <c r="C427" s="158" t="s">
        <v>357</v>
      </c>
      <c r="D427" s="158" t="s">
        <v>620</v>
      </c>
      <c r="E427" s="188" t="s">
        <v>352</v>
      </c>
      <c r="F427" s="188" t="s">
        <v>19</v>
      </c>
      <c r="G427" s="233">
        <v>35000</v>
      </c>
      <c r="H427" s="233">
        <v>0</v>
      </c>
      <c r="I427" s="233">
        <f t="shared" ref="I427:I476" si="210">SUM(G427:H427)</f>
        <v>35000</v>
      </c>
      <c r="J427" s="225">
        <f>IF(G427&gt;=Datos!$D$14,(Datos!$D$14*Datos!$C$14),IF(G427&lt;=Datos!$D$14,(G427*Datos!$C$14)))</f>
        <v>1004.5</v>
      </c>
      <c r="K427" s="234" t="str">
        <f>IF((G427-J427-L427)&lt;=Datos!$G$7,"0",IF((G427-J427-L427)&lt;=Datos!$G$8,((G427-J427-L427)-Datos!$F$8)*Datos!$I$6,IF((G427-J427-L427)&lt;=Datos!$G$9,Datos!$I$8+((G427-J427-L427)-Datos!$F$9)*Datos!$J$6,IF((G427-J427-L427)&gt;=Datos!$F$10,(Datos!$I$8+Datos!$J$8)+((G427-J427-L427)-Datos!$F$10)*Datos!$K$6))))</f>
        <v>0</v>
      </c>
      <c r="L427" s="225">
        <v>1064</v>
      </c>
      <c r="M427" s="233">
        <v>25</v>
      </c>
      <c r="N427" s="233">
        <f>SUM(J427:M427)</f>
        <v>2093.5</v>
      </c>
      <c r="O427" s="281">
        <f t="shared" ref="O427:O501" si="211">+G427-N427</f>
        <v>32906.5</v>
      </c>
    </row>
    <row r="428" spans="1:15" s="9" customFormat="1" ht="36.75" customHeight="1" x14ac:dyDescent="0.2">
      <c r="A428" s="222">
        <v>335</v>
      </c>
      <c r="B428" s="158" t="s">
        <v>621</v>
      </c>
      <c r="C428" s="158" t="s">
        <v>357</v>
      </c>
      <c r="D428" s="176" t="s">
        <v>622</v>
      </c>
      <c r="E428" s="188" t="s">
        <v>352</v>
      </c>
      <c r="F428" s="188" t="s">
        <v>19</v>
      </c>
      <c r="G428" s="233">
        <v>35000</v>
      </c>
      <c r="H428" s="233">
        <v>0</v>
      </c>
      <c r="I428" s="233">
        <f t="shared" si="210"/>
        <v>35000</v>
      </c>
      <c r="J428" s="225">
        <f>IF(G428&gt;=Datos!$D$14,(Datos!$D$14*Datos!$C$14),IF(G428&lt;=Datos!$D$14,(G428*Datos!$C$14)))</f>
        <v>1004.5</v>
      </c>
      <c r="K428" s="234" t="str">
        <f>IF((G428-J428-L428)&lt;=Datos!$G$7,"0",IF((G428-J428-L428)&lt;=Datos!$G$8,((G428-J428-L428)-Datos!$F$8)*Datos!$I$6,IF((G428-J428-L428)&lt;=Datos!$G$9,Datos!$I$8+((G428-J428-L428)-Datos!$F$9)*Datos!$J$6,IF((G428-J428-L428)&gt;=Datos!$F$10,(Datos!$I$8+Datos!$J$8)+((G428-J428-L428)-Datos!$F$10)*Datos!$K$6))))</f>
        <v>0</v>
      </c>
      <c r="L428" s="225">
        <v>1064</v>
      </c>
      <c r="M428" s="233">
        <v>25</v>
      </c>
      <c r="N428" s="233">
        <f>SUM(J428:M428)</f>
        <v>2093.5</v>
      </c>
      <c r="O428" s="281">
        <f t="shared" si="211"/>
        <v>32906.5</v>
      </c>
    </row>
    <row r="429" spans="1:15" s="9" customFormat="1" ht="36.75" customHeight="1" x14ac:dyDescent="0.2">
      <c r="A429" s="222">
        <v>336</v>
      </c>
      <c r="B429" s="158" t="s">
        <v>745</v>
      </c>
      <c r="C429" s="158" t="s">
        <v>357</v>
      </c>
      <c r="D429" s="176" t="s">
        <v>273</v>
      </c>
      <c r="E429" s="188" t="s">
        <v>352</v>
      </c>
      <c r="F429" s="188" t="s">
        <v>19</v>
      </c>
      <c r="G429" s="233">
        <v>60000</v>
      </c>
      <c r="H429" s="233">
        <v>0</v>
      </c>
      <c r="I429" s="233">
        <f t="shared" si="210"/>
        <v>60000</v>
      </c>
      <c r="J429" s="225">
        <f>IF(G429&gt;=Datos!$D$14,(Datos!$D$14*Datos!$C$14),IF(G429&lt;=Datos!$D$14,(G429*Datos!$C$14)))</f>
        <v>1722</v>
      </c>
      <c r="K429" s="234">
        <v>3143.58</v>
      </c>
      <c r="L429" s="225">
        <f>IF(G429&gt;=Datos!$D$15,(Datos!$D$15*Datos!$C$15),IF(G429&lt;=Datos!$D$15,(G429*Datos!$C$15)))</f>
        <v>1824</v>
      </c>
      <c r="M429" s="233">
        <v>1740.46</v>
      </c>
      <c r="N429" s="233">
        <f t="shared" ref="N429:N476" si="212">SUM(J429:M429)</f>
        <v>8430.0400000000009</v>
      </c>
      <c r="O429" s="281">
        <f t="shared" ref="O429:O476" si="213">+G429-N429</f>
        <v>51569.96</v>
      </c>
    </row>
    <row r="430" spans="1:15" s="9" customFormat="1" ht="36.75" customHeight="1" x14ac:dyDescent="0.2">
      <c r="A430" s="222">
        <v>337</v>
      </c>
      <c r="B430" s="158" t="s">
        <v>151</v>
      </c>
      <c r="C430" s="158" t="s">
        <v>357</v>
      </c>
      <c r="D430" s="158" t="s">
        <v>286</v>
      </c>
      <c r="E430" s="188" t="s">
        <v>352</v>
      </c>
      <c r="F430" s="188" t="s">
        <v>19</v>
      </c>
      <c r="G430" s="233">
        <v>35000</v>
      </c>
      <c r="H430" s="233">
        <v>0</v>
      </c>
      <c r="I430" s="233">
        <f t="shared" si="210"/>
        <v>35000</v>
      </c>
      <c r="J430" s="225">
        <f>IF(G430&gt;=Datos!$D$14,(Datos!$D$14*Datos!$C$14),IF(G430&lt;=Datos!$D$14,(G430*Datos!$C$14)))</f>
        <v>1004.5</v>
      </c>
      <c r="K430" s="234" t="str">
        <f>IF((G430-J430-L430)&lt;=Datos!$G$7,"0",IF((G430-J430-L430)&lt;=Datos!$G$8,((G430-J430-L430)-Datos!$F$8)*Datos!$I$6,IF((G430-J430-L430)&lt;=Datos!$G$9,Datos!$I$8+((G430-J430-L430)-Datos!$F$9)*Datos!$J$6,IF((G430-J430-L430)&gt;=Datos!$F$10,(Datos!$I$8+Datos!$J$8)+((G430-J430-L430)-Datos!$F$10)*Datos!$K$6))))</f>
        <v>0</v>
      </c>
      <c r="L430" s="225">
        <f>IF(G430&gt;=Datos!$D$15,(Datos!$D$15*Datos!$C$15),IF(G430&lt;=Datos!$D$15,(G430*Datos!$C$15)))</f>
        <v>1064</v>
      </c>
      <c r="M430" s="233">
        <v>25</v>
      </c>
      <c r="N430" s="233">
        <f t="shared" si="212"/>
        <v>2093.5</v>
      </c>
      <c r="O430" s="281">
        <f t="shared" si="213"/>
        <v>32906.5</v>
      </c>
    </row>
    <row r="431" spans="1:15" s="9" customFormat="1" ht="36.75" customHeight="1" x14ac:dyDescent="0.2">
      <c r="A431" s="222">
        <v>338</v>
      </c>
      <c r="B431" s="158" t="s">
        <v>349</v>
      </c>
      <c r="C431" s="158" t="s">
        <v>357</v>
      </c>
      <c r="D431" s="158" t="s">
        <v>273</v>
      </c>
      <c r="E431" s="188" t="s">
        <v>352</v>
      </c>
      <c r="F431" s="188" t="s">
        <v>19</v>
      </c>
      <c r="G431" s="233">
        <v>60000</v>
      </c>
      <c r="H431" s="233">
        <v>0</v>
      </c>
      <c r="I431" s="233">
        <f t="shared" si="210"/>
        <v>60000</v>
      </c>
      <c r="J431" s="225">
        <f>IF(G431&gt;=Datos!$D$14,(Datos!$D$14*Datos!$C$14),IF(G431&lt;=Datos!$D$14,(G431*Datos!$C$14)))</f>
        <v>1722</v>
      </c>
      <c r="K431" s="234">
        <f>IF((G431-J431-L431)&lt;=Datos!$G$7,"0",IF((G431-J431-L431)&lt;=Datos!$G$8,((G431-J431-L431)-Datos!$F$8)*Datos!$I$6,IF((G431-J431-L431)&lt;=Datos!$G$9,Datos!$I$8+((G431-J431-L431)-Datos!$F$9)*Datos!$J$6,IF((G431-J431-L431)&gt;=Datos!$F$10,(Datos!$I$8+Datos!$J$8)+((G431-J431-L431)-Datos!$F$10)*Datos!$K$6))))</f>
        <v>3486.6756666666661</v>
      </c>
      <c r="L431" s="225">
        <f>IF(G431&gt;=Datos!$D$15,(Datos!$D$15*Datos!$C$15),IF(G431&lt;=Datos!$D$15,(G431*Datos!$C$15)))</f>
        <v>1824</v>
      </c>
      <c r="M431" s="233">
        <v>25</v>
      </c>
      <c r="N431" s="233">
        <f t="shared" si="212"/>
        <v>7057.6756666666661</v>
      </c>
      <c r="O431" s="281">
        <f t="shared" si="213"/>
        <v>52942.324333333338</v>
      </c>
    </row>
    <row r="432" spans="1:15" s="9" customFormat="1" ht="36.75" customHeight="1" x14ac:dyDescent="0.2">
      <c r="A432" s="222">
        <v>339</v>
      </c>
      <c r="B432" s="158" t="s">
        <v>560</v>
      </c>
      <c r="C432" s="158" t="s">
        <v>357</v>
      </c>
      <c r="D432" s="176" t="s">
        <v>420</v>
      </c>
      <c r="E432" s="188" t="s">
        <v>352</v>
      </c>
      <c r="F432" s="188" t="s">
        <v>19</v>
      </c>
      <c r="G432" s="233">
        <v>35000</v>
      </c>
      <c r="H432" s="233">
        <v>0</v>
      </c>
      <c r="I432" s="233">
        <f t="shared" si="210"/>
        <v>35000</v>
      </c>
      <c r="J432" s="225">
        <f>IF(G432&gt;=Datos!$D$14,(Datos!$D$14*Datos!$C$14),IF(G432&lt;=Datos!$D$14,(G432*Datos!$C$14)))</f>
        <v>1004.5</v>
      </c>
      <c r="K432" s="234" t="str">
        <f>IF((G432-J432-L432)&lt;=Datos!$G$7,"0",IF((G432-J432-L432)&lt;=Datos!$G$8,((G432-J432-L432)-Datos!$F$8)*Datos!$I$6,IF((G432-J432-L432)&lt;=Datos!$G$9,Datos!$I$8+((G432-J432-L432)-Datos!$F$9)*Datos!$J$6,IF((G432-J432-L432)&gt;=Datos!$F$10,(Datos!$I$8+Datos!$J$8)+((G432-J432-L432)-Datos!$F$10)*Datos!$K$6))))</f>
        <v>0</v>
      </c>
      <c r="L432" s="225">
        <f>IF(G432&gt;=Datos!$D$15,(Datos!$D$15*Datos!$C$15),IF(G432&lt;=Datos!$D$15,(G432*Datos!$C$15)))</f>
        <v>1064</v>
      </c>
      <c r="M432" s="233">
        <v>25</v>
      </c>
      <c r="N432" s="233">
        <f t="shared" si="212"/>
        <v>2093.5</v>
      </c>
      <c r="O432" s="281">
        <f t="shared" si="213"/>
        <v>32906.5</v>
      </c>
    </row>
    <row r="433" spans="1:16" s="9" customFormat="1" ht="36.75" customHeight="1" x14ac:dyDescent="0.2">
      <c r="A433" s="222">
        <v>340</v>
      </c>
      <c r="B433" s="244" t="s">
        <v>451</v>
      </c>
      <c r="C433" s="158" t="s">
        <v>357</v>
      </c>
      <c r="D433" s="180" t="s">
        <v>452</v>
      </c>
      <c r="E433" s="188" t="s">
        <v>352</v>
      </c>
      <c r="F433" s="188" t="s">
        <v>19</v>
      </c>
      <c r="G433" s="233">
        <v>35000</v>
      </c>
      <c r="H433" s="233">
        <v>0</v>
      </c>
      <c r="I433" s="233">
        <f t="shared" si="210"/>
        <v>35000</v>
      </c>
      <c r="J433" s="225">
        <f>IF(G433&gt;=Datos!$D$14,(Datos!$D$14*Datos!$C$14),IF(G433&lt;=Datos!$D$14,(G433*Datos!$C$14)))</f>
        <v>1004.5</v>
      </c>
      <c r="K433" s="234" t="str">
        <f>IF((G433-J433-L433)&lt;=Datos!$G$7,"0",IF((G433-J433-L433)&lt;=Datos!$G$8,((G433-J433-L433)-Datos!$F$8)*Datos!$I$6,IF((G433-J433-L433)&lt;=Datos!$G$9,Datos!$I$8+((G433-J433-L433)-Datos!$F$9)*Datos!$J$6,IF((G433-J433-L433)&gt;=Datos!$F$10,(Datos!$I$8+Datos!$J$8)+((G433-J433-L433)-Datos!$F$10)*Datos!$K$6))))</f>
        <v>0</v>
      </c>
      <c r="L433" s="225">
        <f>IF(G433&gt;=Datos!$D$15,(Datos!$D$15*Datos!$C$15),IF(G433&lt;=Datos!$D$15,(G433*Datos!$C$15)))</f>
        <v>1064</v>
      </c>
      <c r="M433" s="233">
        <v>25</v>
      </c>
      <c r="N433" s="233">
        <f t="shared" si="212"/>
        <v>2093.5</v>
      </c>
      <c r="O433" s="281">
        <f t="shared" si="213"/>
        <v>32906.5</v>
      </c>
    </row>
    <row r="434" spans="1:16" s="9" customFormat="1" ht="36.75" customHeight="1" x14ac:dyDescent="0.2">
      <c r="A434" s="222">
        <v>341</v>
      </c>
      <c r="B434" s="244" t="s">
        <v>455</v>
      </c>
      <c r="C434" s="158" t="s">
        <v>357</v>
      </c>
      <c r="D434" s="181" t="s">
        <v>432</v>
      </c>
      <c r="E434" s="188" t="s">
        <v>352</v>
      </c>
      <c r="F434" s="188" t="s">
        <v>19</v>
      </c>
      <c r="G434" s="233">
        <v>35000</v>
      </c>
      <c r="H434" s="233">
        <v>0</v>
      </c>
      <c r="I434" s="233">
        <f t="shared" si="210"/>
        <v>35000</v>
      </c>
      <c r="J434" s="225">
        <f>IF(G434&gt;=Datos!$D$14,(Datos!$D$14*Datos!$C$14),IF(G434&lt;=Datos!$D$14,(G434*Datos!$C$14)))</f>
        <v>1004.5</v>
      </c>
      <c r="K434" s="234" t="str">
        <f>IF((G434-J434-L434)&lt;=Datos!$G$7,"0",IF((G434-J434-L434)&lt;=Datos!$G$8,((G434-J434-L434)-Datos!$F$8)*Datos!$I$6,IF((G434-J434-L434)&lt;=Datos!$G$9,Datos!$I$8+((G434-J434-L434)-Datos!$F$9)*Datos!$J$6,IF((G434-J434-L434)&gt;=Datos!$F$10,(Datos!$I$8+Datos!$J$8)+((G434-J434-L434)-Datos!$F$10)*Datos!$K$6))))</f>
        <v>0</v>
      </c>
      <c r="L434" s="225">
        <f>IF(G434&gt;=Datos!$D$15,(Datos!$D$15*Datos!$C$15),IF(G434&lt;=Datos!$D$15,(G434*Datos!$C$15)))</f>
        <v>1064</v>
      </c>
      <c r="M434" s="233">
        <v>25</v>
      </c>
      <c r="N434" s="233">
        <f t="shared" si="212"/>
        <v>2093.5</v>
      </c>
      <c r="O434" s="281">
        <f t="shared" si="213"/>
        <v>32906.5</v>
      </c>
    </row>
    <row r="435" spans="1:16" s="9" customFormat="1" ht="36.75" customHeight="1" x14ac:dyDescent="0.2">
      <c r="A435" s="222">
        <v>342</v>
      </c>
      <c r="B435" s="244" t="s">
        <v>205</v>
      </c>
      <c r="C435" s="158" t="s">
        <v>357</v>
      </c>
      <c r="D435" s="181" t="s">
        <v>273</v>
      </c>
      <c r="E435" s="188" t="s">
        <v>352</v>
      </c>
      <c r="F435" s="188" t="s">
        <v>19</v>
      </c>
      <c r="G435" s="233">
        <v>67567.5</v>
      </c>
      <c r="H435" s="233">
        <v>0</v>
      </c>
      <c r="I435" s="233">
        <f t="shared" si="210"/>
        <v>67567.5</v>
      </c>
      <c r="J435" s="225">
        <f>IF(G435&gt;=Datos!$D$14,(Datos!$D$14*Datos!$C$14),IF(G435&lt;=Datos!$D$14,(G435*Datos!$C$14)))</f>
        <v>1939.1872499999999</v>
      </c>
      <c r="K435" s="234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4910.7278166666656</v>
      </c>
      <c r="L435" s="225">
        <f>IF(G435&gt;=Datos!$D$15,(Datos!$D$15*Datos!$C$15),IF(G435&lt;=Datos!$D$15,(G435*Datos!$C$15)))</f>
        <v>2054.0520000000001</v>
      </c>
      <c r="M435" s="233">
        <v>25</v>
      </c>
      <c r="N435" s="233">
        <f t="shared" si="212"/>
        <v>8928.9670666666661</v>
      </c>
      <c r="O435" s="281">
        <f t="shared" si="213"/>
        <v>58638.532933333336</v>
      </c>
    </row>
    <row r="436" spans="1:16" s="9" customFormat="1" ht="36.75" customHeight="1" x14ac:dyDescent="0.2">
      <c r="A436" s="222">
        <v>343</v>
      </c>
      <c r="B436" s="158" t="s">
        <v>446</v>
      </c>
      <c r="C436" s="158" t="s">
        <v>357</v>
      </c>
      <c r="D436" s="158" t="s">
        <v>447</v>
      </c>
      <c r="E436" s="188" t="s">
        <v>352</v>
      </c>
      <c r="F436" s="188" t="s">
        <v>19</v>
      </c>
      <c r="G436" s="233">
        <v>35000</v>
      </c>
      <c r="H436" s="233">
        <v>0</v>
      </c>
      <c r="I436" s="233">
        <f t="shared" si="210"/>
        <v>35000</v>
      </c>
      <c r="J436" s="225">
        <f>IF(G436&gt;=Datos!$D$14,(Datos!$D$14*Datos!$C$14),IF(G436&lt;=Datos!$D$14,(G436*Datos!$C$14)))</f>
        <v>1004.5</v>
      </c>
      <c r="K436" s="234" t="str">
        <f>IF((G436-J436-L436)&lt;=Datos!$G$7,"0",IF((G436-J436-L436)&lt;=Datos!$G$8,((G436-J436-L436)-Datos!$F$8)*Datos!$I$6,IF((G436-J436-L436)&lt;=Datos!$G$9,Datos!$I$8+((G436-J436-L436)-Datos!$F$9)*Datos!$J$6,IF((G436-J436-L436)&gt;=Datos!$F$10,(Datos!$I$8+Datos!$J$8)+((G436-J436-L436)-Datos!$F$10)*Datos!$K$6))))</f>
        <v>0</v>
      </c>
      <c r="L436" s="225">
        <f>IF(G436&gt;=Datos!$D$15,(Datos!$D$15*Datos!$C$15),IF(G436&lt;=Datos!$D$15,(G436*Datos!$C$15)))</f>
        <v>1064</v>
      </c>
      <c r="M436" s="233">
        <v>25</v>
      </c>
      <c r="N436" s="233">
        <f t="shared" si="212"/>
        <v>2093.5</v>
      </c>
      <c r="O436" s="281">
        <f t="shared" si="213"/>
        <v>32906.5</v>
      </c>
      <c r="P436" s="25"/>
    </row>
    <row r="437" spans="1:16" s="9" customFormat="1" ht="36.75" customHeight="1" x14ac:dyDescent="0.2">
      <c r="A437" s="222">
        <v>344</v>
      </c>
      <c r="B437" s="244" t="s">
        <v>558</v>
      </c>
      <c r="C437" s="158" t="s">
        <v>357</v>
      </c>
      <c r="D437" s="244" t="s">
        <v>641</v>
      </c>
      <c r="E437" s="188" t="s">
        <v>352</v>
      </c>
      <c r="F437" s="188" t="s">
        <v>19</v>
      </c>
      <c r="G437" s="182">
        <v>35000</v>
      </c>
      <c r="H437" s="233">
        <v>0</v>
      </c>
      <c r="I437" s="233">
        <f t="shared" si="210"/>
        <v>35000</v>
      </c>
      <c r="J437" s="225">
        <f>IF(G437&gt;=Datos!$D$14,(Datos!$D$14*Datos!$C$14),IF(G437&lt;=Datos!$D$14,(G437*Datos!$C$14)))</f>
        <v>1004.5</v>
      </c>
      <c r="K437" s="234" t="str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0</v>
      </c>
      <c r="L437" s="225">
        <f>IF(G437&gt;=Datos!$D$15,(Datos!$D$15*Datos!$C$15),IF(G437&lt;=Datos!$D$15,(G437*Datos!$C$15)))</f>
        <v>1064</v>
      </c>
      <c r="M437" s="233">
        <v>25</v>
      </c>
      <c r="N437" s="233">
        <f t="shared" si="212"/>
        <v>2093.5</v>
      </c>
      <c r="O437" s="281">
        <f t="shared" si="213"/>
        <v>32906.5</v>
      </c>
    </row>
    <row r="438" spans="1:16" s="9" customFormat="1" ht="36.75" customHeight="1" x14ac:dyDescent="0.2">
      <c r="A438" s="222">
        <v>345</v>
      </c>
      <c r="B438" s="158" t="s">
        <v>342</v>
      </c>
      <c r="C438" s="158" t="s">
        <v>357</v>
      </c>
      <c r="D438" s="176" t="s">
        <v>628</v>
      </c>
      <c r="E438" s="188" t="s">
        <v>352</v>
      </c>
      <c r="F438" s="188" t="s">
        <v>19</v>
      </c>
      <c r="G438" s="233">
        <v>35000</v>
      </c>
      <c r="H438" s="233">
        <v>0</v>
      </c>
      <c r="I438" s="233">
        <f t="shared" si="210"/>
        <v>35000</v>
      </c>
      <c r="J438" s="225">
        <f>IF(G438&gt;=Datos!$D$14,(Datos!$D$14*Datos!$C$14),IF(G438&lt;=Datos!$D$14,(G438*Datos!$C$14)))</f>
        <v>1004.5</v>
      </c>
      <c r="K438" s="234" t="str">
        <f>IF((G438-J438-L438)&lt;=Datos!$G$7,"0",IF((G438-J438-L438)&lt;=Datos!$G$8,((G438-J438-L438)-Datos!$F$8)*Datos!$I$6,IF((G438-J438-L438)&lt;=Datos!$G$9,Datos!$I$8+((G438-J438-L438)-Datos!$F$9)*Datos!$J$6,IF((G438-J438-L438)&gt;=Datos!$F$10,(Datos!$I$8+Datos!$J$8)+((G438-J438-L438)-Datos!$F$10)*Datos!$K$6))))</f>
        <v>0</v>
      </c>
      <c r="L438" s="225">
        <f>IF(G438&gt;=Datos!$D$15,(Datos!$D$15*Datos!$C$15),IF(G438&lt;=Datos!$D$15,(G438*Datos!$C$15)))</f>
        <v>1064</v>
      </c>
      <c r="M438" s="233">
        <v>1740.46</v>
      </c>
      <c r="N438" s="233">
        <f t="shared" si="212"/>
        <v>3808.96</v>
      </c>
      <c r="O438" s="281">
        <f t="shared" si="213"/>
        <v>31191.040000000001</v>
      </c>
    </row>
    <row r="439" spans="1:16" s="9" customFormat="1" ht="36.75" customHeight="1" x14ac:dyDescent="0.2">
      <c r="A439" s="222">
        <v>346</v>
      </c>
      <c r="B439" s="244" t="s">
        <v>251</v>
      </c>
      <c r="C439" s="158" t="s">
        <v>357</v>
      </c>
      <c r="D439" s="244" t="s">
        <v>273</v>
      </c>
      <c r="E439" s="188" t="s">
        <v>352</v>
      </c>
      <c r="F439" s="188" t="s">
        <v>19</v>
      </c>
      <c r="G439" s="182">
        <v>65000</v>
      </c>
      <c r="H439" s="233">
        <v>0</v>
      </c>
      <c r="I439" s="233">
        <f t="shared" si="210"/>
        <v>65000</v>
      </c>
      <c r="J439" s="225">
        <f>IF(G439&gt;=Datos!$D$14,(Datos!$D$14*Datos!$C$14),IF(G439&lt;=Datos!$D$14,(G439*Datos!$C$14)))</f>
        <v>1865.5</v>
      </c>
      <c r="K439" s="234">
        <f>IF((G439-J439-L439)&lt;=Datos!$G$7,"0",IF((G439-J439-L439)&lt;=Datos!$G$8,((G439-J439-L439)-Datos!$F$8)*Datos!$I$6,IF((G439-J439-L439)&lt;=Datos!$G$9,Datos!$I$8+((G439-J439-L439)-Datos!$F$9)*Datos!$J$6,IF((G439-J439-L439)&gt;=Datos!$F$10,(Datos!$I$8+Datos!$J$8)+((G439-J439-L439)-Datos!$F$10)*Datos!$K$6))))</f>
        <v>4427.5756666666657</v>
      </c>
      <c r="L439" s="225">
        <f>IF(G439&gt;=Datos!$D$15,(Datos!$D$15*Datos!$C$15),IF(G439&lt;=Datos!$D$15,(G439*Datos!$C$15)))</f>
        <v>1976</v>
      </c>
      <c r="M439" s="233">
        <v>25</v>
      </c>
      <c r="N439" s="233">
        <f t="shared" si="212"/>
        <v>8294.0756666666657</v>
      </c>
      <c r="O439" s="281">
        <f t="shared" si="213"/>
        <v>56705.924333333336</v>
      </c>
    </row>
    <row r="440" spans="1:16" s="9" customFormat="1" ht="36.75" customHeight="1" x14ac:dyDescent="0.2">
      <c r="A440" s="222">
        <v>347</v>
      </c>
      <c r="B440" s="158" t="s">
        <v>119</v>
      </c>
      <c r="C440" s="158" t="s">
        <v>357</v>
      </c>
      <c r="D440" s="158" t="s">
        <v>273</v>
      </c>
      <c r="E440" s="188" t="s">
        <v>352</v>
      </c>
      <c r="F440" s="188" t="s">
        <v>19</v>
      </c>
      <c r="G440" s="233">
        <v>65000</v>
      </c>
      <c r="H440" s="233">
        <v>0</v>
      </c>
      <c r="I440" s="233">
        <f t="shared" si="210"/>
        <v>65000</v>
      </c>
      <c r="J440" s="225">
        <f>IF(G440&gt;=Datos!$D$14,(Datos!$D$14*Datos!$C$14),IF(G440&lt;=Datos!$D$14,(G440*Datos!$C$14)))</f>
        <v>1865.5</v>
      </c>
      <c r="K440" s="234">
        <f>IF((G440-J440-L440)&lt;=Datos!$G$7,"0",IF((G440-J440-L440)&lt;=Datos!$G$8,((G440-J440-L440)-Datos!$F$8)*Datos!$I$6,IF((G440-J440-L440)&lt;=Datos!$G$9,Datos!$I$8+((G440-J440-L440)-Datos!$F$9)*Datos!$J$6,IF((G440-J440-L440)&gt;=Datos!$F$10,(Datos!$I$8+Datos!$J$8)+((G440-J440-L440)-Datos!$F$10)*Datos!$K$6))))</f>
        <v>4427.5756666666657</v>
      </c>
      <c r="L440" s="225">
        <f>IF(G440&gt;=Datos!$D$15,(Datos!$D$15*Datos!$C$15),IF(G440&lt;=Datos!$D$15,(G440*Datos!$C$15)))</f>
        <v>1976</v>
      </c>
      <c r="M440" s="233">
        <v>25</v>
      </c>
      <c r="N440" s="233">
        <f t="shared" si="212"/>
        <v>8294.0756666666657</v>
      </c>
      <c r="O440" s="281">
        <f t="shared" si="213"/>
        <v>56705.924333333336</v>
      </c>
    </row>
    <row r="441" spans="1:16" s="9" customFormat="1" ht="36.75" customHeight="1" x14ac:dyDescent="0.2">
      <c r="A441" s="222">
        <v>348</v>
      </c>
      <c r="B441" s="244" t="s">
        <v>257</v>
      </c>
      <c r="C441" s="158" t="s">
        <v>357</v>
      </c>
      <c r="D441" s="244" t="s">
        <v>273</v>
      </c>
      <c r="E441" s="188" t="s">
        <v>352</v>
      </c>
      <c r="F441" s="188" t="s">
        <v>19</v>
      </c>
      <c r="G441" s="182">
        <v>65000</v>
      </c>
      <c r="H441" s="233">
        <v>0</v>
      </c>
      <c r="I441" s="233">
        <f t="shared" si="210"/>
        <v>65000</v>
      </c>
      <c r="J441" s="225">
        <f>IF(G441&gt;=Datos!$D$14,(Datos!$D$14*Datos!$C$14),IF(G441&lt;=Datos!$D$14,(G441*Datos!$C$14)))</f>
        <v>1865.5</v>
      </c>
      <c r="K441" s="234">
        <f>IF((G441-J441-L441)&lt;=Datos!$G$7,"0",IF((G441-J441-L441)&lt;=Datos!$G$8,((G441-J441-L441)-Datos!$F$8)*Datos!$I$6,IF((G441-J441-L441)&lt;=Datos!$G$9,Datos!$I$8+((G441-J441-L441)-Datos!$F$9)*Datos!$J$6,IF((G441-J441-L441)&gt;=Datos!$F$10,(Datos!$I$8+Datos!$J$8)+((G441-J441-L441)-Datos!$F$10)*Datos!$K$6))))</f>
        <v>4427.5756666666657</v>
      </c>
      <c r="L441" s="225">
        <f>IF(G441&gt;=Datos!$D$15,(Datos!$D$15*Datos!$C$15),IF(G441&lt;=Datos!$D$15,(G441*Datos!$C$15)))</f>
        <v>1976</v>
      </c>
      <c r="M441" s="233">
        <v>25</v>
      </c>
      <c r="N441" s="233">
        <f t="shared" si="212"/>
        <v>8294.0756666666657</v>
      </c>
      <c r="O441" s="281">
        <f t="shared" si="213"/>
        <v>56705.924333333336</v>
      </c>
      <c r="P441" s="25"/>
    </row>
    <row r="442" spans="1:16" s="9" customFormat="1" ht="36.75" customHeight="1" x14ac:dyDescent="0.2">
      <c r="A442" s="222">
        <v>349</v>
      </c>
      <c r="B442" s="158" t="s">
        <v>87</v>
      </c>
      <c r="C442" s="158" t="s">
        <v>357</v>
      </c>
      <c r="D442" s="158" t="s">
        <v>273</v>
      </c>
      <c r="E442" s="188" t="s">
        <v>352</v>
      </c>
      <c r="F442" s="188" t="s">
        <v>19</v>
      </c>
      <c r="G442" s="233">
        <v>65000</v>
      </c>
      <c r="H442" s="233">
        <v>0</v>
      </c>
      <c r="I442" s="233">
        <f t="shared" si="210"/>
        <v>65000</v>
      </c>
      <c r="J442" s="225">
        <f>IF(G442&gt;=Datos!$D$14,(Datos!$D$14*Datos!$C$14),IF(G442&lt;=Datos!$D$14,(G442*Datos!$C$14)))</f>
        <v>1865.5</v>
      </c>
      <c r="K442" s="234">
        <f>IF((G442-J442-L442)&lt;=Datos!$G$7,"0",IF((G442-J442-L442)&lt;=Datos!$G$8,((G442-J442-L442)-Datos!$F$8)*Datos!$I$6,IF((G442-J442-L442)&lt;=Datos!$G$9,Datos!$I$8+((G442-J442-L442)-Datos!$F$9)*Datos!$J$6,IF((G442-J442-L442)&gt;=Datos!$F$10,(Datos!$I$8+Datos!$J$8)+((G442-J442-L442)-Datos!$F$10)*Datos!$K$6))))</f>
        <v>4427.5756666666657</v>
      </c>
      <c r="L442" s="225">
        <f>IF(G442&gt;=Datos!$D$15,(Datos!$D$15*Datos!$C$15),IF(G442&lt;=Datos!$D$15,(G442*Datos!$C$15)))</f>
        <v>1976</v>
      </c>
      <c r="M442" s="233">
        <v>25</v>
      </c>
      <c r="N442" s="233">
        <f t="shared" si="212"/>
        <v>8294.0756666666657</v>
      </c>
      <c r="O442" s="281">
        <f t="shared" si="213"/>
        <v>56705.924333333336</v>
      </c>
    </row>
    <row r="443" spans="1:16" s="9" customFormat="1" ht="36.75" customHeight="1" x14ac:dyDescent="0.2">
      <c r="A443" s="222">
        <v>350</v>
      </c>
      <c r="B443" s="158" t="s">
        <v>127</v>
      </c>
      <c r="C443" s="158" t="s">
        <v>357</v>
      </c>
      <c r="D443" s="158" t="s">
        <v>270</v>
      </c>
      <c r="E443" s="188" t="s">
        <v>352</v>
      </c>
      <c r="F443" s="188" t="s">
        <v>353</v>
      </c>
      <c r="G443" s="233">
        <v>35000</v>
      </c>
      <c r="H443" s="233">
        <v>0</v>
      </c>
      <c r="I443" s="233">
        <f t="shared" si="210"/>
        <v>35000</v>
      </c>
      <c r="J443" s="225">
        <f>IF(G443&gt;=Datos!$D$14,(Datos!$D$14*Datos!$C$14),IF(G443&lt;=Datos!$D$14,(G443*Datos!$C$14)))</f>
        <v>1004.5</v>
      </c>
      <c r="K443" s="234" t="str">
        <f>IF((G443-J443-L443)&lt;=Datos!$G$7,"0",IF((G443-J443-L443)&lt;=Datos!$G$8,((G443-J443-L443)-Datos!$F$8)*Datos!$I$6,IF((G443-J443-L443)&lt;=Datos!$G$9,Datos!$I$8+((G443-J443-L443)-Datos!$F$9)*Datos!$J$6,IF((G443-J443-L443)&gt;=Datos!$F$10,(Datos!$I$8+Datos!$J$8)+((G443-J443-L443)-Datos!$F$10)*Datos!$K$6))))</f>
        <v>0</v>
      </c>
      <c r="L443" s="225">
        <f>IF(G443&gt;=Datos!$D$15,(Datos!$D$15*Datos!$C$15),IF(G443&lt;=Datos!$D$15,(G443*Datos!$C$15)))</f>
        <v>1064</v>
      </c>
      <c r="M443" s="233">
        <v>25</v>
      </c>
      <c r="N443" s="233">
        <f t="shared" si="212"/>
        <v>2093.5</v>
      </c>
      <c r="O443" s="281">
        <f t="shared" si="213"/>
        <v>32906.5</v>
      </c>
    </row>
    <row r="444" spans="1:16" s="9" customFormat="1" ht="36.75" customHeight="1" x14ac:dyDescent="0.2">
      <c r="A444" s="222">
        <v>351</v>
      </c>
      <c r="B444" s="158" t="s">
        <v>81</v>
      </c>
      <c r="C444" s="158" t="s">
        <v>357</v>
      </c>
      <c r="D444" s="158" t="s">
        <v>273</v>
      </c>
      <c r="E444" s="188" t="s">
        <v>352</v>
      </c>
      <c r="F444" s="188" t="s">
        <v>19</v>
      </c>
      <c r="G444" s="233">
        <v>65000</v>
      </c>
      <c r="H444" s="233">
        <v>0</v>
      </c>
      <c r="I444" s="233">
        <f t="shared" si="210"/>
        <v>65000</v>
      </c>
      <c r="J444" s="225">
        <f>IF(G444&gt;=Datos!$D$14,(Datos!$D$14*Datos!$C$14),IF(G444&lt;=Datos!$D$14,(G444*Datos!$C$14)))</f>
        <v>1865.5</v>
      </c>
      <c r="K444" s="234">
        <f>IF((G444-J444-L444)&lt;=Datos!$G$7,"0",IF((G444-J444-L444)&lt;=Datos!$G$8,((G444-J444-L444)-Datos!$F$8)*Datos!$I$6,IF((G444-J444-L444)&lt;=Datos!$G$9,Datos!$I$8+((G444-J444-L444)-Datos!$F$9)*Datos!$J$6,IF((G444-J444-L444)&gt;=Datos!$F$10,(Datos!$I$8+Datos!$J$8)+((G444-J444-L444)-Datos!$F$10)*Datos!$K$6))))</f>
        <v>4427.5756666666657</v>
      </c>
      <c r="L444" s="225">
        <f>IF(G444&gt;=Datos!$D$15,(Datos!$D$15*Datos!$C$15),IF(G444&lt;=Datos!$D$15,(G444*Datos!$C$15)))</f>
        <v>1976</v>
      </c>
      <c r="M444" s="233">
        <v>25</v>
      </c>
      <c r="N444" s="233">
        <f t="shared" si="212"/>
        <v>8294.0756666666657</v>
      </c>
      <c r="O444" s="281">
        <f t="shared" si="213"/>
        <v>56705.924333333336</v>
      </c>
    </row>
    <row r="445" spans="1:16" s="9" customFormat="1" ht="36.75" customHeight="1" x14ac:dyDescent="0.2">
      <c r="A445" s="222">
        <v>352</v>
      </c>
      <c r="B445" s="158" t="s">
        <v>54</v>
      </c>
      <c r="C445" s="158" t="s">
        <v>357</v>
      </c>
      <c r="D445" s="158" t="s">
        <v>269</v>
      </c>
      <c r="E445" s="188" t="s">
        <v>352</v>
      </c>
      <c r="F445" s="188" t="s">
        <v>353</v>
      </c>
      <c r="G445" s="233">
        <v>35000</v>
      </c>
      <c r="H445" s="233">
        <v>0</v>
      </c>
      <c r="I445" s="233">
        <f t="shared" si="210"/>
        <v>35000</v>
      </c>
      <c r="J445" s="225">
        <f>IF(G445&gt;=Datos!$D$14,(Datos!$D$14*Datos!$C$14),IF(G445&lt;=Datos!$D$14,(G445*Datos!$C$14)))</f>
        <v>1004.5</v>
      </c>
      <c r="K445" s="234" t="str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0</v>
      </c>
      <c r="L445" s="225">
        <f>IF(G445&gt;=Datos!$D$15,(Datos!$D$15*Datos!$C$15),IF(G445&lt;=Datos!$D$15,(G445*Datos!$C$15)))</f>
        <v>1064</v>
      </c>
      <c r="M445" s="233">
        <v>25</v>
      </c>
      <c r="N445" s="233">
        <f t="shared" si="212"/>
        <v>2093.5</v>
      </c>
      <c r="O445" s="281">
        <f t="shared" si="213"/>
        <v>32906.5</v>
      </c>
    </row>
    <row r="446" spans="1:16" s="9" customFormat="1" ht="36.75" customHeight="1" x14ac:dyDescent="0.2">
      <c r="A446" s="222">
        <v>353</v>
      </c>
      <c r="B446" s="158" t="s">
        <v>216</v>
      </c>
      <c r="C446" s="158" t="s">
        <v>357</v>
      </c>
      <c r="D446" s="158" t="s">
        <v>272</v>
      </c>
      <c r="E446" s="188" t="s">
        <v>352</v>
      </c>
      <c r="F446" s="188" t="s">
        <v>19</v>
      </c>
      <c r="G446" s="233">
        <v>67567.5</v>
      </c>
      <c r="H446" s="233">
        <v>0</v>
      </c>
      <c r="I446" s="233">
        <f t="shared" si="210"/>
        <v>67567.5</v>
      </c>
      <c r="J446" s="225">
        <f>IF(G446&gt;=Datos!$D$14,(Datos!$D$14*Datos!$C$14),IF(G446&lt;=Datos!$D$14,(G446*Datos!$C$14)))</f>
        <v>1939.1872499999999</v>
      </c>
      <c r="K446" s="234">
        <v>4910.7299999999996</v>
      </c>
      <c r="L446" s="225">
        <f>IF(G446&gt;=Datos!$D$15,(Datos!$D$15*Datos!$C$15),IF(G446&lt;=Datos!$D$15,(G446*Datos!$C$15)))</f>
        <v>2054.0520000000001</v>
      </c>
      <c r="M446" s="233">
        <v>7025</v>
      </c>
      <c r="N446" s="233">
        <f t="shared" si="212"/>
        <v>15928.96925</v>
      </c>
      <c r="O446" s="281">
        <f t="shared" si="213"/>
        <v>51638.530749999998</v>
      </c>
    </row>
    <row r="447" spans="1:16" s="9" customFormat="1" ht="36.75" customHeight="1" x14ac:dyDescent="0.2">
      <c r="A447" s="222">
        <v>354</v>
      </c>
      <c r="B447" s="158" t="s">
        <v>242</v>
      </c>
      <c r="C447" s="158" t="s">
        <v>357</v>
      </c>
      <c r="D447" s="158" t="s">
        <v>273</v>
      </c>
      <c r="E447" s="188" t="s">
        <v>352</v>
      </c>
      <c r="F447" s="188" t="s">
        <v>19</v>
      </c>
      <c r="G447" s="233">
        <v>67567.5</v>
      </c>
      <c r="H447" s="233">
        <v>0</v>
      </c>
      <c r="I447" s="233">
        <f t="shared" si="210"/>
        <v>67567.5</v>
      </c>
      <c r="J447" s="225">
        <f>IF(G447&gt;=Datos!$D$14,(Datos!$D$14*Datos!$C$14),IF(G447&lt;=Datos!$D$14,(G447*Datos!$C$14)))</f>
        <v>1939.1872499999999</v>
      </c>
      <c r="K447" s="234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4910.7278166666656</v>
      </c>
      <c r="L447" s="225">
        <f>IF(G447&gt;=Datos!$D$15,(Datos!$D$15*Datos!$C$15),IF(G447&lt;=Datos!$D$15,(G447*Datos!$C$15)))</f>
        <v>2054.0520000000001</v>
      </c>
      <c r="M447" s="233">
        <v>25</v>
      </c>
      <c r="N447" s="233">
        <f t="shared" si="212"/>
        <v>8928.9670666666661</v>
      </c>
      <c r="O447" s="281">
        <f t="shared" si="213"/>
        <v>58638.532933333336</v>
      </c>
    </row>
    <row r="448" spans="1:16" s="9" customFormat="1" ht="36.75" customHeight="1" x14ac:dyDescent="0.2">
      <c r="A448" s="222">
        <v>355</v>
      </c>
      <c r="B448" s="158" t="s">
        <v>185</v>
      </c>
      <c r="C448" s="158" t="s">
        <v>357</v>
      </c>
      <c r="D448" s="158" t="s">
        <v>273</v>
      </c>
      <c r="E448" s="188" t="s">
        <v>352</v>
      </c>
      <c r="F448" s="188" t="s">
        <v>19</v>
      </c>
      <c r="G448" s="233">
        <v>65000</v>
      </c>
      <c r="H448" s="233">
        <v>0</v>
      </c>
      <c r="I448" s="233">
        <f t="shared" si="210"/>
        <v>65000</v>
      </c>
      <c r="J448" s="225">
        <f>IF(G448&gt;=Datos!$D$14,(Datos!$D$14*Datos!$C$14),IF(G448&lt;=Datos!$D$14,(G448*Datos!$C$14)))</f>
        <v>1865.5</v>
      </c>
      <c r="K448" s="234">
        <f>IF((G448-J448-L448)&lt;=Datos!$G$7,"0",IF((G448-J448-L448)&lt;=Datos!$G$8,((G448-J448-L448)-Datos!$F$8)*Datos!$I$6,IF((G448-J448-L448)&lt;=Datos!$G$9,Datos!$I$8+((G448-J448-L448)-Datos!$F$9)*Datos!$J$6,IF((G448-J448-L448)&gt;=Datos!$F$10,(Datos!$I$8+Datos!$J$8)+((G448-J448-L448)-Datos!$F$10)*Datos!$K$6))))</f>
        <v>4427.5756666666657</v>
      </c>
      <c r="L448" s="225">
        <f>IF(G448&gt;=Datos!$D$15,(Datos!$D$15*Datos!$C$15),IF(G448&lt;=Datos!$D$15,(G448*Datos!$C$15)))</f>
        <v>1976</v>
      </c>
      <c r="M448" s="233">
        <v>5025</v>
      </c>
      <c r="N448" s="233">
        <f t="shared" si="212"/>
        <v>13294.075666666666</v>
      </c>
      <c r="O448" s="281">
        <f t="shared" si="213"/>
        <v>51705.924333333336</v>
      </c>
    </row>
    <row r="449" spans="1:15" s="9" customFormat="1" ht="36.75" customHeight="1" x14ac:dyDescent="0.2">
      <c r="A449" s="222">
        <v>356</v>
      </c>
      <c r="B449" s="158" t="s">
        <v>112</v>
      </c>
      <c r="C449" s="158" t="s">
        <v>357</v>
      </c>
      <c r="D449" s="158" t="s">
        <v>273</v>
      </c>
      <c r="E449" s="188" t="s">
        <v>352</v>
      </c>
      <c r="F449" s="188" t="s">
        <v>19</v>
      </c>
      <c r="G449" s="233">
        <v>67567.5</v>
      </c>
      <c r="H449" s="233">
        <v>0</v>
      </c>
      <c r="I449" s="233">
        <f t="shared" si="210"/>
        <v>67567.5</v>
      </c>
      <c r="J449" s="225">
        <f>IF(G449&gt;=Datos!$D$14,(Datos!$D$14*Datos!$C$14),IF(G449&lt;=Datos!$D$14,(G449*Datos!$C$14)))</f>
        <v>1939.1872499999999</v>
      </c>
      <c r="K449" s="234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4910.7278166666656</v>
      </c>
      <c r="L449" s="225">
        <f>IF(G449&gt;=Datos!$D$15,(Datos!$D$15*Datos!$C$15),IF(G449&lt;=Datos!$D$15,(G449*Datos!$C$15)))</f>
        <v>2054.0520000000001</v>
      </c>
      <c r="M449" s="233">
        <v>25</v>
      </c>
      <c r="N449" s="233">
        <f t="shared" si="212"/>
        <v>8928.9670666666661</v>
      </c>
      <c r="O449" s="281">
        <f t="shared" si="213"/>
        <v>58638.532933333336</v>
      </c>
    </row>
    <row r="450" spans="1:15" s="9" customFormat="1" ht="36.75" customHeight="1" x14ac:dyDescent="0.2">
      <c r="A450" s="222">
        <v>357</v>
      </c>
      <c r="B450" s="158" t="s">
        <v>230</v>
      </c>
      <c r="C450" s="158" t="s">
        <v>357</v>
      </c>
      <c r="D450" s="158" t="s">
        <v>273</v>
      </c>
      <c r="E450" s="188" t="s">
        <v>352</v>
      </c>
      <c r="F450" s="188" t="s">
        <v>19</v>
      </c>
      <c r="G450" s="233">
        <v>65000</v>
      </c>
      <c r="H450" s="233">
        <v>0</v>
      </c>
      <c r="I450" s="233">
        <f t="shared" si="210"/>
        <v>65000</v>
      </c>
      <c r="J450" s="225">
        <f>IF(G450&gt;=Datos!$D$14,(Datos!$D$14*Datos!$C$14),IF(G450&lt;=Datos!$D$14,(G450*Datos!$C$14)))</f>
        <v>1865.5</v>
      </c>
      <c r="K450" s="234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4427.5756666666657</v>
      </c>
      <c r="L450" s="225">
        <f>IF(G450&gt;=Datos!$D$15,(Datos!$D$15*Datos!$C$15),IF(G450&lt;=Datos!$D$15,(G450*Datos!$C$15)))</f>
        <v>1976</v>
      </c>
      <c r="M450" s="233">
        <v>25</v>
      </c>
      <c r="N450" s="233">
        <f t="shared" si="212"/>
        <v>8294.0756666666657</v>
      </c>
      <c r="O450" s="281">
        <f t="shared" si="213"/>
        <v>56705.924333333336</v>
      </c>
    </row>
    <row r="451" spans="1:15" s="9" customFormat="1" ht="36.75" customHeight="1" x14ac:dyDescent="0.2">
      <c r="A451" s="222">
        <v>358</v>
      </c>
      <c r="B451" s="158" t="s">
        <v>155</v>
      </c>
      <c r="C451" s="158" t="s">
        <v>357</v>
      </c>
      <c r="D451" s="158" t="s">
        <v>273</v>
      </c>
      <c r="E451" s="188" t="s">
        <v>352</v>
      </c>
      <c r="F451" s="188" t="s">
        <v>19</v>
      </c>
      <c r="G451" s="233">
        <v>65000</v>
      </c>
      <c r="H451" s="233">
        <v>0</v>
      </c>
      <c r="I451" s="233">
        <f t="shared" si="210"/>
        <v>65000</v>
      </c>
      <c r="J451" s="225">
        <f>IF(G451&gt;=Datos!$D$14,(Datos!$D$14*Datos!$C$14),IF(G451&lt;=Datos!$D$14,(G451*Datos!$C$14)))</f>
        <v>1865.5</v>
      </c>
      <c r="K451" s="234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4427.5756666666657</v>
      </c>
      <c r="L451" s="225">
        <f>IF(G451&gt;=Datos!$D$15,(Datos!$D$15*Datos!$C$15),IF(G451&lt;=Datos!$D$15,(G451*Datos!$C$15)))</f>
        <v>1976</v>
      </c>
      <c r="M451" s="233">
        <v>25</v>
      </c>
      <c r="N451" s="233">
        <f t="shared" si="212"/>
        <v>8294.0756666666657</v>
      </c>
      <c r="O451" s="281">
        <f t="shared" si="213"/>
        <v>56705.924333333336</v>
      </c>
    </row>
    <row r="452" spans="1:15" s="9" customFormat="1" ht="36.75" customHeight="1" x14ac:dyDescent="0.2">
      <c r="A452" s="222">
        <v>359</v>
      </c>
      <c r="B452" s="158" t="s">
        <v>217</v>
      </c>
      <c r="C452" s="158" t="s">
        <v>357</v>
      </c>
      <c r="D452" s="158" t="s">
        <v>273</v>
      </c>
      <c r="E452" s="188" t="s">
        <v>352</v>
      </c>
      <c r="F452" s="188" t="s">
        <v>353</v>
      </c>
      <c r="G452" s="233">
        <v>65000</v>
      </c>
      <c r="H452" s="233">
        <v>0</v>
      </c>
      <c r="I452" s="233">
        <f t="shared" si="210"/>
        <v>65000</v>
      </c>
      <c r="J452" s="225">
        <f>IF(G452&gt;=Datos!$D$14,(Datos!$D$14*Datos!$C$14),IF(G452&lt;=Datos!$D$14,(G452*Datos!$C$14)))</f>
        <v>1865.5</v>
      </c>
      <c r="K452" s="234">
        <v>3741.39</v>
      </c>
      <c r="L452" s="225">
        <f>IF(G452&gt;=Datos!$D$15,(Datos!$D$15*Datos!$C$15),IF(G452&lt;=Datos!$D$15,(G452*Datos!$C$15)))</f>
        <v>1976</v>
      </c>
      <c r="M452" s="233">
        <v>37255.919999999998</v>
      </c>
      <c r="N452" s="233">
        <f t="shared" si="212"/>
        <v>44838.81</v>
      </c>
      <c r="O452" s="281">
        <f t="shared" si="213"/>
        <v>20161.190000000002</v>
      </c>
    </row>
    <row r="453" spans="1:15" s="9" customFormat="1" ht="36.75" customHeight="1" x14ac:dyDescent="0.2">
      <c r="A453" s="222">
        <v>360</v>
      </c>
      <c r="B453" s="158" t="s">
        <v>394</v>
      </c>
      <c r="C453" s="158" t="s">
        <v>357</v>
      </c>
      <c r="D453" s="158" t="s">
        <v>273</v>
      </c>
      <c r="E453" s="188" t="s">
        <v>352</v>
      </c>
      <c r="F453" s="188" t="s">
        <v>19</v>
      </c>
      <c r="G453" s="233">
        <v>67567</v>
      </c>
      <c r="H453" s="233">
        <v>0</v>
      </c>
      <c r="I453" s="233">
        <f t="shared" si="210"/>
        <v>67567</v>
      </c>
      <c r="J453" s="225">
        <f>IF(G453&gt;=Datos!$D$14,(Datos!$D$14*Datos!$C$14),IF(G453&lt;=Datos!$D$14,(G453*Datos!$C$14)))</f>
        <v>1939.1729</v>
      </c>
      <c r="K453" s="234">
        <f>IF((G453-J453-L453)&lt;=Datos!$G$7,"0",IF((G453-J453-L453)&lt;=Datos!$G$8,((G453-J453-L453)-Datos!$F$8)*Datos!$I$6,IF((G453-J453-L453)&lt;=Datos!$G$9,Datos!$I$8+((G453-J453-L453)-Datos!$F$9)*Datos!$J$6,IF((G453-J453-L453)&gt;=Datos!$F$10,(Datos!$I$8+Datos!$J$8)+((G453-J453-L453)-Datos!$F$10)*Datos!$K$6))))</f>
        <v>4910.6337266666651</v>
      </c>
      <c r="L453" s="225">
        <f>IF(G453&gt;=Datos!$D$15,(Datos!$D$15*Datos!$C$15),IF(G453&lt;=Datos!$D$15,(G453*Datos!$C$15)))</f>
        <v>2054.0367999999999</v>
      </c>
      <c r="M453" s="233">
        <v>5025</v>
      </c>
      <c r="N453" s="233">
        <f t="shared" si="212"/>
        <v>13928.843426666665</v>
      </c>
      <c r="O453" s="281">
        <f t="shared" si="213"/>
        <v>53638.156573333334</v>
      </c>
    </row>
    <row r="454" spans="1:15" s="9" customFormat="1" ht="36.75" customHeight="1" x14ac:dyDescent="0.2">
      <c r="A454" s="222">
        <v>361</v>
      </c>
      <c r="B454" s="158" t="s">
        <v>70</v>
      </c>
      <c r="C454" s="158" t="s">
        <v>357</v>
      </c>
      <c r="D454" s="158" t="s">
        <v>273</v>
      </c>
      <c r="E454" s="188" t="s">
        <v>352</v>
      </c>
      <c r="F454" s="188" t="s">
        <v>19</v>
      </c>
      <c r="G454" s="233">
        <v>65000</v>
      </c>
      <c r="H454" s="233">
        <v>0</v>
      </c>
      <c r="I454" s="233">
        <f t="shared" si="210"/>
        <v>65000</v>
      </c>
      <c r="J454" s="225">
        <f>IF(G454&gt;=Datos!$D$14,(Datos!$D$14*Datos!$C$14),IF(G454&lt;=Datos!$D$14,(G454*Datos!$C$14)))</f>
        <v>1865.5</v>
      </c>
      <c r="K454" s="234">
        <f>IF((G454-J454-L454)&lt;=Datos!$G$7,"0",IF((G454-J454-L454)&lt;=Datos!$G$8,((G454-J454-L454)-Datos!$F$8)*Datos!$I$6,IF((G454-J454-L454)&lt;=Datos!$G$9,Datos!$I$8+((G454-J454-L454)-Datos!$F$9)*Datos!$J$6,IF((G454-J454-L454)&gt;=Datos!$F$10,(Datos!$I$8+Datos!$J$8)+((G454-J454-L454)-Datos!$F$10)*Datos!$K$6))))</f>
        <v>4427.5756666666657</v>
      </c>
      <c r="L454" s="225">
        <f>IF(G454&gt;=Datos!$D$15,(Datos!$D$15*Datos!$C$15),IF(G454&lt;=Datos!$D$15,(G454*Datos!$C$15)))</f>
        <v>1976</v>
      </c>
      <c r="M454" s="233">
        <v>8025</v>
      </c>
      <c r="N454" s="233">
        <f t="shared" si="212"/>
        <v>16294.075666666666</v>
      </c>
      <c r="O454" s="281">
        <f t="shared" si="213"/>
        <v>48705.924333333336</v>
      </c>
    </row>
    <row r="455" spans="1:15" s="9" customFormat="1" ht="36.75" customHeight="1" x14ac:dyDescent="0.2">
      <c r="A455" s="222">
        <v>362</v>
      </c>
      <c r="B455" s="158" t="s">
        <v>191</v>
      </c>
      <c r="C455" s="158" t="s">
        <v>357</v>
      </c>
      <c r="D455" s="158" t="s">
        <v>273</v>
      </c>
      <c r="E455" s="188" t="s">
        <v>352</v>
      </c>
      <c r="F455" s="188" t="s">
        <v>19</v>
      </c>
      <c r="G455" s="233">
        <v>36833.33</v>
      </c>
      <c r="H455" s="233">
        <v>0</v>
      </c>
      <c r="I455" s="233">
        <f t="shared" si="210"/>
        <v>36833.33</v>
      </c>
      <c r="J455" s="225">
        <f>IF(G455&gt;=Datos!$D$14,(Datos!$D$14*Datos!$C$14),IF(G455&lt;=Datos!$D$14,(G455*Datos!$C$14)))</f>
        <v>1057.116571</v>
      </c>
      <c r="K455" s="234" t="str">
        <f>IF((G455-J455-L455)&lt;=Datos!$G$7,"0",IF((G455-J455-L455)&lt;=Datos!$G$8,((G455-J455-L455)-Datos!$F$8)*Datos!$I$6,IF((G455-J455-L455)&lt;=Datos!$G$9,Datos!$I$8+((G455-J455-L455)-Datos!$F$9)*Datos!$J$6,IF((G455-J455-L455)&gt;=Datos!$F$10,(Datos!$I$8+Datos!$J$8)+((G455-J455-L455)-Datos!$F$10)*Datos!$K$6))))</f>
        <v>0</v>
      </c>
      <c r="L455" s="225">
        <f>IF(G455&gt;=Datos!$D$15,(Datos!$D$15*Datos!$C$15),IF(G455&lt;=Datos!$D$15,(G455*Datos!$C$15)))</f>
        <v>1119.733232</v>
      </c>
      <c r="M455" s="233">
        <v>25</v>
      </c>
      <c r="N455" s="233">
        <f t="shared" si="212"/>
        <v>2201.8498030000001</v>
      </c>
      <c r="O455" s="281">
        <f t="shared" si="213"/>
        <v>34631.480197000004</v>
      </c>
    </row>
    <row r="456" spans="1:15" s="9" customFormat="1" ht="36.75" customHeight="1" x14ac:dyDescent="0.2">
      <c r="A456" s="222">
        <v>363</v>
      </c>
      <c r="B456" s="158" t="s">
        <v>121</v>
      </c>
      <c r="C456" s="158" t="s">
        <v>357</v>
      </c>
      <c r="D456" s="158" t="s">
        <v>273</v>
      </c>
      <c r="E456" s="188" t="s">
        <v>352</v>
      </c>
      <c r="F456" s="188" t="s">
        <v>19</v>
      </c>
      <c r="G456" s="233">
        <v>65000</v>
      </c>
      <c r="H456" s="233">
        <v>0</v>
      </c>
      <c r="I456" s="233">
        <f t="shared" si="210"/>
        <v>65000</v>
      </c>
      <c r="J456" s="225">
        <f>IF(G456&gt;=Datos!$D$14,(Datos!$D$14*Datos!$C$14),IF(G456&lt;=Datos!$D$14,(G456*Datos!$C$14)))</f>
        <v>1865.5</v>
      </c>
      <c r="K456" s="234">
        <f>IF((G456-J456-L456)&lt;=Datos!$G$7,"0",IF((G456-J456-L456)&lt;=Datos!$G$8,((G456-J456-L456)-Datos!$F$8)*Datos!$I$6,IF((G456-J456-L456)&lt;=Datos!$G$9,Datos!$I$8+((G456-J456-L456)-Datos!$F$9)*Datos!$J$6,IF((G456-J456-L456)&gt;=Datos!$F$10,(Datos!$I$8+Datos!$J$8)+((G456-J456-L456)-Datos!$F$10)*Datos!$K$6))))</f>
        <v>4427.5756666666657</v>
      </c>
      <c r="L456" s="225">
        <f>IF(G456&gt;=Datos!$D$15,(Datos!$D$15*Datos!$C$15),IF(G456&lt;=Datos!$D$15,(G456*Datos!$C$15)))</f>
        <v>1976</v>
      </c>
      <c r="M456" s="233">
        <v>25</v>
      </c>
      <c r="N456" s="233">
        <f t="shared" si="212"/>
        <v>8294.0756666666657</v>
      </c>
      <c r="O456" s="281">
        <f t="shared" si="213"/>
        <v>56705.924333333336</v>
      </c>
    </row>
    <row r="457" spans="1:15" s="9" customFormat="1" ht="36.75" customHeight="1" x14ac:dyDescent="0.2">
      <c r="A457" s="222">
        <v>364</v>
      </c>
      <c r="B457" s="158" t="s">
        <v>106</v>
      </c>
      <c r="C457" s="158" t="s">
        <v>357</v>
      </c>
      <c r="D457" s="158" t="s">
        <v>273</v>
      </c>
      <c r="E457" s="188" t="s">
        <v>352</v>
      </c>
      <c r="F457" s="188" t="s">
        <v>19</v>
      </c>
      <c r="G457" s="233">
        <v>65000</v>
      </c>
      <c r="H457" s="233">
        <v>0</v>
      </c>
      <c r="I457" s="233">
        <f t="shared" si="210"/>
        <v>65000</v>
      </c>
      <c r="J457" s="225">
        <f>IF(G457&gt;=Datos!$D$14,(Datos!$D$14*Datos!$C$14),IF(G457&lt;=Datos!$D$14,(G457*Datos!$C$14)))</f>
        <v>1865.5</v>
      </c>
      <c r="K457" s="234">
        <f>IF((G457-J457-L457)&lt;=Datos!$G$7,"0",IF((G457-J457-L457)&lt;=Datos!$G$8,((G457-J457-L457)-Datos!$F$8)*Datos!$I$6,IF((G457-J457-L457)&lt;=Datos!$G$9,Datos!$I$8+((G457-J457-L457)-Datos!$F$9)*Datos!$J$6,IF((G457-J457-L457)&gt;=Datos!$F$10,(Datos!$I$8+Datos!$J$8)+((G457-J457-L457)-Datos!$F$10)*Datos!$K$6))))</f>
        <v>4427.5756666666657</v>
      </c>
      <c r="L457" s="225">
        <f>IF(G457&gt;=Datos!$D$15,(Datos!$D$15*Datos!$C$15),IF(G457&lt;=Datos!$D$15,(G457*Datos!$C$15)))</f>
        <v>1976</v>
      </c>
      <c r="M457" s="233">
        <v>25</v>
      </c>
      <c r="N457" s="233">
        <f t="shared" si="212"/>
        <v>8294.0756666666657</v>
      </c>
      <c r="O457" s="281">
        <f t="shared" si="213"/>
        <v>56705.924333333336</v>
      </c>
    </row>
    <row r="458" spans="1:15" s="9" customFormat="1" ht="36.75" customHeight="1" x14ac:dyDescent="0.2">
      <c r="A458" s="222">
        <v>365</v>
      </c>
      <c r="B458" s="158" t="s">
        <v>152</v>
      </c>
      <c r="C458" s="158" t="s">
        <v>357</v>
      </c>
      <c r="D458" s="158" t="s">
        <v>273</v>
      </c>
      <c r="E458" s="188" t="s">
        <v>352</v>
      </c>
      <c r="F458" s="188" t="s">
        <v>19</v>
      </c>
      <c r="G458" s="233">
        <v>65000</v>
      </c>
      <c r="H458" s="233">
        <v>0</v>
      </c>
      <c r="I458" s="233">
        <f t="shared" si="210"/>
        <v>65000</v>
      </c>
      <c r="J458" s="225">
        <f>IF(G458&gt;=Datos!$D$14,(Datos!$D$14*Datos!$C$14),IF(G458&lt;=Datos!$D$14,(G458*Datos!$C$14)))</f>
        <v>1865.5</v>
      </c>
      <c r="K458" s="234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4427.5756666666657</v>
      </c>
      <c r="L458" s="225">
        <f>IF(G458&gt;=Datos!$D$15,(Datos!$D$15*Datos!$C$15),IF(G458&lt;=Datos!$D$15,(G458*Datos!$C$15)))</f>
        <v>1976</v>
      </c>
      <c r="M458" s="233">
        <v>25</v>
      </c>
      <c r="N458" s="233">
        <f t="shared" si="212"/>
        <v>8294.0756666666657</v>
      </c>
      <c r="O458" s="281">
        <f t="shared" si="213"/>
        <v>56705.924333333336</v>
      </c>
    </row>
    <row r="459" spans="1:15" s="9" customFormat="1" ht="36.75" customHeight="1" x14ac:dyDescent="0.2">
      <c r="A459" s="222">
        <v>366</v>
      </c>
      <c r="B459" s="158" t="s">
        <v>76</v>
      </c>
      <c r="C459" s="158" t="s">
        <v>357</v>
      </c>
      <c r="D459" s="158" t="s">
        <v>273</v>
      </c>
      <c r="E459" s="188" t="s">
        <v>352</v>
      </c>
      <c r="F459" s="188" t="s">
        <v>19</v>
      </c>
      <c r="G459" s="233">
        <v>65000</v>
      </c>
      <c r="H459" s="233">
        <v>0</v>
      </c>
      <c r="I459" s="233">
        <f t="shared" si="210"/>
        <v>65000</v>
      </c>
      <c r="J459" s="225">
        <f>IF(G459&gt;=Datos!$D$14,(Datos!$D$14*Datos!$C$14),IF(G459&lt;=Datos!$D$14,(G459*Datos!$C$14)))</f>
        <v>1865.5</v>
      </c>
      <c r="K459" s="234">
        <v>4084.48</v>
      </c>
      <c r="L459" s="225">
        <f>IF(G459&gt;=Datos!$D$15,(Datos!$D$15*Datos!$C$15),IF(G459&lt;=Datos!$D$15,(G459*Datos!$C$15)))</f>
        <v>1976</v>
      </c>
      <c r="M459" s="233">
        <v>1740.46</v>
      </c>
      <c r="N459" s="233">
        <f t="shared" si="212"/>
        <v>9666.4399999999987</v>
      </c>
      <c r="O459" s="281">
        <f t="shared" si="213"/>
        <v>55333.56</v>
      </c>
    </row>
    <row r="460" spans="1:15" s="9" customFormat="1" ht="36.75" customHeight="1" x14ac:dyDescent="0.2">
      <c r="A460" s="222">
        <v>367</v>
      </c>
      <c r="B460" s="158" t="s">
        <v>165</v>
      </c>
      <c r="C460" s="158" t="s">
        <v>357</v>
      </c>
      <c r="D460" s="158" t="s">
        <v>273</v>
      </c>
      <c r="E460" s="188" t="s">
        <v>352</v>
      </c>
      <c r="F460" s="188" t="s">
        <v>353</v>
      </c>
      <c r="G460" s="233">
        <v>65000</v>
      </c>
      <c r="H460" s="233">
        <v>0</v>
      </c>
      <c r="I460" s="233">
        <f t="shared" si="210"/>
        <v>65000</v>
      </c>
      <c r="J460" s="225">
        <f>IF(G460&gt;=Datos!$D$14,(Datos!$D$14*Datos!$C$14),IF(G460&lt;=Datos!$D$14,(G460*Datos!$C$14)))</f>
        <v>1865.5</v>
      </c>
      <c r="K460" s="234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4427.5756666666657</v>
      </c>
      <c r="L460" s="225">
        <f>IF(G460&gt;=Datos!$D$15,(Datos!$D$15*Datos!$C$15),IF(G460&lt;=Datos!$D$15,(G460*Datos!$C$15)))</f>
        <v>1976</v>
      </c>
      <c r="M460" s="233">
        <v>25</v>
      </c>
      <c r="N460" s="233">
        <f t="shared" si="212"/>
        <v>8294.0756666666657</v>
      </c>
      <c r="O460" s="281">
        <f t="shared" si="213"/>
        <v>56705.924333333336</v>
      </c>
    </row>
    <row r="461" spans="1:15" s="9" customFormat="1" ht="36.75" customHeight="1" x14ac:dyDescent="0.2">
      <c r="A461" s="222">
        <v>368</v>
      </c>
      <c r="B461" s="158" t="s">
        <v>80</v>
      </c>
      <c r="C461" s="158" t="s">
        <v>357</v>
      </c>
      <c r="D461" s="158" t="s">
        <v>273</v>
      </c>
      <c r="E461" s="188" t="s">
        <v>352</v>
      </c>
      <c r="F461" s="188" t="s">
        <v>19</v>
      </c>
      <c r="G461" s="233">
        <v>65000</v>
      </c>
      <c r="H461" s="233">
        <v>0</v>
      </c>
      <c r="I461" s="233">
        <f t="shared" si="210"/>
        <v>65000</v>
      </c>
      <c r="J461" s="225">
        <f>IF(G461&gt;=Datos!$D$14,(Datos!$D$14*Datos!$C$14),IF(G461&lt;=Datos!$D$14,(G461*Datos!$C$14)))</f>
        <v>1865.5</v>
      </c>
      <c r="K461" s="234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4427.5756666666657</v>
      </c>
      <c r="L461" s="225">
        <f>IF(G461&gt;=Datos!$D$15,(Datos!$D$15*Datos!$C$15),IF(G461&lt;=Datos!$D$15,(G461*Datos!$C$15)))</f>
        <v>1976</v>
      </c>
      <c r="M461" s="233">
        <v>4025</v>
      </c>
      <c r="N461" s="233">
        <f t="shared" si="212"/>
        <v>12294.075666666666</v>
      </c>
      <c r="O461" s="281">
        <f t="shared" si="213"/>
        <v>52705.924333333336</v>
      </c>
    </row>
    <row r="462" spans="1:15" s="9" customFormat="1" ht="36.75" customHeight="1" x14ac:dyDescent="0.2">
      <c r="A462" s="222">
        <v>369</v>
      </c>
      <c r="B462" s="158" t="s">
        <v>98</v>
      </c>
      <c r="C462" s="158" t="s">
        <v>357</v>
      </c>
      <c r="D462" s="158" t="s">
        <v>273</v>
      </c>
      <c r="E462" s="188" t="s">
        <v>352</v>
      </c>
      <c r="F462" s="188" t="s">
        <v>19</v>
      </c>
      <c r="G462" s="233">
        <v>65000</v>
      </c>
      <c r="H462" s="233">
        <v>0</v>
      </c>
      <c r="I462" s="233">
        <f t="shared" si="210"/>
        <v>65000</v>
      </c>
      <c r="J462" s="225">
        <f>IF(G462&gt;=Datos!$D$14,(Datos!$D$14*Datos!$C$14),IF(G462&lt;=Datos!$D$14,(G462*Datos!$C$14)))</f>
        <v>1865.5</v>
      </c>
      <c r="K462" s="234">
        <f>IF((G462-J462-L462)&lt;=Datos!$G$7,"0",IF((G462-J462-L462)&lt;=Datos!$G$8,((G462-J462-L462)-Datos!$F$8)*Datos!$I$6,IF((G462-J462-L462)&lt;=Datos!$G$9,Datos!$I$8+((G462-J462-L462)-Datos!$F$9)*Datos!$J$6,IF((G462-J462-L462)&gt;=Datos!$F$10,(Datos!$I$8+Datos!$J$8)+((G462-J462-L462)-Datos!$F$10)*Datos!$K$6))))</f>
        <v>4427.5756666666657</v>
      </c>
      <c r="L462" s="225">
        <f>IF(G462&gt;=Datos!$D$15,(Datos!$D$15*Datos!$C$15),IF(G462&lt;=Datos!$D$15,(G462*Datos!$C$15)))</f>
        <v>1976</v>
      </c>
      <c r="M462" s="233">
        <v>25</v>
      </c>
      <c r="N462" s="233">
        <f t="shared" si="212"/>
        <v>8294.0756666666657</v>
      </c>
      <c r="O462" s="281">
        <f t="shared" si="213"/>
        <v>56705.924333333336</v>
      </c>
    </row>
    <row r="463" spans="1:15" s="9" customFormat="1" ht="36.75" customHeight="1" x14ac:dyDescent="0.2">
      <c r="A463" s="222">
        <v>370</v>
      </c>
      <c r="B463" s="158" t="s">
        <v>143</v>
      </c>
      <c r="C463" s="158" t="s">
        <v>357</v>
      </c>
      <c r="D463" s="158" t="s">
        <v>273</v>
      </c>
      <c r="E463" s="188" t="s">
        <v>352</v>
      </c>
      <c r="F463" s="188" t="s">
        <v>19</v>
      </c>
      <c r="G463" s="233">
        <v>67567.5</v>
      </c>
      <c r="H463" s="233">
        <v>0</v>
      </c>
      <c r="I463" s="233">
        <f t="shared" si="210"/>
        <v>67567.5</v>
      </c>
      <c r="J463" s="225">
        <f>IF(G463&gt;=Datos!$D$14,(Datos!$D$14*Datos!$C$14),IF(G463&lt;=Datos!$D$14,(G463*Datos!$C$14)))</f>
        <v>1939.1872499999999</v>
      </c>
      <c r="K463" s="234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4910.7278166666656</v>
      </c>
      <c r="L463" s="225">
        <f>IF(G463&gt;=Datos!$D$15,(Datos!$D$15*Datos!$C$15),IF(G463&lt;=Datos!$D$15,(G463*Datos!$C$15)))</f>
        <v>2054.0520000000001</v>
      </c>
      <c r="M463" s="233">
        <v>25</v>
      </c>
      <c r="N463" s="233">
        <f t="shared" si="212"/>
        <v>8928.9670666666661</v>
      </c>
      <c r="O463" s="281">
        <f t="shared" si="213"/>
        <v>58638.532933333336</v>
      </c>
    </row>
    <row r="464" spans="1:15" s="9" customFormat="1" ht="36.75" customHeight="1" x14ac:dyDescent="0.2">
      <c r="A464" s="222">
        <v>371</v>
      </c>
      <c r="B464" s="244" t="s">
        <v>263</v>
      </c>
      <c r="C464" s="158" t="s">
        <v>357</v>
      </c>
      <c r="D464" s="244" t="s">
        <v>574</v>
      </c>
      <c r="E464" s="188" t="s">
        <v>352</v>
      </c>
      <c r="F464" s="188" t="s">
        <v>19</v>
      </c>
      <c r="G464" s="182">
        <v>65000</v>
      </c>
      <c r="H464" s="233">
        <v>0</v>
      </c>
      <c r="I464" s="233">
        <f t="shared" si="210"/>
        <v>65000</v>
      </c>
      <c r="J464" s="225">
        <f>IF(G464&gt;=Datos!$D$14,(Datos!$D$14*Datos!$C$14),IF(G464&lt;=Datos!$D$14,(G464*Datos!$C$14)))</f>
        <v>1865.5</v>
      </c>
      <c r="K464" s="234">
        <v>4084.48</v>
      </c>
      <c r="L464" s="225">
        <f>IF(G464&gt;=Datos!$D$15,(Datos!$D$15*Datos!$C$15),IF(G464&lt;=Datos!$D$15,(G464*Datos!$C$15)))</f>
        <v>1976</v>
      </c>
      <c r="M464" s="233">
        <v>1740.46</v>
      </c>
      <c r="N464" s="233">
        <f t="shared" si="212"/>
        <v>9666.4399999999987</v>
      </c>
      <c r="O464" s="281">
        <f t="shared" si="213"/>
        <v>55333.56</v>
      </c>
    </row>
    <row r="465" spans="1:16" s="9" customFormat="1" ht="36.75" customHeight="1" x14ac:dyDescent="0.2">
      <c r="A465" s="222">
        <v>372</v>
      </c>
      <c r="B465" s="158" t="s">
        <v>52</v>
      </c>
      <c r="C465" s="158" t="s">
        <v>357</v>
      </c>
      <c r="D465" s="158" t="s">
        <v>273</v>
      </c>
      <c r="E465" s="188" t="s">
        <v>352</v>
      </c>
      <c r="F465" s="188" t="s">
        <v>19</v>
      </c>
      <c r="G465" s="233">
        <v>65000</v>
      </c>
      <c r="H465" s="233">
        <v>0</v>
      </c>
      <c r="I465" s="233">
        <f t="shared" si="210"/>
        <v>65000</v>
      </c>
      <c r="J465" s="225">
        <f>IF(G465&gt;=Datos!$D$14,(Datos!$D$14*Datos!$C$14),IF(G465&lt;=Datos!$D$14,(G465*Datos!$C$14)))</f>
        <v>1865.5</v>
      </c>
      <c r="K465" s="234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4427.5756666666657</v>
      </c>
      <c r="L465" s="225">
        <f>IF(G465&gt;=Datos!$D$15,(Datos!$D$15*Datos!$C$15),IF(G465&lt;=Datos!$D$15,(G465*Datos!$C$15)))</f>
        <v>1976</v>
      </c>
      <c r="M465" s="233">
        <v>2025</v>
      </c>
      <c r="N465" s="233">
        <f t="shared" si="212"/>
        <v>10294.075666666666</v>
      </c>
      <c r="O465" s="281">
        <f t="shared" si="213"/>
        <v>54705.924333333336</v>
      </c>
    </row>
    <row r="466" spans="1:16" s="9" customFormat="1" ht="36.75" customHeight="1" x14ac:dyDescent="0.2">
      <c r="A466" s="222">
        <v>373</v>
      </c>
      <c r="B466" s="158" t="s">
        <v>59</v>
      </c>
      <c r="C466" s="158" t="s">
        <v>357</v>
      </c>
      <c r="D466" s="158" t="s">
        <v>269</v>
      </c>
      <c r="E466" s="188" t="s">
        <v>352</v>
      </c>
      <c r="F466" s="188" t="s">
        <v>19</v>
      </c>
      <c r="G466" s="233">
        <v>35000</v>
      </c>
      <c r="H466" s="233">
        <v>0</v>
      </c>
      <c r="I466" s="233">
        <f t="shared" si="210"/>
        <v>35000</v>
      </c>
      <c r="J466" s="225">
        <f>IF(G466&gt;=Datos!$D$14,(Datos!$D$14*Datos!$C$14),IF(G466&lt;=Datos!$D$14,(G466*Datos!$C$14)))</f>
        <v>1004.5</v>
      </c>
      <c r="K466" s="234" t="str">
        <f>IF((G466-J466-L466)&lt;=Datos!$G$7,"0",IF((G466-J466-L466)&lt;=Datos!$G$8,((G466-J466-L466)-Datos!$F$8)*Datos!$I$6,IF((G466-J466-L466)&lt;=Datos!$G$9,Datos!$I$8+((G466-J466-L466)-Datos!$F$9)*Datos!$J$6,IF((G466-J466-L466)&gt;=Datos!$F$10,(Datos!$I$8+Datos!$J$8)+((G466-J466-L466)-Datos!$F$10)*Datos!$K$6))))</f>
        <v>0</v>
      </c>
      <c r="L466" s="225">
        <f>IF(G466&gt;=Datos!$D$15,(Datos!$D$15*Datos!$C$15),IF(G466&lt;=Datos!$D$15,(G466*Datos!$C$15)))</f>
        <v>1064</v>
      </c>
      <c r="M466" s="233">
        <v>25</v>
      </c>
      <c r="N466" s="233">
        <f t="shared" si="212"/>
        <v>2093.5</v>
      </c>
      <c r="O466" s="281">
        <f t="shared" si="213"/>
        <v>32906.5</v>
      </c>
    </row>
    <row r="467" spans="1:16" s="9" customFormat="1" ht="36.75" customHeight="1" x14ac:dyDescent="0.2">
      <c r="A467" s="222">
        <v>374</v>
      </c>
      <c r="B467" s="158" t="s">
        <v>108</v>
      </c>
      <c r="C467" s="158" t="s">
        <v>357</v>
      </c>
      <c r="D467" s="158" t="s">
        <v>269</v>
      </c>
      <c r="E467" s="188" t="s">
        <v>352</v>
      </c>
      <c r="F467" s="188" t="s">
        <v>19</v>
      </c>
      <c r="G467" s="233">
        <v>35000</v>
      </c>
      <c r="H467" s="233">
        <v>0</v>
      </c>
      <c r="I467" s="233">
        <f t="shared" si="210"/>
        <v>35000</v>
      </c>
      <c r="J467" s="225">
        <f>IF(G467&gt;=Datos!$D$14,(Datos!$D$14*Datos!$C$14),IF(G467&lt;=Datos!$D$14,(G467*Datos!$C$14)))</f>
        <v>1004.5</v>
      </c>
      <c r="K467" s="234" t="str">
        <f>IF((G467-J467-L467)&lt;=Datos!$G$7,"0",IF((G467-J467-L467)&lt;=Datos!$G$8,((G467-J467-L467)-Datos!$F$8)*Datos!$I$6,IF((G467-J467-L467)&lt;=Datos!$G$9,Datos!$I$8+((G467-J467-L467)-Datos!$F$9)*Datos!$J$6,IF((G467-J467-L467)&gt;=Datos!$F$10,(Datos!$I$8+Datos!$J$8)+((G467-J467-L467)-Datos!$F$10)*Datos!$K$6))))</f>
        <v>0</v>
      </c>
      <c r="L467" s="225">
        <f>IF(G467&gt;=Datos!$D$15,(Datos!$D$15*Datos!$C$15),IF(G467&lt;=Datos!$D$15,(G467*Datos!$C$15)))</f>
        <v>1064</v>
      </c>
      <c r="M467" s="233">
        <v>1525</v>
      </c>
      <c r="N467" s="233">
        <f t="shared" si="212"/>
        <v>3593.5</v>
      </c>
      <c r="O467" s="281">
        <f t="shared" si="213"/>
        <v>31406.5</v>
      </c>
    </row>
    <row r="468" spans="1:16" s="9" customFormat="1" ht="36.75" customHeight="1" x14ac:dyDescent="0.2">
      <c r="A468" s="222">
        <v>375</v>
      </c>
      <c r="B468" s="158" t="s">
        <v>398</v>
      </c>
      <c r="C468" s="158" t="s">
        <v>357</v>
      </c>
      <c r="D468" s="158" t="s">
        <v>269</v>
      </c>
      <c r="E468" s="188" t="s">
        <v>352</v>
      </c>
      <c r="F468" s="188" t="s">
        <v>19</v>
      </c>
      <c r="G468" s="233">
        <v>35000</v>
      </c>
      <c r="H468" s="233">
        <v>0</v>
      </c>
      <c r="I468" s="233">
        <f t="shared" si="210"/>
        <v>35000</v>
      </c>
      <c r="J468" s="225">
        <f>IF(G468&gt;=Datos!$D$14,(Datos!$D$14*Datos!$C$14),IF(G468&lt;=Datos!$D$14,(G468*Datos!$C$14)))</f>
        <v>1004.5</v>
      </c>
      <c r="K468" s="234" t="str">
        <f>IF((G468-J468-L468)&lt;=Datos!$G$7,"0",IF((G468-J468-L468)&lt;=Datos!$G$8,((G468-J468-L468)-Datos!$F$8)*Datos!$I$6,IF((G468-J468-L468)&lt;=Datos!$G$9,Datos!$I$8+((G468-J468-L468)-Datos!$F$9)*Datos!$J$6,IF((G468-J468-L468)&gt;=Datos!$F$10,(Datos!$I$8+Datos!$J$8)+((G468-J468-L468)-Datos!$F$10)*Datos!$K$6))))</f>
        <v>0</v>
      </c>
      <c r="L468" s="225">
        <f>IF(G468&gt;=Datos!$D$15,(Datos!$D$15*Datos!$C$15),IF(G468&lt;=Datos!$D$15,(G468*Datos!$C$15)))</f>
        <v>1064</v>
      </c>
      <c r="M468" s="233">
        <v>25</v>
      </c>
      <c r="N468" s="233">
        <f t="shared" si="212"/>
        <v>2093.5</v>
      </c>
      <c r="O468" s="281">
        <f t="shared" si="213"/>
        <v>32906.5</v>
      </c>
    </row>
    <row r="469" spans="1:16" s="9" customFormat="1" ht="36.75" customHeight="1" x14ac:dyDescent="0.2">
      <c r="A469" s="222">
        <v>376</v>
      </c>
      <c r="B469" s="244" t="s">
        <v>259</v>
      </c>
      <c r="C469" s="158" t="s">
        <v>357</v>
      </c>
      <c r="D469" s="244" t="s">
        <v>273</v>
      </c>
      <c r="E469" s="188" t="s">
        <v>352</v>
      </c>
      <c r="F469" s="188" t="s">
        <v>19</v>
      </c>
      <c r="G469" s="182">
        <v>60000</v>
      </c>
      <c r="H469" s="233">
        <v>0</v>
      </c>
      <c r="I469" s="233">
        <f t="shared" si="210"/>
        <v>60000</v>
      </c>
      <c r="J469" s="225">
        <f>IF(G469&gt;=Datos!$D$14,(Datos!$D$14*Datos!$C$14),IF(G469&lt;=Datos!$D$14,(G469*Datos!$C$14)))</f>
        <v>1722</v>
      </c>
      <c r="K469" s="234">
        <f>IF((G469-J469-L469)&lt;=Datos!$G$7,"0",IF((G469-J469-L469)&lt;=Datos!$G$8,((G469-J469-L469)-Datos!$F$8)*Datos!$I$6,IF((G469-J469-L469)&lt;=Datos!$G$9,Datos!$I$8+((G469-J469-L469)-Datos!$F$9)*Datos!$J$6,IF((G469-J469-L469)&gt;=Datos!$F$10,(Datos!$I$8+Datos!$J$8)+((G469-J469-L469)-Datos!$F$10)*Datos!$K$6))))</f>
        <v>3486.6756666666661</v>
      </c>
      <c r="L469" s="225">
        <f>IF(G469&gt;=Datos!$D$15,(Datos!$D$15*Datos!$C$15),IF(G469&lt;=Datos!$D$15,(G469*Datos!$C$15)))</f>
        <v>1824</v>
      </c>
      <c r="M469" s="233">
        <v>25</v>
      </c>
      <c r="N469" s="233">
        <f t="shared" si="212"/>
        <v>7057.6756666666661</v>
      </c>
      <c r="O469" s="281">
        <f t="shared" si="213"/>
        <v>52942.324333333338</v>
      </c>
      <c r="P469" s="25"/>
    </row>
    <row r="470" spans="1:16" s="9" customFormat="1" ht="36.75" customHeight="1" x14ac:dyDescent="0.2">
      <c r="A470" s="222">
        <v>377</v>
      </c>
      <c r="B470" s="158" t="s">
        <v>122</v>
      </c>
      <c r="C470" s="158" t="s">
        <v>357</v>
      </c>
      <c r="D470" s="158" t="s">
        <v>273</v>
      </c>
      <c r="E470" s="188" t="s">
        <v>352</v>
      </c>
      <c r="F470" s="188" t="s">
        <v>19</v>
      </c>
      <c r="G470" s="233">
        <v>60000</v>
      </c>
      <c r="H470" s="233">
        <v>0</v>
      </c>
      <c r="I470" s="233">
        <f t="shared" si="210"/>
        <v>60000</v>
      </c>
      <c r="J470" s="225">
        <f>IF(G470&gt;=Datos!$D$14,(Datos!$D$14*Datos!$C$14),IF(G470&lt;=Datos!$D$14,(G470*Datos!$C$14)))</f>
        <v>1722</v>
      </c>
      <c r="K470" s="234">
        <f>IF((G470-J470-L470)&lt;=Datos!$G$7,"0",IF((G470-J470-L470)&lt;=Datos!$G$8,((G470-J470-L470)-Datos!$F$8)*Datos!$I$6,IF((G470-J470-L470)&lt;=Datos!$G$9,Datos!$I$8+((G470-J470-L470)-Datos!$F$9)*Datos!$J$6,IF((G470-J470-L470)&gt;=Datos!$F$10,(Datos!$I$8+Datos!$J$8)+((G470-J470-L470)-Datos!$F$10)*Datos!$K$6))))</f>
        <v>3486.6756666666661</v>
      </c>
      <c r="L470" s="225">
        <f>IF(G470&gt;=Datos!$D$15,(Datos!$D$15*Datos!$C$15),IF(G470&lt;=Datos!$D$15,(G470*Datos!$C$15)))</f>
        <v>1824</v>
      </c>
      <c r="M470" s="233">
        <v>25</v>
      </c>
      <c r="N470" s="233">
        <f t="shared" si="212"/>
        <v>7057.6756666666661</v>
      </c>
      <c r="O470" s="281">
        <f t="shared" si="213"/>
        <v>52942.324333333338</v>
      </c>
    </row>
    <row r="471" spans="1:16" s="9" customFormat="1" ht="36.75" customHeight="1" x14ac:dyDescent="0.2">
      <c r="A471" s="222">
        <v>378</v>
      </c>
      <c r="B471" s="158" t="s">
        <v>150</v>
      </c>
      <c r="C471" s="158" t="s">
        <v>357</v>
      </c>
      <c r="D471" s="158" t="s">
        <v>269</v>
      </c>
      <c r="E471" s="188" t="s">
        <v>352</v>
      </c>
      <c r="F471" s="188" t="s">
        <v>19</v>
      </c>
      <c r="G471" s="233">
        <v>60000</v>
      </c>
      <c r="H471" s="233">
        <v>0</v>
      </c>
      <c r="I471" s="233">
        <f t="shared" si="210"/>
        <v>60000</v>
      </c>
      <c r="J471" s="225">
        <f>IF(G471&gt;=Datos!$D$14,(Datos!$D$14*Datos!$C$14),IF(G471&lt;=Datos!$D$14,(G471*Datos!$C$14)))</f>
        <v>1722</v>
      </c>
      <c r="K471" s="234">
        <f>IF((G471-J471-L471)&lt;=Datos!$G$7,"0",IF((G471-J471-L471)&lt;=Datos!$G$8,((G471-J471-L471)-Datos!$F$8)*Datos!$I$6,IF((G471-J471-L471)&lt;=Datos!$G$9,Datos!$I$8+((G471-J471-L471)-Datos!$F$9)*Datos!$J$6,IF((G471-J471-L471)&gt;=Datos!$F$10,(Datos!$I$8+Datos!$J$8)+((G471-J471-L471)-Datos!$F$10)*Datos!$K$6))))</f>
        <v>3486.6756666666661</v>
      </c>
      <c r="L471" s="225">
        <f>IF(G471&gt;=Datos!$D$15,(Datos!$D$15*Datos!$C$15),IF(G471&lt;=Datos!$D$15,(G471*Datos!$C$15)))</f>
        <v>1824</v>
      </c>
      <c r="M471" s="233">
        <v>25</v>
      </c>
      <c r="N471" s="233">
        <f t="shared" si="212"/>
        <v>7057.6756666666661</v>
      </c>
      <c r="O471" s="281">
        <f t="shared" si="213"/>
        <v>52942.324333333338</v>
      </c>
    </row>
    <row r="472" spans="1:16" s="9" customFormat="1" ht="36.75" customHeight="1" x14ac:dyDescent="0.2">
      <c r="A472" s="222">
        <v>379</v>
      </c>
      <c r="B472" s="158" t="s">
        <v>166</v>
      </c>
      <c r="C472" s="158" t="s">
        <v>357</v>
      </c>
      <c r="D472" s="158" t="s">
        <v>270</v>
      </c>
      <c r="E472" s="188" t="s">
        <v>352</v>
      </c>
      <c r="F472" s="188" t="s">
        <v>19</v>
      </c>
      <c r="G472" s="233">
        <v>35000</v>
      </c>
      <c r="H472" s="233">
        <v>0</v>
      </c>
      <c r="I472" s="233">
        <f t="shared" si="210"/>
        <v>35000</v>
      </c>
      <c r="J472" s="225">
        <f>IF(G472&gt;=Datos!$D$14,(Datos!$D$14*Datos!$C$14),IF(G472&lt;=Datos!$D$14,(G472*Datos!$C$14)))</f>
        <v>1004.5</v>
      </c>
      <c r="K472" s="234" t="str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0</v>
      </c>
      <c r="L472" s="225">
        <f>IF(G472&gt;=Datos!$D$15,(Datos!$D$15*Datos!$C$15),IF(G472&lt;=Datos!$D$15,(G472*Datos!$C$15)))</f>
        <v>1064</v>
      </c>
      <c r="M472" s="233">
        <v>25</v>
      </c>
      <c r="N472" s="233">
        <f t="shared" si="212"/>
        <v>2093.5</v>
      </c>
      <c r="O472" s="281">
        <f t="shared" si="213"/>
        <v>32906.5</v>
      </c>
    </row>
    <row r="473" spans="1:16" s="9" customFormat="1" ht="36.75" customHeight="1" x14ac:dyDescent="0.2">
      <c r="A473" s="222">
        <v>380</v>
      </c>
      <c r="B473" s="158" t="s">
        <v>193</v>
      </c>
      <c r="C473" s="158" t="s">
        <v>357</v>
      </c>
      <c r="D473" s="158" t="s">
        <v>286</v>
      </c>
      <c r="E473" s="188" t="s">
        <v>352</v>
      </c>
      <c r="F473" s="188" t="s">
        <v>19</v>
      </c>
      <c r="G473" s="233">
        <v>35000</v>
      </c>
      <c r="H473" s="233">
        <v>0</v>
      </c>
      <c r="I473" s="233">
        <f t="shared" si="210"/>
        <v>35000</v>
      </c>
      <c r="J473" s="225">
        <f>IF(G473&gt;=Datos!$D$14,(Datos!$D$14*Datos!$C$14),IF(G473&lt;=Datos!$D$14,(G473*Datos!$C$14)))</f>
        <v>1004.5</v>
      </c>
      <c r="K473" s="234" t="str">
        <f>IF((G473-J473-L473)&lt;=Datos!$G$7,"0",IF((G473-J473-L473)&lt;=Datos!$G$8,((G473-J473-L473)-Datos!$F$8)*Datos!$I$6,IF((G473-J473-L473)&lt;=Datos!$G$9,Datos!$I$8+((G473-J473-L473)-Datos!$F$9)*Datos!$J$6,IF((G473-J473-L473)&gt;=Datos!$F$10,(Datos!$I$8+Datos!$J$8)+((G473-J473-L473)-Datos!$F$10)*Datos!$K$6))))</f>
        <v>0</v>
      </c>
      <c r="L473" s="225">
        <f>IF(G473&gt;=Datos!$D$15,(Datos!$D$15*Datos!$C$15),IF(G473&lt;=Datos!$D$15,(G473*Datos!$C$15)))</f>
        <v>1064</v>
      </c>
      <c r="M473" s="233">
        <v>1740.46</v>
      </c>
      <c r="N473" s="233">
        <f t="shared" si="212"/>
        <v>3808.96</v>
      </c>
      <c r="O473" s="281">
        <f t="shared" si="213"/>
        <v>31191.040000000001</v>
      </c>
    </row>
    <row r="474" spans="1:16" s="9" customFormat="1" ht="36.75" customHeight="1" x14ac:dyDescent="0.2">
      <c r="A474" s="222">
        <v>381</v>
      </c>
      <c r="B474" s="158" t="s">
        <v>83</v>
      </c>
      <c r="C474" s="158" t="s">
        <v>357</v>
      </c>
      <c r="D474" s="158" t="s">
        <v>273</v>
      </c>
      <c r="E474" s="188" t="s">
        <v>352</v>
      </c>
      <c r="F474" s="188" t="s">
        <v>353</v>
      </c>
      <c r="G474" s="233">
        <v>67567.5</v>
      </c>
      <c r="H474" s="233">
        <v>0</v>
      </c>
      <c r="I474" s="233">
        <f t="shared" si="210"/>
        <v>67567.5</v>
      </c>
      <c r="J474" s="225">
        <f>IF(G474&gt;=Datos!$D$14,(Datos!$D$14*Datos!$C$14),IF(G474&lt;=Datos!$D$14,(G474*Datos!$C$14)))</f>
        <v>1939.1872499999999</v>
      </c>
      <c r="K474" s="234">
        <v>4224.54</v>
      </c>
      <c r="L474" s="225">
        <f>IF(G474&gt;=Datos!$D$15,(Datos!$D$15*Datos!$C$15),IF(G474&lt;=Datos!$D$15,(G474*Datos!$C$15)))</f>
        <v>2054.0520000000001</v>
      </c>
      <c r="M474" s="233">
        <v>8455.92</v>
      </c>
      <c r="N474" s="233">
        <f t="shared" si="212"/>
        <v>16673.699249999998</v>
      </c>
      <c r="O474" s="281">
        <f t="shared" si="213"/>
        <v>50893.800750000002</v>
      </c>
    </row>
    <row r="475" spans="1:16" s="9" customFormat="1" ht="36.75" customHeight="1" x14ac:dyDescent="0.2">
      <c r="A475" s="222">
        <v>382</v>
      </c>
      <c r="B475" s="158" t="s">
        <v>806</v>
      </c>
      <c r="C475" s="158" t="s">
        <v>357</v>
      </c>
      <c r="D475" s="158" t="s">
        <v>273</v>
      </c>
      <c r="E475" s="188" t="s">
        <v>352</v>
      </c>
      <c r="F475" s="188" t="s">
        <v>19</v>
      </c>
      <c r="G475" s="233">
        <v>60000</v>
      </c>
      <c r="H475" s="233">
        <v>0</v>
      </c>
      <c r="I475" s="233">
        <f t="shared" si="210"/>
        <v>60000</v>
      </c>
      <c r="J475" s="225">
        <f>IF(G475&gt;=Datos!$D$14,(Datos!$D$14*Datos!$C$14),IF(G475&lt;=Datos!$D$14,(G475*Datos!$C$14)))</f>
        <v>1722</v>
      </c>
      <c r="K475" s="234">
        <f>IF((G475-J475-L475)&lt;=Datos!$G$7,"0",IF((G475-J475-L475)&lt;=Datos!$G$8,((G475-J475-L475)-Datos!$F$8)*Datos!$I$6,IF((G475-J475-L475)&lt;=Datos!$G$9,Datos!$I$8+((G475-J475-L475)-Datos!$F$9)*Datos!$J$6,IF((G475-J475-L475)&gt;=Datos!$F$10,(Datos!$I$8+Datos!$J$8)+((G475-J475-L475)-Datos!$F$10)*Datos!$K$6))))</f>
        <v>3486.6756666666661</v>
      </c>
      <c r="L475" s="225">
        <f>IF(G475&gt;=Datos!$D$15,(Datos!$D$15*Datos!$C$15),IF(G475&lt;=Datos!$D$15,(G475*Datos!$C$15)))</f>
        <v>1824</v>
      </c>
      <c r="M475" s="233">
        <v>25</v>
      </c>
      <c r="N475" s="233">
        <f t="shared" si="212"/>
        <v>7057.6756666666661</v>
      </c>
      <c r="O475" s="281">
        <f t="shared" si="213"/>
        <v>52942.324333333338</v>
      </c>
    </row>
    <row r="476" spans="1:16" s="9" customFormat="1" ht="36.75" customHeight="1" x14ac:dyDescent="0.2">
      <c r="A476" s="222">
        <v>383</v>
      </c>
      <c r="B476" s="158" t="s">
        <v>820</v>
      </c>
      <c r="C476" s="158" t="s">
        <v>357</v>
      </c>
      <c r="D476" s="158" t="s">
        <v>641</v>
      </c>
      <c r="E476" s="188" t="s">
        <v>352</v>
      </c>
      <c r="F476" s="188" t="s">
        <v>19</v>
      </c>
      <c r="G476" s="233">
        <v>35000</v>
      </c>
      <c r="H476" s="233">
        <v>0</v>
      </c>
      <c r="I476" s="233">
        <f t="shared" si="210"/>
        <v>35000</v>
      </c>
      <c r="J476" s="225">
        <f>IF(G476&gt;=Datos!$D$14,(Datos!$D$14*Datos!$C$14),IF(G476&lt;=Datos!$D$14,(G476*Datos!$C$14)))</f>
        <v>1004.5</v>
      </c>
      <c r="K476" s="234" t="str">
        <f>IF((G476-J476-L476)&lt;=Datos!$G$7,"0",IF((G476-J476-L476)&lt;=Datos!$G$8,((G476-J476-L476)-Datos!$F$8)*Datos!$I$6,IF((G476-J476-L476)&lt;=Datos!$G$9,Datos!$I$8+((G476-J476-L476)-Datos!$F$9)*Datos!$J$6,IF((G476-J476-L476)&gt;=Datos!$F$10,(Datos!$I$8+Datos!$J$8)+((G476-J476-L476)-Datos!$F$10)*Datos!$K$6))))</f>
        <v>0</v>
      </c>
      <c r="L476" s="225">
        <f>IF(G476&gt;=Datos!$D$15,(Datos!$D$15*Datos!$C$15),IF(G476&lt;=Datos!$D$15,(G476*Datos!$C$15)))</f>
        <v>1064</v>
      </c>
      <c r="M476" s="233">
        <v>25</v>
      </c>
      <c r="N476" s="233">
        <f t="shared" si="212"/>
        <v>2093.5</v>
      </c>
      <c r="O476" s="281">
        <f t="shared" si="213"/>
        <v>32906.5</v>
      </c>
    </row>
    <row r="477" spans="1:16" s="123" customFormat="1" ht="36.75" customHeight="1" x14ac:dyDescent="0.2">
      <c r="A477" s="313" t="s">
        <v>645</v>
      </c>
      <c r="B477" s="321"/>
      <c r="C477" s="274">
        <v>49</v>
      </c>
      <c r="D477" s="274"/>
      <c r="E477" s="275"/>
      <c r="F477" s="276"/>
      <c r="G477" s="171">
        <f>SUM(G427:G476)</f>
        <v>2699805.33</v>
      </c>
      <c r="H477" s="171">
        <f t="shared" ref="H477:O477" si="214">SUM(H427:H476)</f>
        <v>0</v>
      </c>
      <c r="I477" s="171">
        <f t="shared" si="214"/>
        <v>2699805.33</v>
      </c>
      <c r="J477" s="171">
        <f t="shared" si="214"/>
        <v>77484.412970999998</v>
      </c>
      <c r="K477" s="171">
        <f t="shared" si="214"/>
        <v>137017.33399333333</v>
      </c>
      <c r="L477" s="171">
        <f t="shared" si="214"/>
        <v>82074.082032000006</v>
      </c>
      <c r="M477" s="171">
        <f t="shared" si="214"/>
        <v>87989.140000000014</v>
      </c>
      <c r="N477" s="171">
        <f t="shared" si="214"/>
        <v>384564.96899633331</v>
      </c>
      <c r="O477" s="171">
        <f t="shared" si="214"/>
        <v>2315240.3610036667</v>
      </c>
    </row>
    <row r="478" spans="1:16" s="9" customFormat="1" ht="36.75" customHeight="1" x14ac:dyDescent="0.2">
      <c r="A478" s="313" t="s">
        <v>746</v>
      </c>
      <c r="B478" s="314"/>
      <c r="C478" s="314"/>
      <c r="D478" s="314"/>
      <c r="E478" s="314"/>
      <c r="F478" s="314"/>
      <c r="G478" s="314"/>
      <c r="H478" s="314"/>
      <c r="I478" s="314"/>
      <c r="J478" s="314"/>
      <c r="K478" s="314"/>
      <c r="L478" s="314"/>
      <c r="M478" s="314"/>
      <c r="N478" s="314"/>
      <c r="O478" s="320"/>
    </row>
    <row r="479" spans="1:16" s="9" customFormat="1" ht="36.75" customHeight="1" x14ac:dyDescent="0.2">
      <c r="A479" s="222">
        <v>384</v>
      </c>
      <c r="B479" s="158" t="s">
        <v>489</v>
      </c>
      <c r="C479" s="158" t="s">
        <v>459</v>
      </c>
      <c r="D479" s="176" t="s">
        <v>568</v>
      </c>
      <c r="E479" s="188" t="s">
        <v>352</v>
      </c>
      <c r="F479" s="188" t="s">
        <v>19</v>
      </c>
      <c r="G479" s="233">
        <v>60000</v>
      </c>
      <c r="H479" s="233">
        <v>0</v>
      </c>
      <c r="I479" s="233">
        <f t="shared" ref="I479:I484" si="215">SUM(G479:H479)</f>
        <v>60000</v>
      </c>
      <c r="J479" s="225">
        <f>IF(G479&gt;=Datos!$D$14,(Datos!$D$14*Datos!$C$14),IF(G479&lt;=Datos!$D$14,(G479*Datos!$C$14)))</f>
        <v>1722</v>
      </c>
      <c r="K479" s="234">
        <v>3486.68</v>
      </c>
      <c r="L479" s="225">
        <f>IF(G479&gt;=Datos!$D$15,(Datos!$D$15*Datos!$C$15),IF(G479&lt;=Datos!$D$15,(G479*Datos!$C$15)))</f>
        <v>1824</v>
      </c>
      <c r="M479" s="233">
        <v>25</v>
      </c>
      <c r="N479" s="233">
        <f t="shared" ref="N479:N484" si="216">SUM(J479:M479)</f>
        <v>7057.68</v>
      </c>
      <c r="O479" s="281">
        <f t="shared" ref="O479:O484" si="217">+G479-N479</f>
        <v>52942.32</v>
      </c>
    </row>
    <row r="480" spans="1:16" s="9" customFormat="1" ht="36.75" customHeight="1" x14ac:dyDescent="0.2">
      <c r="A480" s="222">
        <v>385</v>
      </c>
      <c r="B480" s="158" t="s">
        <v>486</v>
      </c>
      <c r="C480" s="158" t="s">
        <v>459</v>
      </c>
      <c r="D480" s="176" t="s">
        <v>568</v>
      </c>
      <c r="E480" s="188" t="s">
        <v>352</v>
      </c>
      <c r="F480" s="188" t="s">
        <v>353</v>
      </c>
      <c r="G480" s="233">
        <v>60000</v>
      </c>
      <c r="H480" s="233">
        <v>0</v>
      </c>
      <c r="I480" s="233">
        <f t="shared" si="215"/>
        <v>60000</v>
      </c>
      <c r="J480" s="225">
        <f>IF(G480&gt;=Datos!$D$14,(Datos!$D$14*Datos!$C$14),IF(G480&lt;=Datos!$D$14,(G480*Datos!$C$14)))</f>
        <v>1722</v>
      </c>
      <c r="K480" s="234">
        <v>3486.68</v>
      </c>
      <c r="L480" s="225">
        <f>IF(G480&gt;=Datos!$D$15,(Datos!$D$15*Datos!$C$15),IF(G480&lt;=Datos!$D$15,(G480*Datos!$C$15)))</f>
        <v>1824</v>
      </c>
      <c r="M480" s="233">
        <v>25</v>
      </c>
      <c r="N480" s="233">
        <f t="shared" si="216"/>
        <v>7057.68</v>
      </c>
      <c r="O480" s="281">
        <f t="shared" si="217"/>
        <v>52942.32</v>
      </c>
    </row>
    <row r="481" spans="1:16" s="9" customFormat="1" ht="36.75" customHeight="1" x14ac:dyDescent="0.2">
      <c r="A481" s="222">
        <v>386</v>
      </c>
      <c r="B481" s="158" t="s">
        <v>464</v>
      </c>
      <c r="C481" s="158" t="s">
        <v>459</v>
      </c>
      <c r="D481" s="176" t="s">
        <v>463</v>
      </c>
      <c r="E481" s="188" t="s">
        <v>352</v>
      </c>
      <c r="F481" s="188" t="s">
        <v>19</v>
      </c>
      <c r="G481" s="233">
        <v>60000</v>
      </c>
      <c r="H481" s="233">
        <v>0</v>
      </c>
      <c r="I481" s="233">
        <f t="shared" si="215"/>
        <v>60000</v>
      </c>
      <c r="J481" s="225">
        <f>IF(G481&gt;=Datos!$D$14,(Datos!$D$14*Datos!$C$14),IF(G481&lt;=Datos!$D$14,(G481*Datos!$C$14)))</f>
        <v>1722</v>
      </c>
      <c r="K481" s="234">
        <v>3486.68</v>
      </c>
      <c r="L481" s="225">
        <f>IF(G481&gt;=Datos!$D$15,(Datos!$D$15*Datos!$C$15),IF(G481&lt;=Datos!$D$15,(G481*Datos!$C$15)))</f>
        <v>1824</v>
      </c>
      <c r="M481" s="233">
        <v>25</v>
      </c>
      <c r="N481" s="233">
        <f t="shared" si="216"/>
        <v>7057.68</v>
      </c>
      <c r="O481" s="281">
        <f t="shared" si="217"/>
        <v>52942.32</v>
      </c>
    </row>
    <row r="482" spans="1:16" s="9" customFormat="1" ht="36.75" customHeight="1" x14ac:dyDescent="0.2">
      <c r="A482" s="222">
        <v>387</v>
      </c>
      <c r="B482" s="158" t="s">
        <v>462</v>
      </c>
      <c r="C482" s="158" t="s">
        <v>459</v>
      </c>
      <c r="D482" s="176" t="s">
        <v>463</v>
      </c>
      <c r="E482" s="188" t="s">
        <v>352</v>
      </c>
      <c r="F482" s="188" t="s">
        <v>19</v>
      </c>
      <c r="G482" s="233">
        <v>60000</v>
      </c>
      <c r="H482" s="233">
        <v>0</v>
      </c>
      <c r="I482" s="233">
        <f t="shared" si="215"/>
        <v>60000</v>
      </c>
      <c r="J482" s="225">
        <f>IF(G482&gt;=Datos!$D$14,(Datos!$D$14*Datos!$C$14),IF(G482&lt;=Datos!$D$14,(G482*Datos!$C$14)))</f>
        <v>1722</v>
      </c>
      <c r="K482" s="234">
        <v>2800.49</v>
      </c>
      <c r="L482" s="225">
        <f>IF(G482&gt;=Datos!$D$15,(Datos!$D$15*Datos!$C$15),IF(G482&lt;=Datos!$D$15,(G482*Datos!$C$15)))</f>
        <v>1824</v>
      </c>
      <c r="M482" s="233">
        <v>3455.92</v>
      </c>
      <c r="N482" s="233">
        <f t="shared" si="216"/>
        <v>9802.41</v>
      </c>
      <c r="O482" s="281">
        <f t="shared" si="217"/>
        <v>50197.59</v>
      </c>
    </row>
    <row r="483" spans="1:16" s="9" customFormat="1" ht="36.75" customHeight="1" x14ac:dyDescent="0.2">
      <c r="A483" s="222">
        <v>388</v>
      </c>
      <c r="B483" s="158" t="s">
        <v>458</v>
      </c>
      <c r="C483" s="158" t="s">
        <v>459</v>
      </c>
      <c r="D483" s="158" t="s">
        <v>406</v>
      </c>
      <c r="E483" s="188" t="s">
        <v>352</v>
      </c>
      <c r="F483" s="188" t="s">
        <v>19</v>
      </c>
      <c r="G483" s="233">
        <v>60000</v>
      </c>
      <c r="H483" s="233">
        <v>0</v>
      </c>
      <c r="I483" s="233">
        <f t="shared" si="215"/>
        <v>60000</v>
      </c>
      <c r="J483" s="225">
        <f>IF(G483&gt;=Datos!$D$14,(Datos!$D$14*Datos!$C$14),IF(G483&lt;=Datos!$D$14,(G483*Datos!$C$14)))</f>
        <v>1722</v>
      </c>
      <c r="K483" s="234">
        <v>3486.68</v>
      </c>
      <c r="L483" s="225">
        <f>IF(G483&gt;=Datos!$D$15,(Datos!$D$15*Datos!$C$15),IF(G483&lt;=Datos!$D$15,(G483*Datos!$C$15)))</f>
        <v>1824</v>
      </c>
      <c r="M483" s="233">
        <v>25</v>
      </c>
      <c r="N483" s="233">
        <f t="shared" si="216"/>
        <v>7057.68</v>
      </c>
      <c r="O483" s="281">
        <f t="shared" si="217"/>
        <v>52942.32</v>
      </c>
    </row>
    <row r="484" spans="1:16" s="9" customFormat="1" ht="36.75" customHeight="1" x14ac:dyDescent="0.2">
      <c r="A484" s="222">
        <v>389</v>
      </c>
      <c r="B484" s="158" t="s">
        <v>784</v>
      </c>
      <c r="C484" s="158" t="s">
        <v>459</v>
      </c>
      <c r="D484" s="176" t="s">
        <v>785</v>
      </c>
      <c r="E484" s="188" t="s">
        <v>352</v>
      </c>
      <c r="F484" s="188" t="s">
        <v>19</v>
      </c>
      <c r="G484" s="233">
        <v>60000</v>
      </c>
      <c r="H484" s="233">
        <v>0</v>
      </c>
      <c r="I484" s="233">
        <f t="shared" si="215"/>
        <v>60000</v>
      </c>
      <c r="J484" s="225">
        <f>IF(G484&gt;=Datos!$D$14,(Datos!$D$14*Datos!$C$14),IF(G484&lt;=Datos!$D$14,(G484*Datos!$C$14)))</f>
        <v>1722</v>
      </c>
      <c r="K484" s="234">
        <v>3486.68</v>
      </c>
      <c r="L484" s="225">
        <f>IF(G484&gt;=Datos!$D$15,(Datos!$D$15*Datos!$C$15),IF(G484&lt;=Datos!$D$15,(G484*Datos!$C$15)))</f>
        <v>1824</v>
      </c>
      <c r="M484" s="233">
        <v>25</v>
      </c>
      <c r="N484" s="233">
        <f t="shared" si="216"/>
        <v>7057.68</v>
      </c>
      <c r="O484" s="281">
        <f t="shared" si="217"/>
        <v>52942.32</v>
      </c>
    </row>
    <row r="485" spans="1:16" s="123" customFormat="1" ht="36.75" customHeight="1" x14ac:dyDescent="0.2">
      <c r="A485" s="313" t="s">
        <v>645</v>
      </c>
      <c r="B485" s="321"/>
      <c r="C485" s="274">
        <v>6</v>
      </c>
      <c r="D485" s="274"/>
      <c r="E485" s="275"/>
      <c r="F485" s="276"/>
      <c r="G485" s="171">
        <f>SUM(G479:G484)</f>
        <v>360000</v>
      </c>
      <c r="H485" s="171">
        <f t="shared" ref="H485:O485" si="218">SUM(H479:H484)</f>
        <v>0</v>
      </c>
      <c r="I485" s="171">
        <f t="shared" si="218"/>
        <v>360000</v>
      </c>
      <c r="J485" s="171">
        <f t="shared" si="218"/>
        <v>10332</v>
      </c>
      <c r="K485" s="171">
        <f t="shared" si="218"/>
        <v>20233.89</v>
      </c>
      <c r="L485" s="171">
        <f t="shared" si="218"/>
        <v>10944</v>
      </c>
      <c r="M485" s="171">
        <f t="shared" si="218"/>
        <v>3580.92</v>
      </c>
      <c r="N485" s="171">
        <f t="shared" si="218"/>
        <v>45090.810000000005</v>
      </c>
      <c r="O485" s="171">
        <f t="shared" si="218"/>
        <v>314909.19</v>
      </c>
    </row>
    <row r="486" spans="1:16" s="9" customFormat="1" ht="36.75" customHeight="1" x14ac:dyDescent="0.2">
      <c r="A486" s="313" t="s">
        <v>667</v>
      </c>
      <c r="B486" s="314"/>
      <c r="C486" s="314"/>
      <c r="D486" s="314"/>
      <c r="E486" s="314"/>
      <c r="F486" s="314"/>
      <c r="G486" s="314"/>
      <c r="H486" s="314"/>
      <c r="I486" s="314"/>
      <c r="J486" s="314"/>
      <c r="K486" s="314"/>
      <c r="L486" s="314"/>
      <c r="M486" s="314"/>
      <c r="N486" s="314"/>
      <c r="O486" s="320"/>
    </row>
    <row r="487" spans="1:16" s="9" customFormat="1" ht="36.75" customHeight="1" x14ac:dyDescent="0.2">
      <c r="A487" s="222">
        <v>390</v>
      </c>
      <c r="B487" s="158" t="s">
        <v>747</v>
      </c>
      <c r="C487" s="158" t="s">
        <v>609</v>
      </c>
      <c r="D487" s="158" t="s">
        <v>360</v>
      </c>
      <c r="E487" s="188" t="s">
        <v>352</v>
      </c>
      <c r="F487" s="188" t="s">
        <v>19</v>
      </c>
      <c r="G487" s="233">
        <v>60000</v>
      </c>
      <c r="H487" s="233">
        <v>0</v>
      </c>
      <c r="I487" s="233">
        <f t="shared" ref="I487:I488" si="219">SUM(G487:H487)</f>
        <v>60000</v>
      </c>
      <c r="J487" s="225">
        <f>IF(G487&gt;=Datos!$D$14,(Datos!$D$14*Datos!$C$14),IF(G487&lt;=Datos!$D$14,(G487*Datos!$C$14)))</f>
        <v>1722</v>
      </c>
      <c r="K487" s="234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3486.6756666666661</v>
      </c>
      <c r="L487" s="225">
        <f>IF(G487&gt;=Datos!$D$15,(Datos!$D$15*Datos!$C$15),IF(G487&lt;=Datos!$D$15,(G487*Datos!$C$15)))</f>
        <v>1824</v>
      </c>
      <c r="M487" s="233">
        <v>25</v>
      </c>
      <c r="N487" s="233">
        <f t="shared" ref="N487:N489" si="220">SUM(J487:M487)</f>
        <v>7057.6756666666661</v>
      </c>
      <c r="O487" s="281">
        <f t="shared" ref="O487:O488" si="221">+G487-N487</f>
        <v>52942.324333333338</v>
      </c>
    </row>
    <row r="488" spans="1:16" s="9" customFormat="1" ht="36.75" customHeight="1" x14ac:dyDescent="0.2">
      <c r="A488" s="222">
        <v>391</v>
      </c>
      <c r="B488" s="158" t="s">
        <v>748</v>
      </c>
      <c r="C488" s="158" t="s">
        <v>609</v>
      </c>
      <c r="D488" s="158" t="s">
        <v>472</v>
      </c>
      <c r="E488" s="188" t="s">
        <v>352</v>
      </c>
      <c r="F488" s="188" t="s">
        <v>19</v>
      </c>
      <c r="G488" s="233">
        <v>35000</v>
      </c>
      <c r="H488" s="233">
        <v>0</v>
      </c>
      <c r="I488" s="233">
        <f t="shared" si="219"/>
        <v>35000</v>
      </c>
      <c r="J488" s="225">
        <f>IF(G488&gt;=Datos!$D$14,(Datos!$D$14*Datos!$C$14),IF(G488&lt;=Datos!$D$14,(G488*Datos!$C$14)))</f>
        <v>1004.5</v>
      </c>
      <c r="K488" s="234" t="str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0</v>
      </c>
      <c r="L488" s="225">
        <f>IF(G488&gt;=Datos!$D$15,(Datos!$D$15*Datos!$C$15),IF(G488&lt;=Datos!$D$15,(G488*Datos!$C$15)))</f>
        <v>1064</v>
      </c>
      <c r="M488" s="233">
        <v>25</v>
      </c>
      <c r="N488" s="233">
        <f t="shared" si="220"/>
        <v>2093.5</v>
      </c>
      <c r="O488" s="281">
        <f t="shared" si="221"/>
        <v>32906.5</v>
      </c>
    </row>
    <row r="489" spans="1:16" s="9" customFormat="1" ht="36.75" customHeight="1" x14ac:dyDescent="0.2">
      <c r="A489" s="222">
        <v>392</v>
      </c>
      <c r="B489" s="214" t="s">
        <v>602</v>
      </c>
      <c r="C489" s="158" t="s">
        <v>609</v>
      </c>
      <c r="D489" s="181" t="s">
        <v>360</v>
      </c>
      <c r="E489" s="188" t="s">
        <v>352</v>
      </c>
      <c r="F489" s="188" t="s">
        <v>19</v>
      </c>
      <c r="G489" s="233">
        <v>60000</v>
      </c>
      <c r="H489" s="233">
        <v>0</v>
      </c>
      <c r="I489" s="233">
        <f>SUM(G489:H489)</f>
        <v>60000</v>
      </c>
      <c r="J489" s="225">
        <f>IF(G489&gt;=Datos!$D$14,(Datos!$D$14*Datos!$C$14),IF(G489&lt;=Datos!$D$14,(G489*Datos!$C$14)))</f>
        <v>1722</v>
      </c>
      <c r="K489" s="234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3486.6756666666661</v>
      </c>
      <c r="L489" s="225">
        <f>IF(G489&gt;=Datos!$D$15,(Datos!$D$15*Datos!$C$15),IF(G489&lt;=Datos!$D$15,(G489*Datos!$C$15)))</f>
        <v>1824</v>
      </c>
      <c r="M489" s="233">
        <v>25</v>
      </c>
      <c r="N489" s="233">
        <f t="shared" si="220"/>
        <v>7057.6756666666661</v>
      </c>
      <c r="O489" s="281">
        <f>+G489-N489</f>
        <v>52942.324333333338</v>
      </c>
    </row>
    <row r="490" spans="1:16" s="9" customFormat="1" ht="36.75" customHeight="1" x14ac:dyDescent="0.2">
      <c r="A490" s="222">
        <v>393</v>
      </c>
      <c r="B490" s="158" t="s">
        <v>133</v>
      </c>
      <c r="C490" s="158" t="s">
        <v>609</v>
      </c>
      <c r="D490" s="176" t="s">
        <v>286</v>
      </c>
      <c r="E490" s="188" t="s">
        <v>352</v>
      </c>
      <c r="F490" s="188" t="s">
        <v>353</v>
      </c>
      <c r="G490" s="233">
        <v>60000</v>
      </c>
      <c r="H490" s="233">
        <v>0</v>
      </c>
      <c r="I490" s="233">
        <f t="shared" ref="I490" si="222">SUM(G490:H490)</f>
        <v>60000</v>
      </c>
      <c r="J490" s="225">
        <f>IF(G490&gt;=Datos!$D$14,(Datos!$D$14*Datos!$C$14),IF(G490&lt;=Datos!$D$14,(G490*Datos!$C$14)))</f>
        <v>1722</v>
      </c>
      <c r="K490" s="234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3486.6756666666661</v>
      </c>
      <c r="L490" s="225">
        <f>IF(G490&gt;=Datos!$D$15,(Datos!$D$15*Datos!$C$15),IF(G490&lt;=Datos!$D$15,(G490*Datos!$C$15)))</f>
        <v>1824</v>
      </c>
      <c r="M490" s="233">
        <v>25</v>
      </c>
      <c r="N490" s="233">
        <f t="shared" ref="N490:N491" si="223">SUM(J490:M490)</f>
        <v>7057.6756666666661</v>
      </c>
      <c r="O490" s="281">
        <f t="shared" ref="O490:O491" si="224">+G490-N490</f>
        <v>52942.324333333338</v>
      </c>
    </row>
    <row r="491" spans="1:16" s="9" customFormat="1" ht="36.75" customHeight="1" x14ac:dyDescent="0.2">
      <c r="A491" s="222">
        <v>394</v>
      </c>
      <c r="B491" s="158" t="s">
        <v>56</v>
      </c>
      <c r="C491" s="158" t="s">
        <v>609</v>
      </c>
      <c r="D491" s="158" t="s">
        <v>273</v>
      </c>
      <c r="E491" s="188" t="s">
        <v>352</v>
      </c>
      <c r="F491" s="188" t="s">
        <v>353</v>
      </c>
      <c r="G491" s="233">
        <v>60000</v>
      </c>
      <c r="H491" s="233">
        <v>0</v>
      </c>
      <c r="I491" s="233">
        <f t="shared" ref="I491" si="225">SUM(G491:H491)</f>
        <v>60000</v>
      </c>
      <c r="J491" s="225">
        <f>IF(G491&gt;=Datos!$D$14,(Datos!$D$14*Datos!$C$14),IF(G491&lt;=Datos!$D$14,(G491*Datos!$C$14)))</f>
        <v>1722</v>
      </c>
      <c r="K491" s="234">
        <f>IF((G491-J491-L491)&lt;=Datos!$G$7,"0",IF((G491-J491-L491)&lt;=Datos!$G$8,((G491-J491-L491)-Datos!$F$8)*Datos!$I$6,IF((G491-J491-L491)&lt;=Datos!$G$9,Datos!$I$8+((G491-J491-L491)-Datos!$F$9)*Datos!$J$6,IF((G491-J491-L491)&gt;=Datos!$F$10,(Datos!$I$8+Datos!$J$8)+((G491-J491-L491)-Datos!$F$10)*Datos!$K$6))))</f>
        <v>3486.6756666666661</v>
      </c>
      <c r="L491" s="225">
        <f>IF(G491&gt;=Datos!$D$15,(Datos!$D$15*Datos!$C$15),IF(G491&lt;=Datos!$D$15,(G491*Datos!$C$15)))</f>
        <v>1824</v>
      </c>
      <c r="M491" s="233">
        <v>25</v>
      </c>
      <c r="N491" s="233">
        <f t="shared" si="223"/>
        <v>7057.6756666666661</v>
      </c>
      <c r="O491" s="281">
        <f t="shared" si="224"/>
        <v>52942.324333333338</v>
      </c>
    </row>
    <row r="492" spans="1:16" s="9" customFormat="1" ht="36.75" customHeight="1" x14ac:dyDescent="0.2">
      <c r="A492" s="222">
        <v>395</v>
      </c>
      <c r="B492" s="158" t="s">
        <v>468</v>
      </c>
      <c r="C492" s="158" t="s">
        <v>609</v>
      </c>
      <c r="D492" s="158" t="s">
        <v>469</v>
      </c>
      <c r="E492" s="188" t="s">
        <v>352</v>
      </c>
      <c r="F492" s="188" t="s">
        <v>19</v>
      </c>
      <c r="G492" s="233">
        <v>35000</v>
      </c>
      <c r="H492" s="233">
        <v>0</v>
      </c>
      <c r="I492" s="233">
        <v>35000</v>
      </c>
      <c r="J492" s="225">
        <f>IF(G492&gt;=Datos!$D$14,(Datos!$D$14*Datos!$C$14),IF(G492&lt;=Datos!$D$14,(G492*Datos!$C$14)))</f>
        <v>1004.5</v>
      </c>
      <c r="K492" s="234" t="str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0</v>
      </c>
      <c r="L492" s="225">
        <f>IF(G492&gt;=Datos!$D$15,(Datos!$D$15*Datos!$C$15),IF(G492&lt;=Datos!$D$15,(G492*Datos!$C$15)))</f>
        <v>1064</v>
      </c>
      <c r="M492" s="233">
        <v>25</v>
      </c>
      <c r="N492" s="233">
        <f t="shared" ref="N492:N503" si="226">SUM(J492:M492)</f>
        <v>2093.5</v>
      </c>
      <c r="O492" s="281">
        <f t="shared" si="211"/>
        <v>32906.5</v>
      </c>
    </row>
    <row r="493" spans="1:16" s="9" customFormat="1" ht="36.75" customHeight="1" x14ac:dyDescent="0.2">
      <c r="A493" s="222">
        <v>396</v>
      </c>
      <c r="B493" s="158" t="s">
        <v>467</v>
      </c>
      <c r="C493" s="158" t="s">
        <v>609</v>
      </c>
      <c r="D493" s="176" t="s">
        <v>472</v>
      </c>
      <c r="E493" s="188" t="s">
        <v>352</v>
      </c>
      <c r="F493" s="188" t="s">
        <v>19</v>
      </c>
      <c r="G493" s="233">
        <v>35000</v>
      </c>
      <c r="H493" s="233">
        <v>0</v>
      </c>
      <c r="I493" s="233">
        <f t="shared" ref="I493" si="227">SUM(G493:H493)</f>
        <v>35000</v>
      </c>
      <c r="J493" s="225">
        <f>IF(G493&gt;=Datos!$D$14,(Datos!$D$14*Datos!$C$14),IF(G493&lt;=Datos!$D$14,(G493*Datos!$C$14)))</f>
        <v>1004.5</v>
      </c>
      <c r="K493" s="234" t="str">
        <f>IF((G493-J493-L493)&lt;=Datos!$G$7,"0",IF((G493-J493-L493)&lt;=Datos!$G$8,((G493-J493-L493)-Datos!$F$8)*Datos!$I$6,IF((G493-J493-L493)&lt;=Datos!$G$9,Datos!$I$8+((G493-J493-L493)-Datos!$F$9)*Datos!$J$6,IF((G493-J493-L493)&gt;=Datos!$F$10,(Datos!$I$8+Datos!$J$8)+((G493-J493-L493)-Datos!$F$10)*Datos!$K$6))))</f>
        <v>0</v>
      </c>
      <c r="L493" s="225">
        <f>IF(G493&gt;=Datos!$D$15,(Datos!$D$15*Datos!$C$15),IF(G493&lt;=Datos!$D$15,(G493*Datos!$C$15)))</f>
        <v>1064</v>
      </c>
      <c r="M493" s="233">
        <v>25</v>
      </c>
      <c r="N493" s="233">
        <f t="shared" si="226"/>
        <v>2093.5</v>
      </c>
      <c r="O493" s="281">
        <f t="shared" si="211"/>
        <v>32906.5</v>
      </c>
    </row>
    <row r="494" spans="1:16" s="9" customFormat="1" ht="36.75" customHeight="1" x14ac:dyDescent="0.2">
      <c r="A494" s="222">
        <v>397</v>
      </c>
      <c r="B494" s="158" t="s">
        <v>470</v>
      </c>
      <c r="C494" s="158" t="s">
        <v>609</v>
      </c>
      <c r="D494" s="176" t="s">
        <v>567</v>
      </c>
      <c r="E494" s="188" t="s">
        <v>352</v>
      </c>
      <c r="F494" s="188" t="s">
        <v>19</v>
      </c>
      <c r="G494" s="233">
        <v>60000</v>
      </c>
      <c r="H494" s="233">
        <v>0</v>
      </c>
      <c r="I494" s="233">
        <f t="shared" ref="I494" si="228">SUM(G494:H494)</f>
        <v>60000</v>
      </c>
      <c r="J494" s="225">
        <f>IF(G494&gt;=Datos!$D$14,(Datos!$D$14*Datos!$C$14),IF(G494&lt;=Datos!$D$14,(G494*Datos!$C$14)))</f>
        <v>1722</v>
      </c>
      <c r="K494" s="234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3486.6756666666661</v>
      </c>
      <c r="L494" s="225">
        <f>IF(G494&gt;=Datos!$D$15,(Datos!$D$15*Datos!$C$15),IF(G494&lt;=Datos!$D$15,(G494*Datos!$C$15)))</f>
        <v>1824</v>
      </c>
      <c r="M494" s="233">
        <v>25</v>
      </c>
      <c r="N494" s="233">
        <f t="shared" si="226"/>
        <v>7057.6756666666661</v>
      </c>
      <c r="O494" s="281">
        <f t="shared" si="211"/>
        <v>52942.324333333338</v>
      </c>
    </row>
    <row r="495" spans="1:16" s="9" customFormat="1" ht="36.75" customHeight="1" x14ac:dyDescent="0.2">
      <c r="A495" s="222">
        <v>398</v>
      </c>
      <c r="B495" s="244" t="s">
        <v>471</v>
      </c>
      <c r="C495" s="158" t="s">
        <v>609</v>
      </c>
      <c r="D495" s="181" t="s">
        <v>573</v>
      </c>
      <c r="E495" s="188" t="s">
        <v>352</v>
      </c>
      <c r="F495" s="188" t="s">
        <v>19</v>
      </c>
      <c r="G495" s="182">
        <v>60000</v>
      </c>
      <c r="H495" s="233">
        <v>0</v>
      </c>
      <c r="I495" s="182">
        <f t="shared" ref="I495:I498" si="229">SUM(G495:H495)</f>
        <v>60000</v>
      </c>
      <c r="J495" s="225">
        <f>IF(G495&gt;=Datos!$D$14,(Datos!$D$14*Datos!$C$14),IF(G495&lt;=Datos!$D$14,(G495*Datos!$C$14)))</f>
        <v>1722</v>
      </c>
      <c r="K495" s="234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3486.6756666666661</v>
      </c>
      <c r="L495" s="225">
        <f>IF(G495&gt;=Datos!$D$15,(Datos!$D$15*Datos!$C$15),IF(G495&lt;=Datos!$D$15,(G495*Datos!$C$15)))</f>
        <v>1824</v>
      </c>
      <c r="M495" s="233">
        <v>25</v>
      </c>
      <c r="N495" s="233">
        <f t="shared" si="226"/>
        <v>7057.6756666666661</v>
      </c>
      <c r="O495" s="281">
        <f t="shared" si="211"/>
        <v>52942.324333333338</v>
      </c>
      <c r="P495" s="25"/>
    </row>
    <row r="496" spans="1:16" s="9" customFormat="1" ht="36.75" customHeight="1" x14ac:dyDescent="0.2">
      <c r="A496" s="222">
        <v>399</v>
      </c>
      <c r="B496" s="158" t="s">
        <v>473</v>
      </c>
      <c r="C496" s="158" t="s">
        <v>609</v>
      </c>
      <c r="D496" s="176" t="s">
        <v>567</v>
      </c>
      <c r="E496" s="188" t="s">
        <v>352</v>
      </c>
      <c r="F496" s="188" t="s">
        <v>19</v>
      </c>
      <c r="G496" s="233">
        <v>60000</v>
      </c>
      <c r="H496" s="233">
        <v>0</v>
      </c>
      <c r="I496" s="233">
        <f t="shared" si="229"/>
        <v>60000</v>
      </c>
      <c r="J496" s="225">
        <f>IF(G496&gt;=Datos!$D$14,(Datos!$D$14*Datos!$C$14),IF(G496&lt;=Datos!$D$14,(G496*Datos!$C$14)))</f>
        <v>1722</v>
      </c>
      <c r="K496" s="234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3486.6756666666661</v>
      </c>
      <c r="L496" s="225">
        <f>IF(G496&gt;=Datos!$D$15,(Datos!$D$15*Datos!$C$15),IF(G496&lt;=Datos!$D$15,(G496*Datos!$C$15)))</f>
        <v>1824</v>
      </c>
      <c r="M496" s="233">
        <v>25</v>
      </c>
      <c r="N496" s="233">
        <f t="shared" si="226"/>
        <v>7057.6756666666661</v>
      </c>
      <c r="O496" s="281">
        <f t="shared" si="211"/>
        <v>52942.324333333338</v>
      </c>
    </row>
    <row r="497" spans="1:16" s="9" customFormat="1" ht="36.75" customHeight="1" x14ac:dyDescent="0.2">
      <c r="A497" s="222">
        <v>400</v>
      </c>
      <c r="B497" s="158" t="s">
        <v>475</v>
      </c>
      <c r="C497" s="158" t="s">
        <v>609</v>
      </c>
      <c r="D497" s="158" t="s">
        <v>571</v>
      </c>
      <c r="E497" s="188" t="s">
        <v>352</v>
      </c>
      <c r="F497" s="188" t="s">
        <v>19</v>
      </c>
      <c r="G497" s="233">
        <v>60000</v>
      </c>
      <c r="H497" s="233">
        <v>0</v>
      </c>
      <c r="I497" s="233">
        <f t="shared" si="229"/>
        <v>60000</v>
      </c>
      <c r="J497" s="225">
        <f>IF(G497&gt;=Datos!$D$14,(Datos!$D$14*Datos!$C$14),IF(G497&lt;=Datos!$D$14,(G497*Datos!$C$14)))</f>
        <v>1722</v>
      </c>
      <c r="K497" s="234">
        <f>IF((G497-J497-L497)&lt;=Datos!$G$7,"0",IF((G497-J497-L497)&lt;=Datos!$G$8,((G497-J497-L497)-Datos!$F$8)*Datos!$I$6,IF((G497-J497-L497)&lt;=Datos!$G$9,Datos!$I$8+((G497-J497-L497)-Datos!$F$9)*Datos!$J$6,IF((G497-J497-L497)&gt;=Datos!$F$10,(Datos!$I$8+Datos!$J$8)+((G497-J497-L497)-Datos!$F$10)*Datos!$K$6))))</f>
        <v>3486.6756666666661</v>
      </c>
      <c r="L497" s="225">
        <f>IF(G497&gt;=Datos!$D$15,(Datos!$D$15*Datos!$C$15),IF(G497&lt;=Datos!$D$15,(G497*Datos!$C$15)))</f>
        <v>1824</v>
      </c>
      <c r="M497" s="233">
        <v>25</v>
      </c>
      <c r="N497" s="233">
        <f t="shared" si="226"/>
        <v>7057.6756666666661</v>
      </c>
      <c r="O497" s="281">
        <f t="shared" si="211"/>
        <v>52942.324333333338</v>
      </c>
    </row>
    <row r="498" spans="1:16" s="9" customFormat="1" ht="36.75" customHeight="1" x14ac:dyDescent="0.2">
      <c r="A498" s="222">
        <v>401</v>
      </c>
      <c r="B498" s="158" t="s">
        <v>460</v>
      </c>
      <c r="C498" s="158" t="s">
        <v>609</v>
      </c>
      <c r="D498" s="158" t="s">
        <v>461</v>
      </c>
      <c r="E498" s="188" t="s">
        <v>352</v>
      </c>
      <c r="F498" s="188" t="s">
        <v>19</v>
      </c>
      <c r="G498" s="233">
        <v>35000</v>
      </c>
      <c r="H498" s="233">
        <v>0</v>
      </c>
      <c r="I498" s="233">
        <f t="shared" si="229"/>
        <v>35000</v>
      </c>
      <c r="J498" s="225">
        <f>IF(G498&gt;=Datos!$D$14,(Datos!$D$14*Datos!$C$14),IF(G498&lt;=Datos!$D$14,(G498*Datos!$C$14)))</f>
        <v>1004.5</v>
      </c>
      <c r="K498" s="234" t="str">
        <f>IF((G498-J498-L498)&lt;=Datos!$G$7,"0",IF((G498-J498-L498)&lt;=Datos!$G$8,((G498-J498-L498)-Datos!$F$8)*Datos!$I$6,IF((G498-J498-L498)&lt;=Datos!$G$9,Datos!$I$8+((G498-J498-L498)-Datos!$F$9)*Datos!$J$6,IF((G498-J498-L498)&gt;=Datos!$F$10,(Datos!$I$8+Datos!$J$8)+((G498-J498-L498)-Datos!$F$10)*Datos!$K$6))))</f>
        <v>0</v>
      </c>
      <c r="L498" s="225">
        <f>IF(G498&gt;=Datos!$D$15,(Datos!$D$15*Datos!$C$15),IF(G498&lt;=Datos!$D$15,(G498*Datos!$C$15)))</f>
        <v>1064</v>
      </c>
      <c r="M498" s="233">
        <v>25</v>
      </c>
      <c r="N498" s="233">
        <f t="shared" si="226"/>
        <v>2093.5</v>
      </c>
      <c r="O498" s="281">
        <f t="shared" si="211"/>
        <v>32906.5</v>
      </c>
    </row>
    <row r="499" spans="1:16" s="9" customFormat="1" ht="36.75" customHeight="1" x14ac:dyDescent="0.2">
      <c r="A499" s="222">
        <v>402</v>
      </c>
      <c r="B499" s="244" t="s">
        <v>503</v>
      </c>
      <c r="C499" s="158" t="s">
        <v>609</v>
      </c>
      <c r="D499" s="244" t="s">
        <v>406</v>
      </c>
      <c r="E499" s="188" t="s">
        <v>352</v>
      </c>
      <c r="F499" s="188" t="s">
        <v>19</v>
      </c>
      <c r="G499" s="182">
        <v>60000</v>
      </c>
      <c r="H499" s="233">
        <v>0</v>
      </c>
      <c r="I499" s="182">
        <f t="shared" ref="I499:I503" si="230">SUM(G499:H499)</f>
        <v>60000</v>
      </c>
      <c r="J499" s="225">
        <f>IF(G499&gt;=Datos!$D$14,(Datos!$D$14*Datos!$C$14),IF(G499&lt;=Datos!$D$14,(G499*Datos!$C$14)))</f>
        <v>1722</v>
      </c>
      <c r="K499" s="234">
        <f>IF((G499-J499-L499)&lt;=Datos!$G$7,"0",IF((G499-J499-L499)&lt;=Datos!$G$8,((G499-J499-L499)-Datos!$F$8)*Datos!$I$6,IF((G499-J499-L499)&lt;=Datos!$G$9,Datos!$I$8+((G499-J499-L499)-Datos!$F$9)*Datos!$J$6,IF((G499-J499-L499)&gt;=Datos!$F$10,(Datos!$I$8+Datos!$J$8)+((G499-J499-L499)-Datos!$F$10)*Datos!$K$6))))</f>
        <v>3486.6756666666661</v>
      </c>
      <c r="L499" s="225">
        <f>IF(G499&gt;=Datos!$D$15,(Datos!$D$15*Datos!$C$15),IF(G499&lt;=Datos!$D$15,(G499*Datos!$C$15)))</f>
        <v>1824</v>
      </c>
      <c r="M499" s="233">
        <v>25</v>
      </c>
      <c r="N499" s="233">
        <f t="shared" si="226"/>
        <v>7057.6756666666661</v>
      </c>
      <c r="O499" s="281">
        <f t="shared" si="211"/>
        <v>52942.324333333338</v>
      </c>
    </row>
    <row r="500" spans="1:16" s="9" customFormat="1" ht="36.75" customHeight="1" x14ac:dyDescent="0.2">
      <c r="A500" s="222">
        <v>403</v>
      </c>
      <c r="B500" s="176" t="s">
        <v>623</v>
      </c>
      <c r="C500" s="158" t="s">
        <v>609</v>
      </c>
      <c r="D500" s="176" t="s">
        <v>622</v>
      </c>
      <c r="E500" s="188" t="s">
        <v>352</v>
      </c>
      <c r="F500" s="188" t="s">
        <v>19</v>
      </c>
      <c r="G500" s="233">
        <v>35000</v>
      </c>
      <c r="H500" s="233">
        <v>0</v>
      </c>
      <c r="I500" s="233">
        <f t="shared" si="230"/>
        <v>35000</v>
      </c>
      <c r="J500" s="225">
        <v>1004.5</v>
      </c>
      <c r="K500" s="234" t="str">
        <f>IF((G500-J500-L500)&lt;=Datos!$G$7,"0",IF((G500-J500-L500)&lt;=Datos!$G$8,((G500-J500-L500)-Datos!$F$8)*Datos!$I$6,IF((G500-J500-L500)&lt;=Datos!$G$9,Datos!$I$8+((G500-J500-L500)-Datos!$F$9)*Datos!$J$6,IF((G500-J500-L500)&gt;=Datos!$F$10,(Datos!$I$8+Datos!$J$8)+((G500-J500-L500)-Datos!$F$10)*Datos!$K$6))))</f>
        <v>0</v>
      </c>
      <c r="L500" s="225">
        <f>IF(G500&gt;=Datos!$D$15,(Datos!$D$15*Datos!$C$15),IF(G500&lt;=Datos!$D$15,(G500*Datos!$C$15)))</f>
        <v>1064</v>
      </c>
      <c r="M500" s="233">
        <v>25</v>
      </c>
      <c r="N500" s="233">
        <f t="shared" si="226"/>
        <v>2093.5</v>
      </c>
      <c r="O500" s="281">
        <f t="shared" si="211"/>
        <v>32906.5</v>
      </c>
    </row>
    <row r="501" spans="1:16" s="9" customFormat="1" ht="36.75" customHeight="1" x14ac:dyDescent="0.2">
      <c r="A501" s="222">
        <v>404</v>
      </c>
      <c r="B501" s="176" t="s">
        <v>637</v>
      </c>
      <c r="C501" s="158" t="s">
        <v>609</v>
      </c>
      <c r="D501" s="176" t="s">
        <v>638</v>
      </c>
      <c r="E501" s="188" t="s">
        <v>352</v>
      </c>
      <c r="F501" s="188" t="s">
        <v>19</v>
      </c>
      <c r="G501" s="233">
        <v>35000</v>
      </c>
      <c r="H501" s="233">
        <v>0</v>
      </c>
      <c r="I501" s="233">
        <f t="shared" si="230"/>
        <v>35000</v>
      </c>
      <c r="J501" s="225">
        <v>1004.5</v>
      </c>
      <c r="K501" s="234" t="str">
        <f>IF((G501-J501-L501)&lt;=Datos!$G$7,"0",IF((G501-J501-L501)&lt;=Datos!$G$8,((G501-J501-L501)-Datos!$F$8)*Datos!$I$6,IF((G501-J501-L501)&lt;=Datos!$G$9,Datos!$I$8+((G501-J501-L501)-Datos!$F$9)*Datos!$J$6,IF((G501-J501-L501)&gt;=Datos!$F$10,(Datos!$I$8+Datos!$J$8)+((G501-J501-L501)-Datos!$F$10)*Datos!$K$6))))</f>
        <v>0</v>
      </c>
      <c r="L501" s="225">
        <f>IF(G501&gt;=Datos!$D$15,(Datos!$D$15*Datos!$C$15),IF(G501&lt;=Datos!$D$15,(G501*Datos!$C$15)))</f>
        <v>1064</v>
      </c>
      <c r="M501" s="233">
        <v>25</v>
      </c>
      <c r="N501" s="233">
        <f t="shared" si="226"/>
        <v>2093.5</v>
      </c>
      <c r="O501" s="281">
        <f t="shared" si="211"/>
        <v>32906.5</v>
      </c>
    </row>
    <row r="502" spans="1:16" s="9" customFormat="1" ht="36.75" customHeight="1" x14ac:dyDescent="0.2">
      <c r="A502" s="222">
        <v>405</v>
      </c>
      <c r="B502" s="214" t="s">
        <v>600</v>
      </c>
      <c r="C502" s="158" t="s">
        <v>609</v>
      </c>
      <c r="D502" s="181" t="s">
        <v>601</v>
      </c>
      <c r="E502" s="188" t="s">
        <v>352</v>
      </c>
      <c r="F502" s="188" t="s">
        <v>19</v>
      </c>
      <c r="G502" s="233">
        <v>60000</v>
      </c>
      <c r="H502" s="233">
        <v>0</v>
      </c>
      <c r="I502" s="233">
        <f t="shared" si="230"/>
        <v>60000</v>
      </c>
      <c r="J502" s="225">
        <v>1722</v>
      </c>
      <c r="K502" s="234">
        <f>IF((G502-J502-L502)&lt;=Datos!$G$7,"0",IF((G502-J502-L502)&lt;=Datos!$G$8,((G502-J502-L502)-Datos!$F$8)*Datos!$I$6,IF((G502-J502-L502)&lt;=Datos!$G$9,Datos!$I$8+((G502-J502-L502)-Datos!$F$9)*Datos!$J$6,IF((G502-J502-L502)&gt;=Datos!$F$10,(Datos!$I$8+Datos!$J$8)+((G502-J502-L502)-Datos!$F$10)*Datos!$K$6))))</f>
        <v>3486.6756666666661</v>
      </c>
      <c r="L502" s="225">
        <f>IF(G502&gt;=Datos!$D$15,(Datos!$D$15*Datos!$C$15),IF(G502&lt;=Datos!$D$15,(G502*Datos!$C$15)))</f>
        <v>1824</v>
      </c>
      <c r="M502" s="233">
        <v>25</v>
      </c>
      <c r="N502" s="233">
        <f t="shared" si="226"/>
        <v>7057.6756666666661</v>
      </c>
      <c r="O502" s="281">
        <f t="shared" ref="O502:O503" si="231">+G502-N502</f>
        <v>52942.324333333338</v>
      </c>
    </row>
    <row r="503" spans="1:16" s="9" customFormat="1" ht="36.75" customHeight="1" x14ac:dyDescent="0.2">
      <c r="A503" s="222">
        <v>406</v>
      </c>
      <c r="B503" s="214" t="s">
        <v>770</v>
      </c>
      <c r="C503" s="158" t="s">
        <v>609</v>
      </c>
      <c r="D503" s="181" t="s">
        <v>406</v>
      </c>
      <c r="E503" s="188" t="s">
        <v>352</v>
      </c>
      <c r="F503" s="188" t="s">
        <v>19</v>
      </c>
      <c r="G503" s="233">
        <v>60000</v>
      </c>
      <c r="H503" s="233">
        <v>0</v>
      </c>
      <c r="I503" s="233">
        <f t="shared" si="230"/>
        <v>60000</v>
      </c>
      <c r="J503" s="225">
        <v>1722</v>
      </c>
      <c r="K503" s="234">
        <v>3143.58</v>
      </c>
      <c r="L503" s="225">
        <f>IF(G503&gt;=Datos!$D$15,(Datos!$D$15*Datos!$C$15),IF(G503&lt;=Datos!$D$15,(G503*Datos!$C$15)))</f>
        <v>1824</v>
      </c>
      <c r="M503" s="233">
        <v>1740.46</v>
      </c>
      <c r="N503" s="233">
        <f t="shared" si="226"/>
        <v>8430.0400000000009</v>
      </c>
      <c r="O503" s="281">
        <f t="shared" si="231"/>
        <v>51569.96</v>
      </c>
    </row>
    <row r="504" spans="1:16" s="123" customFormat="1" ht="36.75" customHeight="1" x14ac:dyDescent="0.2">
      <c r="A504" s="313" t="s">
        <v>645</v>
      </c>
      <c r="B504" s="314"/>
      <c r="C504" s="167">
        <v>17</v>
      </c>
      <c r="D504" s="167"/>
      <c r="E504" s="280"/>
      <c r="F504" s="185"/>
      <c r="G504" s="171">
        <f>SUM(G487:G503)</f>
        <v>870000</v>
      </c>
      <c r="H504" s="171">
        <f t="shared" ref="H504:O504" si="232">SUM(H487:H503)</f>
        <v>0</v>
      </c>
      <c r="I504" s="171">
        <f t="shared" si="232"/>
        <v>870000</v>
      </c>
      <c r="J504" s="171">
        <f t="shared" si="232"/>
        <v>24969</v>
      </c>
      <c r="K504" s="171">
        <f t="shared" si="232"/>
        <v>38010.336666666662</v>
      </c>
      <c r="L504" s="171">
        <f t="shared" si="232"/>
        <v>26448</v>
      </c>
      <c r="M504" s="171">
        <f t="shared" si="232"/>
        <v>2140.46</v>
      </c>
      <c r="N504" s="171">
        <f t="shared" si="232"/>
        <v>91567.796666666633</v>
      </c>
      <c r="O504" s="271">
        <f t="shared" si="232"/>
        <v>778432.20333333337</v>
      </c>
    </row>
    <row r="505" spans="1:16" ht="36.75" customHeight="1" thickBot="1" x14ac:dyDescent="0.25">
      <c r="A505" s="319" t="s">
        <v>350</v>
      </c>
      <c r="B505" s="318"/>
      <c r="C505" s="316"/>
      <c r="D505" s="317"/>
      <c r="E505" s="317"/>
      <c r="F505" s="318"/>
      <c r="G505" s="289">
        <f t="shared" ref="G505:O505" si="233">+G504+G485+G477+G425+G418+G412+G391+G387+G384+G371+G317+G314+G309+G301+G295+G283+G280+G274+G265+G255+G236+G232+G228+G220+G216+G210+G207+G200+G196+G193+G168+G90+G86+G74+G68+G71+G56+G50+G37+G32+G27+G23+G16+G172</f>
        <v>19507073.5</v>
      </c>
      <c r="H505" s="289">
        <f t="shared" si="233"/>
        <v>0</v>
      </c>
      <c r="I505" s="289">
        <f t="shared" si="233"/>
        <v>19507073.5</v>
      </c>
      <c r="J505" s="289">
        <f t="shared" si="233"/>
        <v>559853.0144499999</v>
      </c>
      <c r="K505" s="289">
        <f t="shared" si="233"/>
        <v>1122882.8653677332</v>
      </c>
      <c r="L505" s="289">
        <f t="shared" si="233"/>
        <v>591298.19039999996</v>
      </c>
      <c r="M505" s="289">
        <f t="shared" si="233"/>
        <v>482669.27</v>
      </c>
      <c r="N505" s="289">
        <f t="shared" si="233"/>
        <v>2756703.3402177328</v>
      </c>
      <c r="O505" s="289">
        <f t="shared" si="233"/>
        <v>16750370.15978227</v>
      </c>
    </row>
    <row r="506" spans="1:16" s="19" customFormat="1" ht="36.75" customHeight="1" x14ac:dyDescent="0.2">
      <c r="B506" s="248"/>
      <c r="C506" s="249"/>
      <c r="D506" s="250"/>
      <c r="E506" s="250"/>
      <c r="F506" s="250"/>
      <c r="G506" s="251"/>
      <c r="H506" s="252"/>
      <c r="I506" s="252"/>
      <c r="J506" s="253">
        <f>+'[1]Nómina CAID Fija Agosto'!$I$382</f>
        <v>471505.29375600006</v>
      </c>
      <c r="K506" s="253">
        <v>1142645.97</v>
      </c>
      <c r="L506" s="253">
        <f>+'[1]Nómina CAID Fija Agosto'!$J$382</f>
        <v>496777.9787520002</v>
      </c>
      <c r="M506" s="253"/>
      <c r="N506" s="253"/>
      <c r="O506" s="253"/>
      <c r="P506"/>
    </row>
    <row r="507" spans="1:16" s="19" customFormat="1" ht="36.75" customHeight="1" x14ac:dyDescent="0.2">
      <c r="B507" s="248"/>
      <c r="C507" s="249"/>
      <c r="D507" s="250"/>
      <c r="E507" s="250" t="s">
        <v>634</v>
      </c>
      <c r="F507" s="251"/>
      <c r="G507" s="252">
        <f t="shared" ref="G507:K507" si="234">+H506-H505</f>
        <v>0</v>
      </c>
      <c r="H507" s="252">
        <f t="shared" si="234"/>
        <v>-19507073.5</v>
      </c>
      <c r="I507" s="253">
        <f t="shared" si="234"/>
        <v>-88347.720693999843</v>
      </c>
      <c r="J507" s="253">
        <f>+K505-K506</f>
        <v>-19763.104632266797</v>
      </c>
      <c r="K507" s="253">
        <f t="shared" si="234"/>
        <v>-94520.211647999764</v>
      </c>
      <c r="L507" s="253"/>
      <c r="M507" s="253"/>
      <c r="N507" s="253"/>
      <c r="O507"/>
    </row>
    <row r="508" spans="1:16" s="19" customFormat="1" ht="36.75" customHeight="1" x14ac:dyDescent="0.2">
      <c r="B508" s="248"/>
      <c r="C508" s="249"/>
      <c r="D508" s="250"/>
      <c r="E508" s="250" t="s">
        <v>544</v>
      </c>
      <c r="F508" s="252"/>
      <c r="G508" s="252"/>
      <c r="H508" s="252"/>
      <c r="I508" s="253">
        <f>SUM(J13:J505)</f>
        <v>1672384.0433499997</v>
      </c>
      <c r="J508" s="253">
        <f>SUM(K13:K505)</f>
        <v>3320830.2661032006</v>
      </c>
      <c r="K508" s="253"/>
      <c r="L508" s="253"/>
      <c r="M508" s="253"/>
      <c r="N508" s="253"/>
      <c r="O508"/>
    </row>
    <row r="509" spans="1:16" ht="36.75" customHeight="1" x14ac:dyDescent="0.2">
      <c r="A509"/>
      <c r="C509" s="2" t="s">
        <v>20</v>
      </c>
      <c r="E509" s="254"/>
      <c r="F509"/>
      <c r="G509" s="315" t="s">
        <v>22</v>
      </c>
      <c r="H509" s="315"/>
      <c r="I509" s="9"/>
      <c r="J509" s="255"/>
      <c r="K509" s="255"/>
      <c r="L509" s="256"/>
      <c r="M509" s="2" t="s">
        <v>22</v>
      </c>
      <c r="N509" s="2"/>
      <c r="O509"/>
    </row>
    <row r="510" spans="1:16" ht="27" customHeight="1" x14ac:dyDescent="0.2">
      <c r="A510"/>
      <c r="C510" s="2"/>
      <c r="E510" s="254"/>
      <c r="F510"/>
      <c r="G510"/>
      <c r="I510" s="9"/>
      <c r="J510" s="257"/>
      <c r="K510" s="257"/>
      <c r="L510" s="9"/>
      <c r="M510" s="9"/>
      <c r="N510" s="9"/>
      <c r="O510"/>
    </row>
    <row r="511" spans="1:16" ht="27" customHeight="1" x14ac:dyDescent="0.2">
      <c r="A511"/>
      <c r="C511" s="2"/>
      <c r="E511" s="258"/>
      <c r="F511"/>
      <c r="G511"/>
      <c r="I511" s="9"/>
      <c r="J511" s="255"/>
      <c r="K511" s="259"/>
      <c r="L511" s="9"/>
      <c r="M511" s="9"/>
      <c r="N511" s="9"/>
      <c r="O511"/>
    </row>
    <row r="512" spans="1:16" ht="27" customHeight="1" x14ac:dyDescent="0.2">
      <c r="A512"/>
      <c r="C512" s="197"/>
      <c r="D512" s="254"/>
      <c r="E512" s="254"/>
      <c r="F512"/>
      <c r="G512" s="197"/>
      <c r="H512" s="219"/>
      <c r="I512" s="9"/>
      <c r="J512" s="255"/>
      <c r="K512" s="9"/>
      <c r="L512" s="9"/>
      <c r="M512" s="260"/>
      <c r="N512" s="9"/>
      <c r="O512"/>
    </row>
    <row r="513" spans="1:15" ht="24.75" customHeight="1" x14ac:dyDescent="0.2">
      <c r="C513" s="2" t="s">
        <v>21</v>
      </c>
      <c r="D513" s="261"/>
      <c r="E513" s="254"/>
      <c r="F513"/>
      <c r="G513" s="336" t="s">
        <v>24</v>
      </c>
      <c r="H513" s="336"/>
      <c r="I513" s="9"/>
      <c r="J513" s="262"/>
      <c r="K513" s="255"/>
      <c r="L513" s="9"/>
      <c r="M513" s="2" t="s">
        <v>23</v>
      </c>
      <c r="N513" s="2"/>
      <c r="O513"/>
    </row>
    <row r="514" spans="1:15" ht="24.75" customHeight="1" x14ac:dyDescent="0.2">
      <c r="D514" s="254"/>
      <c r="E514" s="254"/>
      <c r="F514" s="254"/>
      <c r="K514" s="263"/>
      <c r="L514" s="263"/>
    </row>
    <row r="515" spans="1:15" x14ac:dyDescent="0.2">
      <c r="D515" s="264"/>
      <c r="E515" s="254"/>
      <c r="K515" s="265"/>
      <c r="L515" s="266"/>
    </row>
    <row r="516" spans="1:15" x14ac:dyDescent="0.2">
      <c r="E516" s="254"/>
    </row>
    <row r="517" spans="1:15" x14ac:dyDescent="0.2">
      <c r="D517" s="267"/>
      <c r="E517" s="268"/>
      <c r="G517" s="269"/>
      <c r="H517" s="269"/>
      <c r="I517" s="269"/>
      <c r="J517" s="263"/>
      <c r="K517" s="263"/>
      <c r="L517" s="263"/>
      <c r="M517" s="263"/>
      <c r="N517" s="263"/>
      <c r="O517" s="263"/>
    </row>
    <row r="518" spans="1:15" ht="14.25" x14ac:dyDescent="0.2">
      <c r="A518" s="11"/>
      <c r="B518" s="30"/>
      <c r="C518" s="10"/>
      <c r="D518" s="101"/>
      <c r="E518" s="30"/>
      <c r="F518" s="101"/>
      <c r="G518" s="11"/>
      <c r="H518" s="11"/>
      <c r="I518" s="11"/>
      <c r="J518" s="27"/>
      <c r="K518" s="27"/>
      <c r="L518" s="28"/>
      <c r="M518" s="27"/>
      <c r="N518" s="27"/>
      <c r="O518" s="27"/>
    </row>
    <row r="519" spans="1:15" ht="21.75" customHeight="1" x14ac:dyDescent="0.2">
      <c r="A519" s="134"/>
      <c r="B519" s="30"/>
      <c r="D519"/>
      <c r="E519"/>
      <c r="F519" s="117"/>
      <c r="G519" s="11"/>
      <c r="H519" s="11"/>
      <c r="I519" s="11"/>
      <c r="J519" s="28"/>
      <c r="K519" s="27"/>
      <c r="M519" s="102"/>
      <c r="N519" s="102"/>
      <c r="O519" s="102"/>
    </row>
    <row r="520" spans="1:15" ht="21.75" customHeight="1" x14ac:dyDescent="0.2">
      <c r="A520" s="11"/>
      <c r="B520" s="30"/>
      <c r="D520"/>
      <c r="E520"/>
      <c r="F520" s="30"/>
      <c r="G520" s="11"/>
      <c r="H520" s="15"/>
      <c r="I520" s="11"/>
      <c r="J520" s="28"/>
      <c r="K520" s="28"/>
      <c r="L520" s="105"/>
      <c r="M520" s="105"/>
      <c r="N520" s="27"/>
      <c r="O520" s="27"/>
    </row>
    <row r="521" spans="1:15" ht="21.75" customHeight="1" x14ac:dyDescent="0.2">
      <c r="A521" s="11"/>
      <c r="B521" s="30"/>
      <c r="D521"/>
      <c r="E521"/>
      <c r="F521" s="30"/>
      <c r="G521" s="11"/>
      <c r="H521" s="11"/>
      <c r="I521" s="11"/>
      <c r="J521" s="27"/>
      <c r="K521" s="122"/>
      <c r="L521" s="27"/>
      <c r="M521" s="27"/>
      <c r="N521" s="27"/>
      <c r="O521" s="27"/>
    </row>
    <row r="522" spans="1:15" ht="21.75" customHeight="1" x14ac:dyDescent="0.2">
      <c r="A522" s="11"/>
      <c r="B522" s="30"/>
      <c r="C522" s="10"/>
      <c r="D522" s="101"/>
      <c r="E522" s="30"/>
      <c r="F522" s="30"/>
      <c r="G522" s="119"/>
      <c r="H522" s="115"/>
      <c r="I522" s="11"/>
      <c r="J522" s="27"/>
      <c r="K522" s="27"/>
      <c r="L522" s="27"/>
      <c r="M522" s="27"/>
      <c r="N522" s="27"/>
      <c r="O522" s="27"/>
    </row>
    <row r="523" spans="1:15" ht="21.75" customHeight="1" x14ac:dyDescent="0.2">
      <c r="A523" s="11"/>
      <c r="B523" s="30"/>
      <c r="C523" s="10"/>
      <c r="D523" s="30"/>
      <c r="E523" s="30"/>
      <c r="F523" s="30"/>
      <c r="G523" s="11"/>
      <c r="H523" s="11"/>
      <c r="I523" s="11"/>
      <c r="J523" s="27"/>
      <c r="K523" s="27"/>
      <c r="L523" s="27"/>
      <c r="M523" s="27"/>
      <c r="N523" s="27"/>
      <c r="O523" s="27"/>
    </row>
    <row r="524" spans="1:15" ht="21.75" customHeight="1" x14ac:dyDescent="0.2">
      <c r="A524" s="11"/>
      <c r="B524" s="30"/>
      <c r="C524" s="10"/>
      <c r="D524" s="116"/>
      <c r="E524" s="30"/>
      <c r="F524" s="30"/>
      <c r="G524" s="120"/>
      <c r="H524" s="11"/>
      <c r="I524" s="11"/>
      <c r="J524" s="27"/>
      <c r="K524" s="27"/>
      <c r="L524" s="27"/>
      <c r="M524" s="27"/>
      <c r="N524" s="27"/>
      <c r="O524" s="27"/>
    </row>
    <row r="525" spans="1:15" ht="21.75" customHeight="1" x14ac:dyDescent="0.2">
      <c r="A525" s="11"/>
      <c r="B525" s="30"/>
      <c r="C525" s="10"/>
      <c r="D525" s="30"/>
      <c r="E525" s="30"/>
      <c r="F525" s="30"/>
      <c r="G525" s="11"/>
      <c r="H525" s="11"/>
      <c r="I525" s="11"/>
      <c r="J525" s="27"/>
      <c r="K525" s="27"/>
      <c r="L525" s="27"/>
      <c r="M525" s="27"/>
      <c r="N525" s="27"/>
      <c r="O525" s="27"/>
    </row>
    <row r="526" spans="1:15" ht="21.75" customHeight="1" x14ac:dyDescent="0.2">
      <c r="A526" s="11"/>
      <c r="B526" s="30"/>
      <c r="C526" s="10"/>
      <c r="D526" s="30"/>
      <c r="E526" s="30"/>
      <c r="F526" s="30"/>
      <c r="G526" s="11"/>
      <c r="H526" s="11"/>
      <c r="I526" s="11"/>
      <c r="J526" s="27"/>
      <c r="K526" s="27"/>
      <c r="L526" s="27"/>
      <c r="M526" s="27"/>
      <c r="N526" s="27"/>
      <c r="O526" s="27"/>
    </row>
    <row r="527" spans="1:15" ht="21.75" customHeight="1" x14ac:dyDescent="0.2">
      <c r="A527" s="11"/>
      <c r="B527" s="30"/>
      <c r="C527" s="10"/>
      <c r="D527" s="30"/>
      <c r="E527" s="30"/>
      <c r="F527" s="30"/>
      <c r="G527" s="11"/>
      <c r="H527" s="11"/>
      <c r="I527" s="11"/>
      <c r="J527" s="27"/>
      <c r="K527" s="27"/>
      <c r="L527" s="27"/>
      <c r="M527" s="27"/>
      <c r="N527" s="27"/>
      <c r="O527" s="27"/>
    </row>
    <row r="528" spans="1:15" ht="21.75" customHeight="1" x14ac:dyDescent="0.2">
      <c r="A528" s="11"/>
      <c r="B528" s="30"/>
      <c r="C528" s="10"/>
      <c r="D528" s="30"/>
      <c r="E528" s="30"/>
      <c r="F528" s="30"/>
      <c r="G528" s="11"/>
      <c r="H528" s="11"/>
      <c r="I528" s="11"/>
      <c r="J528" s="27"/>
      <c r="K528" s="27"/>
      <c r="L528" s="27"/>
      <c r="M528" s="27"/>
      <c r="N528" s="27"/>
      <c r="O528" s="27"/>
    </row>
    <row r="529" spans="1:15" ht="21.75" customHeight="1" x14ac:dyDescent="0.2">
      <c r="A529" s="11"/>
      <c r="B529" s="30"/>
      <c r="C529" s="10"/>
      <c r="D529" s="30"/>
      <c r="E529" s="30"/>
      <c r="F529" s="30"/>
      <c r="G529" s="11"/>
      <c r="H529" s="11"/>
      <c r="I529" s="11"/>
      <c r="J529" s="27"/>
      <c r="K529" s="27"/>
      <c r="L529" s="27"/>
      <c r="M529" s="27"/>
      <c r="N529" s="27"/>
      <c r="O529" s="27"/>
    </row>
    <row r="530" spans="1:15" ht="21.75" customHeight="1" x14ac:dyDescent="0.2">
      <c r="A530" s="11"/>
      <c r="B530" s="30"/>
      <c r="C530" s="10"/>
      <c r="D530" s="30"/>
      <c r="E530" s="30"/>
      <c r="F530" s="30"/>
      <c r="G530" s="11"/>
      <c r="H530" s="11"/>
      <c r="I530" s="11"/>
      <c r="J530" s="27"/>
      <c r="K530" s="27"/>
      <c r="L530" s="27"/>
      <c r="M530" s="27"/>
      <c r="N530" s="27"/>
      <c r="O530" s="27"/>
    </row>
    <row r="531" spans="1:15" ht="21.75" customHeight="1" x14ac:dyDescent="0.2">
      <c r="A531" s="11"/>
      <c r="B531" s="30"/>
      <c r="C531" s="10"/>
      <c r="D531" s="30"/>
      <c r="E531" s="30"/>
      <c r="F531" s="30"/>
      <c r="G531" s="11"/>
      <c r="H531" s="11"/>
      <c r="I531" s="11"/>
      <c r="J531" s="27"/>
      <c r="K531" s="27"/>
      <c r="L531" s="27"/>
      <c r="M531" s="27"/>
      <c r="N531" s="27"/>
      <c r="O531" s="27"/>
    </row>
    <row r="532" spans="1:15" ht="21.75" customHeight="1" x14ac:dyDescent="0.2">
      <c r="A532" s="11"/>
      <c r="B532" s="30"/>
      <c r="C532" s="10"/>
      <c r="D532" s="30"/>
      <c r="E532" s="30"/>
      <c r="F532" s="30"/>
      <c r="G532" s="11"/>
      <c r="H532" s="11"/>
      <c r="I532" s="11"/>
      <c r="J532" s="27"/>
      <c r="K532" s="27"/>
      <c r="L532" s="27"/>
      <c r="M532" s="27"/>
      <c r="N532" s="27"/>
      <c r="O532" s="27"/>
    </row>
    <row r="533" spans="1:15" ht="21.75" customHeight="1" x14ac:dyDescent="0.2">
      <c r="A533" s="11"/>
      <c r="B533" s="30"/>
      <c r="C533" s="10"/>
      <c r="D533" s="30"/>
      <c r="E533" s="30"/>
      <c r="F533" s="30"/>
      <c r="G533" s="11"/>
      <c r="H533" s="11"/>
      <c r="I533" s="11"/>
      <c r="J533" s="27"/>
      <c r="K533" s="27"/>
      <c r="L533" s="27"/>
      <c r="M533" s="27"/>
      <c r="N533" s="27"/>
      <c r="O533" s="27"/>
    </row>
    <row r="534" spans="1:15" ht="21.75" customHeight="1" x14ac:dyDescent="0.2">
      <c r="A534" s="11"/>
      <c r="B534" s="30"/>
      <c r="C534" s="10"/>
      <c r="D534" s="30"/>
      <c r="E534" s="30"/>
      <c r="F534" s="30"/>
      <c r="G534" s="11"/>
      <c r="H534" s="11"/>
      <c r="I534" s="11"/>
      <c r="J534" s="27"/>
      <c r="K534" s="27"/>
      <c r="L534" s="27"/>
      <c r="M534" s="27"/>
      <c r="N534" s="27"/>
      <c r="O534" s="27"/>
    </row>
    <row r="535" spans="1:15" ht="21.75" customHeight="1" x14ac:dyDescent="0.2">
      <c r="A535" s="11"/>
      <c r="B535" s="30"/>
      <c r="C535" s="10"/>
      <c r="D535" s="30"/>
      <c r="E535" s="30"/>
      <c r="F535" s="30"/>
      <c r="G535" s="11"/>
      <c r="H535" s="11"/>
      <c r="I535" s="11"/>
      <c r="J535" s="27"/>
      <c r="K535" s="27"/>
      <c r="L535" s="27"/>
      <c r="M535" s="27"/>
      <c r="N535" s="27"/>
      <c r="O535" s="27"/>
    </row>
    <row r="536" spans="1:15" ht="21.75" customHeight="1" x14ac:dyDescent="0.2">
      <c r="A536" s="11"/>
      <c r="B536" s="30"/>
      <c r="C536" s="10"/>
      <c r="D536" s="30"/>
      <c r="E536" s="30"/>
      <c r="F536" s="30"/>
      <c r="G536" s="11"/>
      <c r="H536" s="11"/>
      <c r="I536" s="11"/>
      <c r="J536" s="27"/>
      <c r="K536" s="27"/>
      <c r="L536" s="27"/>
      <c r="M536" s="27"/>
      <c r="N536" s="27"/>
      <c r="O536" s="27"/>
    </row>
    <row r="537" spans="1:15" ht="21.75" customHeight="1" x14ac:dyDescent="0.2">
      <c r="A537" s="11"/>
      <c r="B537" s="30"/>
      <c r="C537" s="10"/>
      <c r="D537" s="30"/>
      <c r="E537" s="30"/>
      <c r="F537" s="30"/>
      <c r="G537" s="11"/>
      <c r="H537" s="11"/>
      <c r="I537" s="11"/>
      <c r="J537" s="27"/>
      <c r="K537" s="27"/>
      <c r="L537" s="27"/>
      <c r="M537" s="27"/>
      <c r="N537" s="27"/>
      <c r="O537" s="27"/>
    </row>
    <row r="538" spans="1:15" ht="21.75" customHeight="1" x14ac:dyDescent="0.2">
      <c r="A538" s="11"/>
      <c r="B538" s="30"/>
      <c r="C538" s="10"/>
      <c r="D538" s="30"/>
      <c r="E538" s="30"/>
      <c r="F538" s="30"/>
      <c r="G538" s="11"/>
      <c r="H538" s="11"/>
      <c r="I538" s="11"/>
      <c r="J538" s="27"/>
      <c r="K538" s="27"/>
      <c r="L538" s="27"/>
      <c r="M538" s="27"/>
      <c r="N538" s="27"/>
      <c r="O538" s="27"/>
    </row>
    <row r="539" spans="1:15" ht="21.75" customHeight="1" x14ac:dyDescent="0.2">
      <c r="A539" s="11"/>
      <c r="B539" s="30"/>
      <c r="C539" s="10"/>
      <c r="D539" s="30"/>
      <c r="E539" s="30"/>
      <c r="F539" s="30"/>
      <c r="G539" s="11"/>
      <c r="H539" s="11"/>
      <c r="I539" s="11"/>
      <c r="J539" s="27"/>
      <c r="K539" s="27"/>
      <c r="L539" s="27"/>
      <c r="M539" s="27"/>
      <c r="N539" s="27"/>
      <c r="O539" s="27"/>
    </row>
    <row r="540" spans="1:15" ht="21.75" customHeight="1" x14ac:dyDescent="0.2">
      <c r="A540" s="11"/>
      <c r="B540" s="30"/>
      <c r="C540" s="10"/>
      <c r="D540" s="30"/>
      <c r="E540" s="30"/>
      <c r="F540" s="30"/>
      <c r="G540" s="11"/>
      <c r="H540" s="11"/>
      <c r="I540" s="11"/>
      <c r="J540" s="27"/>
      <c r="K540" s="27"/>
      <c r="L540" s="27"/>
      <c r="M540" s="27"/>
      <c r="N540" s="27"/>
      <c r="O540" s="27"/>
    </row>
    <row r="541" spans="1:15" ht="21.75" customHeight="1" x14ac:dyDescent="0.2">
      <c r="A541" s="11"/>
      <c r="B541" s="30"/>
      <c r="C541" s="10"/>
      <c r="D541" s="30"/>
      <c r="E541" s="30"/>
      <c r="F541" s="30"/>
      <c r="G541" s="11"/>
      <c r="H541" s="11"/>
      <c r="I541" s="11"/>
      <c r="J541" s="27"/>
      <c r="K541" s="27"/>
      <c r="L541" s="27"/>
      <c r="M541" s="27"/>
      <c r="N541" s="27"/>
      <c r="O541" s="27"/>
    </row>
    <row r="542" spans="1:15" ht="21.75" customHeight="1" x14ac:dyDescent="0.2">
      <c r="A542" s="11"/>
      <c r="B542" s="30"/>
      <c r="C542" s="10"/>
      <c r="D542" s="30"/>
      <c r="E542" s="30"/>
      <c r="F542" s="30"/>
      <c r="G542" s="11"/>
      <c r="H542" s="11"/>
      <c r="I542" s="11"/>
      <c r="J542" s="27"/>
      <c r="K542" s="27"/>
      <c r="L542" s="27"/>
      <c r="M542" s="27"/>
      <c r="N542" s="27"/>
      <c r="O542" s="27"/>
    </row>
    <row r="543" spans="1:15" ht="21.75" customHeight="1" x14ac:dyDescent="0.2">
      <c r="A543" s="11"/>
      <c r="B543" s="18"/>
      <c r="C543" s="16"/>
      <c r="D543" s="18"/>
      <c r="E543" s="18"/>
      <c r="F543" s="18"/>
      <c r="G543" s="17"/>
      <c r="H543" s="17"/>
      <c r="I543" s="17"/>
      <c r="J543" s="29"/>
      <c r="K543" s="29"/>
      <c r="L543" s="29"/>
      <c r="M543" s="29"/>
      <c r="N543" s="29"/>
      <c r="O543" s="29"/>
    </row>
    <row r="544" spans="1:15" ht="21.75" customHeight="1" x14ac:dyDescent="0.2">
      <c r="A544" s="11"/>
      <c r="B544" s="18"/>
      <c r="C544" s="16"/>
      <c r="D544" s="18"/>
      <c r="E544" s="18"/>
      <c r="F544" s="18"/>
      <c r="G544" s="17"/>
      <c r="H544" s="17"/>
      <c r="I544" s="17"/>
      <c r="J544" s="29"/>
      <c r="K544" s="29"/>
      <c r="L544" s="29"/>
      <c r="M544" s="29"/>
      <c r="N544" s="29"/>
      <c r="O544" s="29"/>
    </row>
    <row r="545" spans="1:15" ht="21.75" customHeight="1" x14ac:dyDescent="0.2">
      <c r="A545" s="17"/>
      <c r="B545" s="30"/>
      <c r="C545" s="10"/>
      <c r="D545" s="30"/>
      <c r="E545" s="30"/>
      <c r="F545" s="30"/>
      <c r="G545" s="11"/>
      <c r="H545" s="11"/>
      <c r="I545" s="11"/>
      <c r="J545" s="27"/>
      <c r="K545" s="27"/>
      <c r="L545" s="27"/>
      <c r="M545" s="27"/>
      <c r="N545" s="27"/>
      <c r="O545" s="27"/>
    </row>
    <row r="546" spans="1:15" ht="21.75" customHeight="1" x14ac:dyDescent="0.2">
      <c r="A546" s="17"/>
      <c r="B546" s="30"/>
      <c r="C546" s="10"/>
      <c r="D546" s="30"/>
      <c r="E546" s="30"/>
      <c r="F546" s="30"/>
      <c r="G546" s="11"/>
      <c r="H546" s="11"/>
      <c r="I546" s="11"/>
      <c r="J546" s="27"/>
      <c r="K546" s="27"/>
      <c r="L546" s="27"/>
      <c r="M546" s="27"/>
      <c r="N546" s="27"/>
      <c r="O546" s="27"/>
    </row>
    <row r="547" spans="1:15" ht="21.75" customHeight="1" x14ac:dyDescent="0.2">
      <c r="A547" s="11"/>
      <c r="B547" s="30"/>
      <c r="C547" s="10"/>
      <c r="D547" s="30"/>
      <c r="E547" s="30"/>
      <c r="F547" s="30"/>
      <c r="G547" s="11"/>
      <c r="H547" s="11"/>
      <c r="I547" s="11"/>
      <c r="J547" s="27"/>
      <c r="K547" s="27"/>
      <c r="L547" s="27"/>
      <c r="M547" s="27"/>
      <c r="N547" s="27"/>
      <c r="O547" s="27"/>
    </row>
    <row r="548" spans="1:15" ht="21.75" customHeight="1" x14ac:dyDescent="0.2">
      <c r="A548" s="11"/>
      <c r="B548" s="30"/>
      <c r="C548" s="10"/>
      <c r="D548" s="30"/>
      <c r="E548" s="30"/>
      <c r="F548" s="30"/>
      <c r="G548" s="11"/>
      <c r="H548" s="11"/>
      <c r="I548" s="11"/>
      <c r="J548" s="27"/>
      <c r="K548" s="27"/>
      <c r="L548" s="27"/>
      <c r="M548" s="27"/>
      <c r="N548" s="27"/>
      <c r="O548" s="27"/>
    </row>
    <row r="549" spans="1:15" ht="14.25" x14ac:dyDescent="0.2">
      <c r="A549" s="11"/>
      <c r="B549" s="30"/>
      <c r="C549" s="10"/>
      <c r="D549" s="30"/>
      <c r="E549" s="30"/>
      <c r="F549" s="30"/>
      <c r="G549" s="11"/>
      <c r="H549" s="11"/>
      <c r="I549" s="11"/>
      <c r="J549" s="27"/>
      <c r="K549" s="27"/>
      <c r="L549" s="27"/>
      <c r="M549" s="27"/>
      <c r="N549" s="27"/>
      <c r="O549" s="27"/>
    </row>
    <row r="550" spans="1:15" ht="14.25" x14ac:dyDescent="0.2">
      <c r="A550" s="11"/>
      <c r="B550" s="30"/>
      <c r="C550" s="10"/>
      <c r="D550" s="30"/>
      <c r="E550" s="30"/>
      <c r="F550" s="30"/>
      <c r="G550" s="11"/>
      <c r="H550" s="11"/>
      <c r="I550" s="11"/>
      <c r="J550" s="27"/>
      <c r="K550" s="27"/>
      <c r="L550" s="27"/>
      <c r="M550" s="27"/>
      <c r="N550" s="27"/>
      <c r="O550" s="27"/>
    </row>
    <row r="551" spans="1:15" ht="14.25" x14ac:dyDescent="0.2">
      <c r="A551" s="11"/>
      <c r="B551" s="30"/>
      <c r="C551" s="10"/>
      <c r="D551" s="30"/>
      <c r="E551" s="30"/>
      <c r="F551" s="30"/>
      <c r="G551" s="11"/>
      <c r="H551" s="11"/>
      <c r="I551" s="11"/>
      <c r="J551" s="27"/>
      <c r="K551" s="27"/>
      <c r="L551" s="27"/>
      <c r="M551" s="27"/>
      <c r="N551" s="27"/>
      <c r="O551" s="27"/>
    </row>
    <row r="552" spans="1:15" ht="14.25" x14ac:dyDescent="0.2">
      <c r="A552" s="11"/>
      <c r="B552" s="30"/>
      <c r="C552" s="10"/>
      <c r="D552" s="30"/>
      <c r="E552" s="30"/>
      <c r="F552" s="30"/>
      <c r="G552" s="11"/>
      <c r="H552" s="11"/>
      <c r="I552" s="11"/>
      <c r="J552" s="27"/>
      <c r="K552" s="27"/>
      <c r="L552" s="27"/>
      <c r="M552" s="27"/>
      <c r="N552" s="27"/>
      <c r="O552" s="27"/>
    </row>
    <row r="553" spans="1:15" ht="14.25" x14ac:dyDescent="0.2">
      <c r="A553" s="11"/>
      <c r="B553" s="30"/>
      <c r="C553" s="10"/>
      <c r="D553" s="30"/>
      <c r="E553" s="30"/>
      <c r="F553" s="30"/>
      <c r="G553" s="11"/>
      <c r="H553" s="11"/>
      <c r="I553" s="11"/>
      <c r="J553" s="27"/>
      <c r="K553" s="27"/>
      <c r="L553" s="27"/>
      <c r="M553" s="27"/>
      <c r="N553" s="27"/>
      <c r="O553" s="27"/>
    </row>
    <row r="554" spans="1:15" ht="14.25" x14ac:dyDescent="0.2">
      <c r="A554" s="11"/>
      <c r="B554" s="30"/>
      <c r="C554" s="10"/>
      <c r="D554" s="30"/>
      <c r="E554" s="30"/>
      <c r="F554" s="30"/>
      <c r="G554" s="11"/>
      <c r="H554" s="11"/>
      <c r="I554" s="11"/>
      <c r="J554" s="27"/>
      <c r="K554" s="27"/>
      <c r="L554" s="27"/>
      <c r="M554" s="27"/>
      <c r="N554" s="27"/>
      <c r="O554" s="27"/>
    </row>
    <row r="555" spans="1:15" ht="36" customHeight="1" x14ac:dyDescent="0.2">
      <c r="A555" s="11"/>
      <c r="B555" s="30"/>
      <c r="C555" s="10"/>
      <c r="D555" s="30"/>
      <c r="E555" s="30"/>
      <c r="F555" s="30"/>
      <c r="G555" s="11"/>
      <c r="H555" s="11"/>
      <c r="I555" s="11"/>
      <c r="J555" s="27"/>
      <c r="K555" s="27"/>
      <c r="L555" s="27"/>
      <c r="M555" s="27"/>
      <c r="N555" s="27"/>
      <c r="O555" s="27"/>
    </row>
    <row r="556" spans="1:15" ht="36" customHeight="1" x14ac:dyDescent="0.2">
      <c r="A556" s="11"/>
      <c r="B556" s="30"/>
      <c r="C556" s="10"/>
      <c r="D556" s="30"/>
      <c r="E556" s="30"/>
      <c r="F556" s="30"/>
      <c r="G556" s="11"/>
      <c r="H556" s="11"/>
      <c r="I556" s="11"/>
      <c r="J556" s="27"/>
      <c r="K556" s="27"/>
      <c r="L556" s="27"/>
      <c r="M556" s="27"/>
      <c r="N556" s="27"/>
      <c r="O556" s="27"/>
    </row>
    <row r="557" spans="1:15" ht="14.25" x14ac:dyDescent="0.2">
      <c r="A557" s="11"/>
      <c r="B557" s="18"/>
      <c r="C557" s="16"/>
      <c r="D557" s="18"/>
      <c r="E557" s="18"/>
      <c r="F557" s="18"/>
      <c r="G557" s="17"/>
      <c r="H557" s="17"/>
      <c r="I557" s="17"/>
      <c r="J557" s="29"/>
      <c r="K557" s="29"/>
      <c r="L557" s="29"/>
      <c r="M557" s="29"/>
      <c r="N557" s="29"/>
      <c r="O557" s="29"/>
    </row>
    <row r="558" spans="1:15" ht="36" customHeight="1" x14ac:dyDescent="0.2">
      <c r="A558" s="11"/>
      <c r="B558" s="18"/>
      <c r="C558" s="16"/>
      <c r="D558" s="18"/>
      <c r="E558" s="18"/>
      <c r="F558" s="18"/>
      <c r="G558" s="17"/>
      <c r="H558" s="17"/>
      <c r="I558" s="17"/>
      <c r="J558" s="29"/>
      <c r="K558" s="29"/>
      <c r="L558" s="29"/>
      <c r="M558" s="29"/>
      <c r="N558" s="29"/>
      <c r="O558" s="29"/>
    </row>
    <row r="559" spans="1:15" ht="36" customHeight="1" x14ac:dyDescent="0.2">
      <c r="A559" s="17"/>
      <c r="B559" s="18"/>
      <c r="C559" s="16"/>
      <c r="D559" s="18"/>
      <c r="E559" s="18"/>
      <c r="F559" s="18"/>
      <c r="G559" s="17"/>
      <c r="H559" s="17"/>
      <c r="I559" s="17"/>
      <c r="J559" s="29"/>
      <c r="K559" s="29"/>
      <c r="L559" s="29"/>
      <c r="M559" s="29"/>
      <c r="N559" s="29"/>
      <c r="O559" s="29"/>
    </row>
    <row r="560" spans="1:15" ht="36" customHeight="1" x14ac:dyDescent="0.2">
      <c r="A560" s="17"/>
      <c r="B560" s="18"/>
      <c r="C560" s="16"/>
      <c r="D560" s="18"/>
      <c r="E560" s="18"/>
      <c r="F560" s="18"/>
      <c r="G560" s="17"/>
      <c r="H560" s="17"/>
      <c r="I560" s="17"/>
      <c r="J560" s="29"/>
      <c r="K560" s="29"/>
      <c r="L560" s="29"/>
      <c r="M560" s="29"/>
      <c r="N560" s="29"/>
      <c r="O560" s="29"/>
    </row>
    <row r="561" spans="1:15" ht="36" customHeight="1" x14ac:dyDescent="0.2">
      <c r="A561" s="17"/>
      <c r="B561" s="18"/>
      <c r="C561" s="16"/>
      <c r="D561" s="18"/>
      <c r="E561" s="18"/>
      <c r="F561" s="18"/>
      <c r="G561" s="17"/>
      <c r="H561" s="17"/>
      <c r="I561" s="17"/>
      <c r="J561" s="29"/>
      <c r="K561" s="29"/>
      <c r="L561" s="29"/>
      <c r="M561" s="29"/>
      <c r="N561" s="29"/>
      <c r="O561" s="29"/>
    </row>
    <row r="562" spans="1:15" ht="14.25" x14ac:dyDescent="0.2">
      <c r="A562" s="17"/>
      <c r="B562" s="18"/>
      <c r="C562" s="16"/>
      <c r="D562" s="18"/>
      <c r="E562" s="18"/>
      <c r="F562" s="18"/>
      <c r="G562" s="17"/>
      <c r="H562" s="17"/>
      <c r="I562" s="17"/>
      <c r="J562" s="29"/>
      <c r="K562" s="29"/>
      <c r="L562" s="29"/>
      <c r="M562" s="29"/>
      <c r="N562" s="29"/>
      <c r="O562" s="29"/>
    </row>
    <row r="563" spans="1:15" ht="14.25" x14ac:dyDescent="0.2">
      <c r="A563" s="17"/>
      <c r="B563" s="18"/>
      <c r="C563" s="16"/>
      <c r="D563" s="18"/>
      <c r="E563" s="18"/>
      <c r="F563" s="18"/>
      <c r="G563" s="17"/>
      <c r="H563" s="17"/>
      <c r="I563" s="17"/>
      <c r="J563" s="29"/>
      <c r="K563" s="29"/>
      <c r="L563" s="29"/>
      <c r="M563" s="29"/>
      <c r="N563" s="29"/>
      <c r="O563" s="29"/>
    </row>
    <row r="564" spans="1:15" ht="14.25" x14ac:dyDescent="0.2">
      <c r="A564" s="17"/>
      <c r="B564" s="18"/>
      <c r="C564" s="16"/>
      <c r="D564" s="18"/>
      <c r="E564" s="18"/>
      <c r="F564" s="18"/>
      <c r="G564" s="17"/>
      <c r="H564" s="17"/>
      <c r="I564" s="17"/>
      <c r="J564" s="29"/>
      <c r="K564" s="29"/>
      <c r="L564" s="29"/>
      <c r="M564" s="29"/>
      <c r="N564" s="29"/>
      <c r="O564" s="29"/>
    </row>
    <row r="565" spans="1:15" ht="14.25" x14ac:dyDescent="0.2">
      <c r="A565" s="17"/>
      <c r="B565" s="18"/>
      <c r="C565" s="16"/>
      <c r="D565" s="18"/>
      <c r="E565" s="18"/>
      <c r="F565" s="18"/>
      <c r="G565" s="17"/>
      <c r="H565" s="17"/>
      <c r="I565" s="17"/>
      <c r="J565" s="29"/>
      <c r="K565" s="29"/>
      <c r="L565" s="29"/>
      <c r="M565" s="29"/>
      <c r="N565" s="29"/>
      <c r="O565" s="29"/>
    </row>
    <row r="566" spans="1:15" ht="14.25" x14ac:dyDescent="0.2">
      <c r="A566" s="17"/>
      <c r="B566" s="18"/>
      <c r="C566" s="16"/>
      <c r="D566" s="18"/>
      <c r="E566" s="18"/>
      <c r="F566" s="18"/>
      <c r="G566" s="17"/>
      <c r="H566" s="17"/>
      <c r="I566" s="17"/>
      <c r="J566" s="29"/>
      <c r="K566" s="29"/>
      <c r="L566" s="29"/>
      <c r="M566" s="29"/>
      <c r="N566" s="29"/>
      <c r="O566" s="29"/>
    </row>
    <row r="567" spans="1:15" ht="14.25" x14ac:dyDescent="0.2">
      <c r="A567" s="17"/>
      <c r="B567" s="18"/>
      <c r="C567" s="16"/>
      <c r="D567" s="18"/>
      <c r="E567" s="18"/>
      <c r="F567" s="18"/>
      <c r="G567" s="17"/>
      <c r="H567" s="17"/>
      <c r="I567" s="17"/>
      <c r="J567" s="29"/>
      <c r="K567" s="29"/>
      <c r="L567" s="29"/>
      <c r="M567" s="29"/>
      <c r="N567" s="29"/>
      <c r="O567" s="29"/>
    </row>
    <row r="568" spans="1:15" ht="14.25" x14ac:dyDescent="0.2">
      <c r="A568" s="17"/>
      <c r="B568" s="18"/>
      <c r="C568" s="16"/>
      <c r="D568" s="18"/>
      <c r="E568" s="18"/>
      <c r="F568" s="18"/>
      <c r="G568" s="17"/>
      <c r="H568" s="17"/>
      <c r="I568" s="17"/>
      <c r="J568" s="29"/>
      <c r="K568" s="29"/>
      <c r="L568" s="29"/>
      <c r="M568" s="29"/>
      <c r="N568" s="29"/>
      <c r="O568" s="29"/>
    </row>
    <row r="569" spans="1:15" ht="36" customHeight="1" x14ac:dyDescent="0.2">
      <c r="A569" s="17"/>
      <c r="B569" s="18"/>
      <c r="C569" s="16"/>
      <c r="D569" s="18"/>
      <c r="E569" s="18"/>
      <c r="F569" s="18"/>
      <c r="G569" s="17"/>
      <c r="H569" s="17"/>
      <c r="I569" s="17"/>
      <c r="J569" s="29"/>
      <c r="K569" s="29"/>
      <c r="L569" s="29"/>
      <c r="M569" s="29"/>
      <c r="N569" s="29"/>
      <c r="O569" s="29"/>
    </row>
    <row r="570" spans="1:15" ht="36" customHeight="1" x14ac:dyDescent="0.2">
      <c r="A570" s="39"/>
      <c r="B570" s="40"/>
      <c r="C570" s="41"/>
      <c r="D570" s="40"/>
      <c r="E570" s="40"/>
      <c r="F570" s="40"/>
      <c r="G570" s="39"/>
      <c r="H570" s="39"/>
      <c r="I570" s="39"/>
      <c r="J570" s="42"/>
      <c r="K570" s="42"/>
      <c r="L570" s="42"/>
      <c r="M570" s="42"/>
      <c r="N570" s="42"/>
      <c r="O570" s="42"/>
    </row>
    <row r="571" spans="1:15" ht="36" customHeight="1" x14ac:dyDescent="0.2">
      <c r="A571" s="7"/>
    </row>
    <row r="572" spans="1:15" ht="36" customHeight="1" x14ac:dyDescent="0.2">
      <c r="A572" s="7"/>
    </row>
    <row r="573" spans="1:15" ht="36" customHeight="1" x14ac:dyDescent="0.2"/>
    <row r="574" spans="1:15" ht="36" customHeight="1" x14ac:dyDescent="0.2"/>
    <row r="575" spans="1:15" ht="36" customHeight="1" x14ac:dyDescent="0.2"/>
    <row r="576" spans="1:15" ht="36" customHeight="1" x14ac:dyDescent="0.2"/>
    <row r="577" ht="36" customHeight="1" x14ac:dyDescent="0.2"/>
    <row r="578" ht="36" customHeight="1" x14ac:dyDescent="0.2"/>
    <row r="579" ht="36" customHeight="1" x14ac:dyDescent="0.2"/>
    <row r="580" ht="36" customHeight="1" x14ac:dyDescent="0.2"/>
    <row r="581" ht="36" customHeight="1" x14ac:dyDescent="0.2"/>
    <row r="582" ht="36" customHeight="1" x14ac:dyDescent="0.2"/>
  </sheetData>
  <sortState xmlns:xlrd2="http://schemas.microsoft.com/office/spreadsheetml/2017/richdata2" ref="A11:O393">
    <sortCondition ref="B11:B393"/>
  </sortState>
  <mergeCells count="96">
    <mergeCell ref="A193:B193"/>
    <mergeCell ref="A197:N197"/>
    <mergeCell ref="A91:N91"/>
    <mergeCell ref="A216:B216"/>
    <mergeCell ref="A90:B90"/>
    <mergeCell ref="A196:B196"/>
    <mergeCell ref="A208:N208"/>
    <mergeCell ref="A200:B200"/>
    <mergeCell ref="A207:B207"/>
    <mergeCell ref="A201:N201"/>
    <mergeCell ref="A210:B210"/>
    <mergeCell ref="A211:O211"/>
    <mergeCell ref="A194:O194"/>
    <mergeCell ref="A169:N169"/>
    <mergeCell ref="A172:B172"/>
    <mergeCell ref="A69:N69"/>
    <mergeCell ref="A72:N72"/>
    <mergeCell ref="A75:N75"/>
    <mergeCell ref="A86:B86"/>
    <mergeCell ref="A173:N173"/>
    <mergeCell ref="A17:O17"/>
    <mergeCell ref="A24:O24"/>
    <mergeCell ref="A38:N38"/>
    <mergeCell ref="A23:B23"/>
    <mergeCell ref="A27:B27"/>
    <mergeCell ref="A32:B32"/>
    <mergeCell ref="A37:B37"/>
    <mergeCell ref="A28:O28"/>
    <mergeCell ref="A33:O33"/>
    <mergeCell ref="A51:N51"/>
    <mergeCell ref="A56:B56"/>
    <mergeCell ref="A168:B168"/>
    <mergeCell ref="A50:B50"/>
    <mergeCell ref="A486:O486"/>
    <mergeCell ref="A371:B371"/>
    <mergeCell ref="A419:O419"/>
    <mergeCell ref="A68:B68"/>
    <mergeCell ref="A255:B255"/>
    <mergeCell ref="A265:B265"/>
    <mergeCell ref="A256:N256"/>
    <mergeCell ref="A275:O275"/>
    <mergeCell ref="A228:B228"/>
    <mergeCell ref="A220:B220"/>
    <mergeCell ref="A74:B74"/>
    <mergeCell ref="A87:N87"/>
    <mergeCell ref="A217:O217"/>
    <mergeCell ref="A221:O221"/>
    <mergeCell ref="A229:O229"/>
    <mergeCell ref="A418:B418"/>
    <mergeCell ref="A412:B412"/>
    <mergeCell ref="A315:O315"/>
    <mergeCell ref="A413:O413"/>
    <mergeCell ref="A372:O372"/>
    <mergeCell ref="A266:O266"/>
    <mergeCell ref="A274:B274"/>
    <mergeCell ref="A280:B280"/>
    <mergeCell ref="A233:N233"/>
    <mergeCell ref="A237:N237"/>
    <mergeCell ref="G513:H513"/>
    <mergeCell ref="A310:O310"/>
    <mergeCell ref="A314:B314"/>
    <mergeCell ref="A317:B317"/>
    <mergeCell ref="A318:O318"/>
    <mergeCell ref="A504:B504"/>
    <mergeCell ref="A385:O385"/>
    <mergeCell ref="A387:B387"/>
    <mergeCell ref="A478:O478"/>
    <mergeCell ref="A477:B477"/>
    <mergeCell ref="A384:B384"/>
    <mergeCell ref="A392:O392"/>
    <mergeCell ref="A388:O388"/>
    <mergeCell ref="A391:B391"/>
    <mergeCell ref="A426:O426"/>
    <mergeCell ref="A425:B425"/>
    <mergeCell ref="B5:N5"/>
    <mergeCell ref="B6:N6"/>
    <mergeCell ref="B7:N7"/>
    <mergeCell ref="B8:N8"/>
    <mergeCell ref="A16:B16"/>
    <mergeCell ref="A11:O11"/>
    <mergeCell ref="A57:N57"/>
    <mergeCell ref="A71:B71"/>
    <mergeCell ref="G509:H509"/>
    <mergeCell ref="C505:F505"/>
    <mergeCell ref="A505:B505"/>
    <mergeCell ref="A309:B309"/>
    <mergeCell ref="A295:B295"/>
    <mergeCell ref="A302:O302"/>
    <mergeCell ref="A485:B485"/>
    <mergeCell ref="A281:O281"/>
    <mergeCell ref="A283:B283"/>
    <mergeCell ref="A296:O296"/>
    <mergeCell ref="A301:B301"/>
    <mergeCell ref="A232:B232"/>
    <mergeCell ref="A236:B236"/>
    <mergeCell ref="A284:O284"/>
  </mergeCells>
  <printOptions horizontalCentered="1"/>
  <pageMargins left="0.25" right="0.25" top="0.75" bottom="0.75" header="0.3" footer="0.3"/>
  <pageSetup paperSize="5" scale="53" fitToHeight="0" orientation="landscape" r:id="rId1"/>
  <headerFooter>
    <oddFooter>Página &amp;P</oddFooter>
  </headerFooter>
  <rowBreaks count="1" manualBreakCount="1">
    <brk id="51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120"/>
  <sheetViews>
    <sheetView showGridLines="0" topLeftCell="E1" zoomScaleNormal="100" zoomScaleSheetLayoutView="70" workbookViewId="0">
      <selection activeCell="S114" sqref="S114:S116"/>
    </sheetView>
  </sheetViews>
  <sheetFormatPr baseColWidth="10" defaultRowHeight="12.75" x14ac:dyDescent="0.2"/>
  <cols>
    <col min="1" max="1" width="6.5703125" style="9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9" customWidth="1"/>
    <col min="13" max="14" width="14.5703125" style="9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22"/>
      <c r="B2" s="10"/>
      <c r="C2" s="10"/>
      <c r="D2" s="10"/>
      <c r="E2" s="10"/>
      <c r="F2" s="10"/>
      <c r="G2" s="10"/>
      <c r="H2" s="10"/>
      <c r="I2" s="10"/>
      <c r="J2" s="10"/>
      <c r="K2" s="10"/>
      <c r="L2" s="22"/>
      <c r="M2" s="22"/>
      <c r="N2" s="22"/>
      <c r="O2" s="10"/>
      <c r="P2" s="10"/>
      <c r="Q2" s="10"/>
    </row>
    <row r="4" spans="1:17" x14ac:dyDescent="0.2">
      <c r="A4" s="145"/>
      <c r="B4" s="2"/>
      <c r="C4" s="2"/>
      <c r="D4" s="2"/>
      <c r="E4" s="2"/>
      <c r="F4" s="2"/>
      <c r="G4" s="2"/>
      <c r="H4" s="2"/>
      <c r="I4" s="2"/>
      <c r="J4" s="2"/>
      <c r="K4" s="2"/>
      <c r="L4" s="145"/>
      <c r="M4" s="145"/>
      <c r="N4" s="145"/>
      <c r="O4" s="2"/>
      <c r="P4" s="2"/>
      <c r="Q4" s="2"/>
    </row>
    <row r="5" spans="1:17" x14ac:dyDescent="0.2">
      <c r="A5" s="322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</row>
    <row r="6" spans="1:17" x14ac:dyDescent="0.2">
      <c r="A6" s="326" t="s">
        <v>9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</row>
    <row r="7" spans="1:17" x14ac:dyDescent="0.2">
      <c r="A7" s="326" t="s">
        <v>837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</row>
    <row r="8" spans="1:17" ht="9" customHeight="1" x14ac:dyDescent="0.2">
      <c r="A8" s="145"/>
      <c r="B8" s="146"/>
      <c r="C8" s="146"/>
      <c r="D8" s="146"/>
      <c r="E8" s="146"/>
      <c r="F8" s="146"/>
      <c r="G8" s="146"/>
      <c r="H8" s="146"/>
      <c r="I8" s="146"/>
      <c r="J8" s="2"/>
      <c r="K8" s="146"/>
      <c r="L8" s="145"/>
      <c r="M8" s="147"/>
      <c r="N8" s="147"/>
      <c r="O8" s="2"/>
      <c r="P8" s="2"/>
      <c r="Q8" s="2"/>
    </row>
    <row r="9" spans="1:17" x14ac:dyDescent="0.2">
      <c r="A9" s="315" t="s">
        <v>555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</row>
    <row r="10" spans="1:17" x14ac:dyDescent="0.2">
      <c r="A10" s="145"/>
      <c r="B10" s="2"/>
      <c r="C10" s="2"/>
      <c r="D10" s="2"/>
      <c r="E10" s="2"/>
      <c r="F10" s="2"/>
      <c r="G10" s="2"/>
      <c r="H10" s="2"/>
      <c r="I10" s="2"/>
      <c r="J10" s="2"/>
      <c r="K10" s="2"/>
      <c r="L10" s="145"/>
      <c r="M10" s="145"/>
      <c r="N10" s="145"/>
      <c r="O10" s="2"/>
      <c r="P10" s="2"/>
      <c r="Q10" s="2"/>
    </row>
    <row r="11" spans="1:17" x14ac:dyDescent="0.2">
      <c r="A11" s="145"/>
      <c r="B11" s="2"/>
      <c r="C11" s="2"/>
      <c r="D11" s="2"/>
      <c r="E11" s="2"/>
      <c r="F11" s="2"/>
      <c r="G11" s="2"/>
      <c r="H11" s="2"/>
      <c r="I11" s="2"/>
      <c r="J11" s="2"/>
      <c r="K11" s="2"/>
      <c r="L11" s="145"/>
      <c r="M11" s="145"/>
      <c r="N11" s="145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130" t="s">
        <v>8</v>
      </c>
      <c r="B13" s="131" t="s">
        <v>5</v>
      </c>
      <c r="C13" s="131" t="s">
        <v>17</v>
      </c>
      <c r="D13" s="131" t="s">
        <v>6</v>
      </c>
      <c r="E13" s="131" t="s">
        <v>7</v>
      </c>
      <c r="F13" s="131" t="s">
        <v>18</v>
      </c>
      <c r="G13" s="131" t="s">
        <v>482</v>
      </c>
      <c r="H13" s="131" t="s">
        <v>14</v>
      </c>
      <c r="I13" s="131" t="s">
        <v>12</v>
      </c>
      <c r="J13" s="131" t="s">
        <v>437</v>
      </c>
      <c r="K13" s="131" t="s">
        <v>438</v>
      </c>
      <c r="L13" s="131" t="s">
        <v>0</v>
      </c>
      <c r="M13" s="131" t="s">
        <v>1</v>
      </c>
      <c r="N13" s="131" t="s">
        <v>2</v>
      </c>
      <c r="O13" s="131" t="s">
        <v>439</v>
      </c>
      <c r="P13" s="131" t="s">
        <v>440</v>
      </c>
      <c r="Q13" s="148" t="s">
        <v>10</v>
      </c>
    </row>
    <row r="14" spans="1:17" s="9" customFormat="1" ht="36.75" customHeight="1" x14ac:dyDescent="0.2">
      <c r="A14" s="313" t="s">
        <v>825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20"/>
    </row>
    <row r="15" spans="1:17" ht="38.25" customHeight="1" x14ac:dyDescent="0.2">
      <c r="A15" s="157">
        <v>1</v>
      </c>
      <c r="B15" s="150" t="s">
        <v>826</v>
      </c>
      <c r="C15" s="150" t="s">
        <v>565</v>
      </c>
      <c r="D15" s="150" t="s">
        <v>827</v>
      </c>
      <c r="E15" s="151" t="s">
        <v>355</v>
      </c>
      <c r="F15" s="151" t="s">
        <v>19</v>
      </c>
      <c r="G15" s="152">
        <v>45383</v>
      </c>
      <c r="H15" s="152">
        <v>45566</v>
      </c>
      <c r="I15" s="154">
        <v>70000</v>
      </c>
      <c r="J15" s="154">
        <v>0</v>
      </c>
      <c r="K15" s="154">
        <f>SUM(I15:J15)</f>
        <v>70000</v>
      </c>
      <c r="L15" s="154">
        <v>2009</v>
      </c>
      <c r="M15" s="155">
        <v>5368.48</v>
      </c>
      <c r="N15" s="154">
        <v>2128</v>
      </c>
      <c r="O15" s="154">
        <v>25</v>
      </c>
      <c r="P15" s="154">
        <f>SUM(L15:O15)</f>
        <v>9530.48</v>
      </c>
      <c r="Q15" s="156">
        <f>+K15-P15</f>
        <v>60469.520000000004</v>
      </c>
    </row>
    <row r="16" spans="1:17" s="123" customFormat="1" ht="36.75" customHeight="1" x14ac:dyDescent="0.2">
      <c r="A16" s="313" t="s">
        <v>645</v>
      </c>
      <c r="B16" s="314"/>
      <c r="C16" s="167">
        <v>1</v>
      </c>
      <c r="D16" s="167"/>
      <c r="E16" s="280"/>
      <c r="F16" s="168"/>
      <c r="G16" s="169"/>
      <c r="H16" s="170"/>
      <c r="I16" s="171">
        <f>SUM(I15)</f>
        <v>70000</v>
      </c>
      <c r="J16" s="171">
        <f t="shared" ref="J16:Q16" si="0">SUM(J15)</f>
        <v>0</v>
      </c>
      <c r="K16" s="171">
        <f t="shared" si="0"/>
        <v>70000</v>
      </c>
      <c r="L16" s="171">
        <f t="shared" si="0"/>
        <v>2009</v>
      </c>
      <c r="M16" s="171">
        <f t="shared" si="0"/>
        <v>5368.48</v>
      </c>
      <c r="N16" s="171">
        <f t="shared" si="0"/>
        <v>2128</v>
      </c>
      <c r="O16" s="171">
        <f t="shared" si="0"/>
        <v>25</v>
      </c>
      <c r="P16" s="171">
        <f t="shared" si="0"/>
        <v>9530.48</v>
      </c>
      <c r="Q16" s="271">
        <f t="shared" si="0"/>
        <v>60469.520000000004</v>
      </c>
    </row>
    <row r="17" spans="1:17" s="9" customFormat="1" ht="36.75" customHeight="1" x14ac:dyDescent="0.2">
      <c r="A17" s="313" t="s">
        <v>698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20"/>
    </row>
    <row r="18" spans="1:17" s="9" customFormat="1" ht="38.25" customHeight="1" x14ac:dyDescent="0.2">
      <c r="A18" s="157">
        <v>2</v>
      </c>
      <c r="B18" s="176" t="s">
        <v>361</v>
      </c>
      <c r="C18" s="176" t="s">
        <v>565</v>
      </c>
      <c r="D18" s="176" t="s">
        <v>362</v>
      </c>
      <c r="E18" s="159" t="s">
        <v>355</v>
      </c>
      <c r="F18" s="159" t="s">
        <v>19</v>
      </c>
      <c r="G18" s="160">
        <v>44713</v>
      </c>
      <c r="H18" s="177">
        <v>44896</v>
      </c>
      <c r="I18" s="162">
        <v>65000</v>
      </c>
      <c r="J18" s="162">
        <v>0</v>
      </c>
      <c r="K18" s="162">
        <f t="shared" ref="K18" si="1">SUM(I18:J18)</f>
        <v>65000</v>
      </c>
      <c r="L18" s="162">
        <v>1865.5</v>
      </c>
      <c r="M18" s="163">
        <v>4427.58</v>
      </c>
      <c r="N18" s="162">
        <v>1976</v>
      </c>
      <c r="O18" s="162">
        <v>25</v>
      </c>
      <c r="P18" s="162">
        <f t="shared" ref="P18" si="2">SUM(L18:O18)</f>
        <v>8294.08</v>
      </c>
      <c r="Q18" s="164">
        <f>+K18-P18</f>
        <v>56705.919999999998</v>
      </c>
    </row>
    <row r="19" spans="1:17" s="9" customFormat="1" ht="38.25" customHeight="1" x14ac:dyDescent="0.2">
      <c r="A19" s="157">
        <v>3</v>
      </c>
      <c r="B19" s="165" t="s">
        <v>330</v>
      </c>
      <c r="C19" s="165" t="s">
        <v>565</v>
      </c>
      <c r="D19" s="165" t="s">
        <v>751</v>
      </c>
      <c r="E19" s="166" t="s">
        <v>355</v>
      </c>
      <c r="F19" s="166" t="s">
        <v>353</v>
      </c>
      <c r="G19" s="178">
        <v>44652</v>
      </c>
      <c r="H19" s="179">
        <v>44835</v>
      </c>
      <c r="I19" s="162">
        <v>135000</v>
      </c>
      <c r="J19" s="162">
        <v>0</v>
      </c>
      <c r="K19" s="162">
        <v>135000</v>
      </c>
      <c r="L19" s="162">
        <v>3874.5</v>
      </c>
      <c r="M19" s="163">
        <v>20338.240000000002</v>
      </c>
      <c r="N19" s="162">
        <v>4104</v>
      </c>
      <c r="O19" s="162">
        <v>20025</v>
      </c>
      <c r="P19" s="162">
        <f>SUM(L19:O19)</f>
        <v>48341.740000000005</v>
      </c>
      <c r="Q19" s="164">
        <f>+K19-P19</f>
        <v>86658.26</v>
      </c>
    </row>
    <row r="20" spans="1:17" s="123" customFormat="1" ht="36.75" customHeight="1" x14ac:dyDescent="0.2">
      <c r="A20" s="313" t="s">
        <v>645</v>
      </c>
      <c r="B20" s="314"/>
      <c r="C20" s="167">
        <v>2</v>
      </c>
      <c r="D20" s="167"/>
      <c r="E20" s="280"/>
      <c r="F20" s="168"/>
      <c r="G20" s="169"/>
      <c r="H20" s="170"/>
      <c r="I20" s="171">
        <f t="shared" ref="I20:Q20" si="3">SUM(I18:I19)</f>
        <v>200000</v>
      </c>
      <c r="J20" s="172">
        <f t="shared" si="3"/>
        <v>0</v>
      </c>
      <c r="K20" s="173">
        <f t="shared" si="3"/>
        <v>200000</v>
      </c>
      <c r="L20" s="172">
        <f t="shared" si="3"/>
        <v>5740</v>
      </c>
      <c r="M20" s="172">
        <f t="shared" si="3"/>
        <v>24765.82</v>
      </c>
      <c r="N20" s="174">
        <f t="shared" si="3"/>
        <v>6080</v>
      </c>
      <c r="O20" s="172">
        <f t="shared" si="3"/>
        <v>20050</v>
      </c>
      <c r="P20" s="172">
        <f t="shared" si="3"/>
        <v>56635.820000000007</v>
      </c>
      <c r="Q20" s="175">
        <f t="shared" si="3"/>
        <v>143364.18</v>
      </c>
    </row>
    <row r="21" spans="1:17" s="9" customFormat="1" ht="36.75" customHeight="1" x14ac:dyDescent="0.2">
      <c r="A21" s="313" t="s">
        <v>699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20"/>
    </row>
    <row r="22" spans="1:17" ht="38.25" customHeight="1" x14ac:dyDescent="0.2">
      <c r="A22" s="157">
        <v>4</v>
      </c>
      <c r="B22" s="150" t="s">
        <v>632</v>
      </c>
      <c r="C22" s="150" t="s">
        <v>565</v>
      </c>
      <c r="D22" s="150" t="s">
        <v>674</v>
      </c>
      <c r="E22" s="151" t="s">
        <v>355</v>
      </c>
      <c r="F22" s="151" t="s">
        <v>19</v>
      </c>
      <c r="G22" s="152">
        <v>45170</v>
      </c>
      <c r="H22" s="152">
        <v>45352</v>
      </c>
      <c r="I22" s="154">
        <v>90000</v>
      </c>
      <c r="J22" s="154">
        <v>0</v>
      </c>
      <c r="K22" s="154">
        <f>SUM(I22:J22)</f>
        <v>90000</v>
      </c>
      <c r="L22" s="154">
        <v>2583</v>
      </c>
      <c r="M22" s="155">
        <v>9324.25</v>
      </c>
      <c r="N22" s="154">
        <v>2736</v>
      </c>
      <c r="O22" s="154">
        <v>1740.46</v>
      </c>
      <c r="P22" s="154">
        <f>SUM(L22:O22)</f>
        <v>16383.71</v>
      </c>
      <c r="Q22" s="156">
        <f>+K22-P22</f>
        <v>73616.290000000008</v>
      </c>
    </row>
    <row r="23" spans="1:17" s="123" customFormat="1" ht="36.75" customHeight="1" x14ac:dyDescent="0.2">
      <c r="A23" s="313" t="s">
        <v>645</v>
      </c>
      <c r="B23" s="314"/>
      <c r="C23" s="167">
        <v>1</v>
      </c>
      <c r="D23" s="167"/>
      <c r="E23" s="280"/>
      <c r="F23" s="168"/>
      <c r="G23" s="169"/>
      <c r="H23" s="170"/>
      <c r="I23" s="171">
        <f>SUM(I22)</f>
        <v>90000</v>
      </c>
      <c r="J23" s="171">
        <f t="shared" ref="J23:Q23" si="4">SUM(J22)</f>
        <v>0</v>
      </c>
      <c r="K23" s="171">
        <f t="shared" si="4"/>
        <v>90000</v>
      </c>
      <c r="L23" s="171">
        <f t="shared" si="4"/>
        <v>2583</v>
      </c>
      <c r="M23" s="171">
        <f t="shared" si="4"/>
        <v>9324.25</v>
      </c>
      <c r="N23" s="171">
        <f t="shared" si="4"/>
        <v>2736</v>
      </c>
      <c r="O23" s="171">
        <f t="shared" si="4"/>
        <v>1740.46</v>
      </c>
      <c r="P23" s="171">
        <f t="shared" si="4"/>
        <v>16383.71</v>
      </c>
      <c r="Q23" s="271">
        <f t="shared" si="4"/>
        <v>73616.290000000008</v>
      </c>
    </row>
    <row r="24" spans="1:17" s="9" customFormat="1" ht="36.75" customHeight="1" x14ac:dyDescent="0.2">
      <c r="A24" s="313" t="s">
        <v>689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20"/>
    </row>
    <row r="25" spans="1:17" s="9" customFormat="1" ht="38.25" customHeight="1" x14ac:dyDescent="0.2">
      <c r="A25" s="157">
        <v>5</v>
      </c>
      <c r="B25" s="180" t="s">
        <v>450</v>
      </c>
      <c r="C25" s="176" t="s">
        <v>565</v>
      </c>
      <c r="D25" s="176" t="s">
        <v>289</v>
      </c>
      <c r="E25" s="159" t="s">
        <v>355</v>
      </c>
      <c r="F25" s="159" t="s">
        <v>353</v>
      </c>
      <c r="G25" s="160">
        <v>44805</v>
      </c>
      <c r="H25" s="177">
        <v>44986</v>
      </c>
      <c r="I25" s="162">
        <v>50000</v>
      </c>
      <c r="J25" s="162">
        <v>0</v>
      </c>
      <c r="K25" s="162">
        <f t="shared" ref="K25:K28" si="5">SUM(I25:J25)</f>
        <v>50000</v>
      </c>
      <c r="L25" s="162">
        <v>1435</v>
      </c>
      <c r="M25" s="163">
        <v>1854</v>
      </c>
      <c r="N25" s="162">
        <v>1520</v>
      </c>
      <c r="O25" s="162">
        <v>25</v>
      </c>
      <c r="P25" s="162">
        <f>SUM(L25:O25)</f>
        <v>4834</v>
      </c>
      <c r="Q25" s="164">
        <f t="shared" ref="Q25" si="6">+K25-P25</f>
        <v>45166</v>
      </c>
    </row>
    <row r="26" spans="1:17" s="9" customFormat="1" ht="38.25" customHeight="1" x14ac:dyDescent="0.2">
      <c r="A26" s="157">
        <v>6</v>
      </c>
      <c r="B26" s="180" t="s">
        <v>577</v>
      </c>
      <c r="C26" s="181" t="s">
        <v>565</v>
      </c>
      <c r="D26" s="180" t="s">
        <v>585</v>
      </c>
      <c r="E26" s="159" t="s">
        <v>355</v>
      </c>
      <c r="F26" s="159" t="s">
        <v>19</v>
      </c>
      <c r="G26" s="177">
        <v>44866</v>
      </c>
      <c r="H26" s="160">
        <v>45047</v>
      </c>
      <c r="I26" s="182">
        <v>110000</v>
      </c>
      <c r="J26" s="162">
        <v>0</v>
      </c>
      <c r="K26" s="162">
        <f t="shared" si="5"/>
        <v>110000</v>
      </c>
      <c r="L26" s="162">
        <v>3157</v>
      </c>
      <c r="M26" s="163">
        <v>14457.62</v>
      </c>
      <c r="N26" s="162">
        <v>3344</v>
      </c>
      <c r="O26" s="162">
        <v>25</v>
      </c>
      <c r="P26" s="162">
        <f t="shared" ref="P26:P28" si="7">SUM(L26:O26)</f>
        <v>20983.620000000003</v>
      </c>
      <c r="Q26" s="164">
        <v>89016.38</v>
      </c>
    </row>
    <row r="27" spans="1:17" s="9" customFormat="1" ht="38.25" customHeight="1" x14ac:dyDescent="0.2">
      <c r="A27" s="157">
        <v>7</v>
      </c>
      <c r="B27" s="176" t="s">
        <v>327</v>
      </c>
      <c r="C27" s="176" t="s">
        <v>565</v>
      </c>
      <c r="D27" s="176" t="s">
        <v>335</v>
      </c>
      <c r="E27" s="159" t="s">
        <v>355</v>
      </c>
      <c r="F27" s="159" t="s">
        <v>353</v>
      </c>
      <c r="G27" s="160">
        <v>44621</v>
      </c>
      <c r="H27" s="177">
        <v>44805</v>
      </c>
      <c r="I27" s="162">
        <v>50000</v>
      </c>
      <c r="J27" s="162">
        <v>0</v>
      </c>
      <c r="K27" s="162">
        <f t="shared" si="5"/>
        <v>50000</v>
      </c>
      <c r="L27" s="162">
        <v>1435</v>
      </c>
      <c r="M27" s="163">
        <v>1853.9984999999997</v>
      </c>
      <c r="N27" s="162">
        <v>1520</v>
      </c>
      <c r="O27" s="162">
        <v>25</v>
      </c>
      <c r="P27" s="162">
        <f t="shared" si="7"/>
        <v>4833.9984999999997</v>
      </c>
      <c r="Q27" s="164">
        <f>+K27-P27</f>
        <v>45166.001499999998</v>
      </c>
    </row>
    <row r="28" spans="1:17" s="9" customFormat="1" ht="38.25" customHeight="1" x14ac:dyDescent="0.2">
      <c r="A28" s="157">
        <v>8</v>
      </c>
      <c r="B28" s="165" t="s">
        <v>329</v>
      </c>
      <c r="C28" s="165" t="s">
        <v>356</v>
      </c>
      <c r="D28" s="165" t="s">
        <v>586</v>
      </c>
      <c r="E28" s="166" t="s">
        <v>355</v>
      </c>
      <c r="F28" s="166" t="s">
        <v>19</v>
      </c>
      <c r="G28" s="178">
        <v>44652</v>
      </c>
      <c r="H28" s="179">
        <v>44835</v>
      </c>
      <c r="I28" s="162">
        <v>60000</v>
      </c>
      <c r="J28" s="162">
        <v>0</v>
      </c>
      <c r="K28" s="162">
        <f t="shared" si="5"/>
        <v>60000</v>
      </c>
      <c r="L28" s="162">
        <v>1722</v>
      </c>
      <c r="M28" s="163">
        <v>3486.68</v>
      </c>
      <c r="N28" s="162">
        <v>1824</v>
      </c>
      <c r="O28" s="162">
        <v>25</v>
      </c>
      <c r="P28" s="162">
        <f t="shared" si="7"/>
        <v>7057.68</v>
      </c>
      <c r="Q28" s="164">
        <f>+K28-P28</f>
        <v>52942.32</v>
      </c>
    </row>
    <row r="29" spans="1:17" s="123" customFormat="1" ht="36.75" customHeight="1" x14ac:dyDescent="0.2">
      <c r="A29" s="313" t="s">
        <v>645</v>
      </c>
      <c r="B29" s="314"/>
      <c r="C29" s="167">
        <v>4</v>
      </c>
      <c r="D29" s="167"/>
      <c r="E29" s="280"/>
      <c r="F29" s="168"/>
      <c r="G29" s="169"/>
      <c r="H29" s="170"/>
      <c r="I29" s="171">
        <f t="shared" ref="I29:Q29" si="8">SUM(I25:I28)</f>
        <v>270000</v>
      </c>
      <c r="J29" s="171">
        <f t="shared" si="8"/>
        <v>0</v>
      </c>
      <c r="K29" s="171">
        <f t="shared" si="8"/>
        <v>270000</v>
      </c>
      <c r="L29" s="171">
        <f t="shared" si="8"/>
        <v>7749</v>
      </c>
      <c r="M29" s="171">
        <f t="shared" si="8"/>
        <v>21652.298500000001</v>
      </c>
      <c r="N29" s="171">
        <f t="shared" si="8"/>
        <v>8208</v>
      </c>
      <c r="O29" s="171">
        <f t="shared" si="8"/>
        <v>100</v>
      </c>
      <c r="P29" s="171">
        <f t="shared" si="8"/>
        <v>37709.298500000004</v>
      </c>
      <c r="Q29" s="175">
        <f t="shared" si="8"/>
        <v>232290.70150000002</v>
      </c>
    </row>
    <row r="30" spans="1:17" s="9" customFormat="1" ht="36.75" customHeight="1" x14ac:dyDescent="0.2">
      <c r="A30" s="313" t="s">
        <v>669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20"/>
    </row>
    <row r="31" spans="1:17" s="9" customFormat="1" ht="38.25" customHeight="1" x14ac:dyDescent="0.2">
      <c r="A31" s="157">
        <v>9</v>
      </c>
      <c r="B31" s="183" t="s">
        <v>354</v>
      </c>
      <c r="C31" s="165" t="s">
        <v>565</v>
      </c>
      <c r="D31" s="165" t="s">
        <v>15</v>
      </c>
      <c r="E31" s="166" t="s">
        <v>355</v>
      </c>
      <c r="F31" s="166" t="s">
        <v>353</v>
      </c>
      <c r="G31" s="178">
        <v>44713</v>
      </c>
      <c r="H31" s="179">
        <v>44896</v>
      </c>
      <c r="I31" s="161">
        <v>65000</v>
      </c>
      <c r="J31" s="161">
        <v>0</v>
      </c>
      <c r="K31" s="161">
        <f t="shared" ref="K31:K33" si="9">SUM(I31:J31)</f>
        <v>65000</v>
      </c>
      <c r="L31" s="161">
        <v>1865.5</v>
      </c>
      <c r="M31" s="184">
        <v>4427.58</v>
      </c>
      <c r="N31" s="161">
        <v>1976</v>
      </c>
      <c r="O31" s="161">
        <v>25</v>
      </c>
      <c r="P31" s="162">
        <f t="shared" ref="P31:P33" si="10">SUM(L31:O31)</f>
        <v>8294.08</v>
      </c>
      <c r="Q31" s="164">
        <f>+K31-P31</f>
        <v>56705.919999999998</v>
      </c>
    </row>
    <row r="32" spans="1:17" s="9" customFormat="1" ht="38.25" customHeight="1" x14ac:dyDescent="0.2">
      <c r="A32" s="157">
        <v>10</v>
      </c>
      <c r="B32" s="183" t="s">
        <v>771</v>
      </c>
      <c r="C32" s="165" t="s">
        <v>565</v>
      </c>
      <c r="D32" s="165" t="s">
        <v>15</v>
      </c>
      <c r="E32" s="166" t="s">
        <v>355</v>
      </c>
      <c r="F32" s="166" t="s">
        <v>353</v>
      </c>
      <c r="G32" s="178">
        <v>45231</v>
      </c>
      <c r="H32" s="179">
        <v>45413</v>
      </c>
      <c r="I32" s="161">
        <v>60000</v>
      </c>
      <c r="J32" s="161">
        <v>0</v>
      </c>
      <c r="K32" s="161">
        <f t="shared" si="9"/>
        <v>60000</v>
      </c>
      <c r="L32" s="161">
        <v>1722</v>
      </c>
      <c r="M32" s="184">
        <v>3486.68</v>
      </c>
      <c r="N32" s="161">
        <v>1824</v>
      </c>
      <c r="O32" s="161">
        <v>25</v>
      </c>
      <c r="P32" s="162">
        <f t="shared" si="10"/>
        <v>7057.68</v>
      </c>
      <c r="Q32" s="164">
        <f>+K32-P32</f>
        <v>52942.32</v>
      </c>
    </row>
    <row r="33" spans="1:17" s="9" customFormat="1" ht="38.25" customHeight="1" x14ac:dyDescent="0.2">
      <c r="A33" s="157">
        <v>11</v>
      </c>
      <c r="B33" s="183" t="s">
        <v>846</v>
      </c>
      <c r="C33" s="165" t="s">
        <v>565</v>
      </c>
      <c r="D33" s="165" t="s">
        <v>15</v>
      </c>
      <c r="E33" s="166" t="s">
        <v>355</v>
      </c>
      <c r="F33" s="166" t="s">
        <v>19</v>
      </c>
      <c r="G33" s="178">
        <v>45413</v>
      </c>
      <c r="H33" s="179">
        <v>45597</v>
      </c>
      <c r="I33" s="161">
        <v>46000</v>
      </c>
      <c r="J33" s="161">
        <v>0</v>
      </c>
      <c r="K33" s="161">
        <f t="shared" si="9"/>
        <v>46000</v>
      </c>
      <c r="L33" s="161">
        <v>1320.2</v>
      </c>
      <c r="M33" s="184">
        <v>1289.46</v>
      </c>
      <c r="N33" s="161">
        <v>1398.4</v>
      </c>
      <c r="O33" s="161">
        <v>25</v>
      </c>
      <c r="P33" s="162">
        <f t="shared" si="10"/>
        <v>4033.06</v>
      </c>
      <c r="Q33" s="164">
        <f>+K33-P33</f>
        <v>41966.94</v>
      </c>
    </row>
    <row r="34" spans="1:17" s="123" customFormat="1" ht="36.75" customHeight="1" x14ac:dyDescent="0.2">
      <c r="A34" s="313" t="s">
        <v>645</v>
      </c>
      <c r="B34" s="314"/>
      <c r="C34" s="167">
        <v>2</v>
      </c>
      <c r="D34" s="167"/>
      <c r="E34" s="280"/>
      <c r="F34" s="168"/>
      <c r="G34" s="169"/>
      <c r="H34" s="170"/>
      <c r="I34" s="171">
        <f>SUM(I31:I33)</f>
        <v>171000</v>
      </c>
      <c r="J34" s="171">
        <f t="shared" ref="J34:Q34" si="11">SUM(J31:J33)</f>
        <v>0</v>
      </c>
      <c r="K34" s="171">
        <f t="shared" si="11"/>
        <v>171000</v>
      </c>
      <c r="L34" s="171">
        <f t="shared" si="11"/>
        <v>4907.7</v>
      </c>
      <c r="M34" s="171">
        <f t="shared" si="11"/>
        <v>9203.7200000000012</v>
      </c>
      <c r="N34" s="171">
        <f t="shared" si="11"/>
        <v>5198.3999999999996</v>
      </c>
      <c r="O34" s="171">
        <f t="shared" si="11"/>
        <v>75</v>
      </c>
      <c r="P34" s="171">
        <f t="shared" si="11"/>
        <v>19384.82</v>
      </c>
      <c r="Q34" s="171">
        <f t="shared" si="11"/>
        <v>151615.18</v>
      </c>
    </row>
    <row r="35" spans="1:17" s="9" customFormat="1" ht="36.75" customHeight="1" x14ac:dyDescent="0.2">
      <c r="A35" s="313" t="s">
        <v>670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20"/>
    </row>
    <row r="36" spans="1:17" s="9" customFormat="1" ht="38.25" customHeight="1" x14ac:dyDescent="0.2">
      <c r="A36" s="157">
        <v>12</v>
      </c>
      <c r="B36" s="176" t="s">
        <v>578</v>
      </c>
      <c r="C36" s="176" t="s">
        <v>565</v>
      </c>
      <c r="D36" s="176" t="s">
        <v>336</v>
      </c>
      <c r="E36" s="159" t="s">
        <v>355</v>
      </c>
      <c r="F36" s="159" t="s">
        <v>19</v>
      </c>
      <c r="G36" s="160">
        <v>44652</v>
      </c>
      <c r="H36" s="177">
        <v>44835</v>
      </c>
      <c r="I36" s="162">
        <v>90000</v>
      </c>
      <c r="J36" s="162">
        <v>0</v>
      </c>
      <c r="K36" s="162">
        <f t="shared" ref="K36" si="12">SUM(I36:J36)</f>
        <v>90000</v>
      </c>
      <c r="L36" s="162">
        <v>2583</v>
      </c>
      <c r="M36" s="163">
        <v>9753.1206666666694</v>
      </c>
      <c r="N36" s="162">
        <v>2736</v>
      </c>
      <c r="O36" s="162">
        <v>25</v>
      </c>
      <c r="P36" s="162">
        <f t="shared" ref="P36" si="13">SUM(L36:O36)</f>
        <v>15097.120666666669</v>
      </c>
      <c r="Q36" s="164">
        <f>+K36-P36</f>
        <v>74902.879333333331</v>
      </c>
    </row>
    <row r="37" spans="1:17" s="123" customFormat="1" ht="36.75" customHeight="1" x14ac:dyDescent="0.2">
      <c r="A37" s="313" t="s">
        <v>645</v>
      </c>
      <c r="B37" s="314"/>
      <c r="C37" s="167">
        <v>1</v>
      </c>
      <c r="D37" s="167"/>
      <c r="E37" s="280"/>
      <c r="F37" s="185"/>
      <c r="G37" s="171"/>
      <c r="H37" s="172"/>
      <c r="I37" s="172">
        <f>SUM(I36)</f>
        <v>90000</v>
      </c>
      <c r="J37" s="172">
        <f t="shared" ref="J37:Q37" si="14">SUM(J36)</f>
        <v>0</v>
      </c>
      <c r="K37" s="172">
        <f t="shared" si="14"/>
        <v>90000</v>
      </c>
      <c r="L37" s="172">
        <f t="shared" si="14"/>
        <v>2583</v>
      </c>
      <c r="M37" s="172">
        <f t="shared" si="14"/>
        <v>9753.1206666666694</v>
      </c>
      <c r="N37" s="172">
        <f t="shared" si="14"/>
        <v>2736</v>
      </c>
      <c r="O37" s="172">
        <f t="shared" si="14"/>
        <v>25</v>
      </c>
      <c r="P37" s="172">
        <f t="shared" si="14"/>
        <v>15097.120666666669</v>
      </c>
      <c r="Q37" s="175">
        <f t="shared" si="14"/>
        <v>74902.879333333331</v>
      </c>
    </row>
    <row r="38" spans="1:17" s="9" customFormat="1" ht="36.75" customHeight="1" x14ac:dyDescent="0.2">
      <c r="A38" s="313" t="s">
        <v>700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20"/>
    </row>
    <row r="39" spans="1:17" s="9" customFormat="1" ht="38.25" customHeight="1" x14ac:dyDescent="0.2">
      <c r="A39" s="157">
        <v>13</v>
      </c>
      <c r="B39" s="186" t="s">
        <v>484</v>
      </c>
      <c r="C39" s="187" t="s">
        <v>565</v>
      </c>
      <c r="D39" s="181" t="s">
        <v>675</v>
      </c>
      <c r="E39" s="166" t="s">
        <v>355</v>
      </c>
      <c r="F39" s="166" t="s">
        <v>19</v>
      </c>
      <c r="G39" s="179">
        <v>45170</v>
      </c>
      <c r="H39" s="178">
        <v>45352</v>
      </c>
      <c r="I39" s="182">
        <v>110000</v>
      </c>
      <c r="J39" s="162">
        <v>0</v>
      </c>
      <c r="K39" s="162">
        <f t="shared" ref="K39" si="15">SUM(I39:J39)</f>
        <v>110000</v>
      </c>
      <c r="L39" s="162">
        <v>3157</v>
      </c>
      <c r="M39" s="163">
        <v>14457.62</v>
      </c>
      <c r="N39" s="162">
        <v>3344</v>
      </c>
      <c r="O39" s="162">
        <v>25</v>
      </c>
      <c r="P39" s="162">
        <f t="shared" ref="P39" si="16">SUM(L39:O39)</f>
        <v>20983.620000000003</v>
      </c>
      <c r="Q39" s="164">
        <f t="shared" ref="Q39" si="17">+K39-P39</f>
        <v>89016.38</v>
      </c>
    </row>
    <row r="40" spans="1:17" s="123" customFormat="1" ht="36.75" customHeight="1" x14ac:dyDescent="0.2">
      <c r="A40" s="313" t="s">
        <v>645</v>
      </c>
      <c r="B40" s="314"/>
      <c r="C40" s="167">
        <v>1</v>
      </c>
      <c r="D40" s="339"/>
      <c r="E40" s="339"/>
      <c r="F40" s="339"/>
      <c r="G40" s="339"/>
      <c r="H40" s="340"/>
      <c r="I40" s="172">
        <f>SUM(I39)</f>
        <v>110000</v>
      </c>
      <c r="J40" s="172">
        <f t="shared" ref="J40:Q40" si="18">SUM(J39)</f>
        <v>0</v>
      </c>
      <c r="K40" s="172">
        <f t="shared" si="18"/>
        <v>110000</v>
      </c>
      <c r="L40" s="172">
        <f t="shared" si="18"/>
        <v>3157</v>
      </c>
      <c r="M40" s="172">
        <f t="shared" si="18"/>
        <v>14457.62</v>
      </c>
      <c r="N40" s="172">
        <f t="shared" si="18"/>
        <v>3344</v>
      </c>
      <c r="O40" s="172">
        <f t="shared" si="18"/>
        <v>25</v>
      </c>
      <c r="P40" s="172">
        <f t="shared" si="18"/>
        <v>20983.620000000003</v>
      </c>
      <c r="Q40" s="175">
        <f t="shared" si="18"/>
        <v>89016.38</v>
      </c>
    </row>
    <row r="41" spans="1:17" s="9" customFormat="1" ht="36.75" customHeight="1" x14ac:dyDescent="0.2">
      <c r="A41" s="313" t="s">
        <v>647</v>
      </c>
      <c r="B41" s="314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20"/>
    </row>
    <row r="42" spans="1:17" s="9" customFormat="1" ht="38.25" customHeight="1" x14ac:dyDescent="0.2">
      <c r="A42" s="157">
        <v>14</v>
      </c>
      <c r="B42" s="176" t="s">
        <v>671</v>
      </c>
      <c r="C42" s="176" t="s">
        <v>565</v>
      </c>
      <c r="D42" s="176" t="s">
        <v>676</v>
      </c>
      <c r="E42" s="159" t="s">
        <v>355</v>
      </c>
      <c r="F42" s="159" t="s">
        <v>19</v>
      </c>
      <c r="G42" s="160">
        <v>45170</v>
      </c>
      <c r="H42" s="177">
        <v>45352</v>
      </c>
      <c r="I42" s="162">
        <v>50000</v>
      </c>
      <c r="J42" s="162">
        <v>0</v>
      </c>
      <c r="K42" s="161">
        <f t="shared" ref="K42:K45" si="19">SUM(I42:J42)</f>
        <v>50000</v>
      </c>
      <c r="L42" s="162">
        <v>1435</v>
      </c>
      <c r="M42" s="163">
        <v>1854</v>
      </c>
      <c r="N42" s="162">
        <v>1520</v>
      </c>
      <c r="O42" s="162">
        <v>10025</v>
      </c>
      <c r="P42" s="162">
        <f t="shared" ref="P42:P47" si="20">SUM(L42:O42)</f>
        <v>14834</v>
      </c>
      <c r="Q42" s="164">
        <f t="shared" ref="Q42:Q47" si="21">+K42-P42</f>
        <v>35166</v>
      </c>
    </row>
    <row r="43" spans="1:17" s="9" customFormat="1" ht="38.25" customHeight="1" x14ac:dyDescent="0.2">
      <c r="A43" s="157">
        <v>15</v>
      </c>
      <c r="B43" s="176" t="s">
        <v>809</v>
      </c>
      <c r="C43" s="176" t="s">
        <v>356</v>
      </c>
      <c r="D43" s="176" t="s">
        <v>3</v>
      </c>
      <c r="E43" s="159" t="s">
        <v>355</v>
      </c>
      <c r="F43" s="159" t="s">
        <v>19</v>
      </c>
      <c r="G43" s="160">
        <v>45352</v>
      </c>
      <c r="H43" s="177">
        <v>45536</v>
      </c>
      <c r="I43" s="162">
        <v>70000</v>
      </c>
      <c r="J43" s="162">
        <v>0</v>
      </c>
      <c r="K43" s="161">
        <f t="shared" si="19"/>
        <v>70000</v>
      </c>
      <c r="L43" s="162">
        <v>2009</v>
      </c>
      <c r="M43" s="163">
        <v>5368.48</v>
      </c>
      <c r="N43" s="162">
        <v>2128</v>
      </c>
      <c r="O43" s="162">
        <v>25</v>
      </c>
      <c r="P43" s="162">
        <f t="shared" si="20"/>
        <v>9530.48</v>
      </c>
      <c r="Q43" s="164">
        <f t="shared" si="21"/>
        <v>60469.520000000004</v>
      </c>
    </row>
    <row r="44" spans="1:17" s="9" customFormat="1" ht="38.25" customHeight="1" x14ac:dyDescent="0.2">
      <c r="A44" s="157">
        <v>16</v>
      </c>
      <c r="B44" s="176" t="s">
        <v>828</v>
      </c>
      <c r="C44" s="176" t="s">
        <v>459</v>
      </c>
      <c r="D44" s="176" t="s">
        <v>676</v>
      </c>
      <c r="E44" s="159" t="s">
        <v>355</v>
      </c>
      <c r="F44" s="159" t="s">
        <v>19</v>
      </c>
      <c r="G44" s="160">
        <v>45383</v>
      </c>
      <c r="H44" s="177">
        <v>45566</v>
      </c>
      <c r="I44" s="162">
        <v>50000</v>
      </c>
      <c r="J44" s="162">
        <v>0</v>
      </c>
      <c r="K44" s="161">
        <f t="shared" si="19"/>
        <v>50000</v>
      </c>
      <c r="L44" s="162">
        <v>1435</v>
      </c>
      <c r="M44" s="163">
        <v>1854</v>
      </c>
      <c r="N44" s="162">
        <v>1520</v>
      </c>
      <c r="O44" s="162">
        <v>25</v>
      </c>
      <c r="P44" s="162">
        <f t="shared" si="20"/>
        <v>4834</v>
      </c>
      <c r="Q44" s="164">
        <f t="shared" si="21"/>
        <v>45166</v>
      </c>
    </row>
    <row r="45" spans="1:17" s="9" customFormat="1" ht="38.25" customHeight="1" x14ac:dyDescent="0.2">
      <c r="A45" s="157">
        <v>17</v>
      </c>
      <c r="B45" s="176" t="s">
        <v>847</v>
      </c>
      <c r="C45" s="176" t="s">
        <v>459</v>
      </c>
      <c r="D45" s="176" t="s">
        <v>3</v>
      </c>
      <c r="E45" s="159" t="s">
        <v>355</v>
      </c>
      <c r="F45" s="159" t="s">
        <v>19</v>
      </c>
      <c r="G45" s="160">
        <v>45413</v>
      </c>
      <c r="H45" s="177">
        <v>45597</v>
      </c>
      <c r="I45" s="162">
        <v>65000</v>
      </c>
      <c r="J45" s="162">
        <v>0</v>
      </c>
      <c r="K45" s="161">
        <f t="shared" si="19"/>
        <v>65000</v>
      </c>
      <c r="L45" s="162">
        <v>1865.5</v>
      </c>
      <c r="M45" s="163">
        <v>4427.58</v>
      </c>
      <c r="N45" s="162">
        <v>1976</v>
      </c>
      <c r="O45" s="162">
        <v>25</v>
      </c>
      <c r="P45" s="162">
        <f t="shared" si="20"/>
        <v>8294.08</v>
      </c>
      <c r="Q45" s="164">
        <f t="shared" si="21"/>
        <v>56705.919999999998</v>
      </c>
    </row>
    <row r="46" spans="1:17" s="9" customFormat="1" ht="38.25" customHeight="1" x14ac:dyDescent="0.2">
      <c r="A46" s="157">
        <v>18</v>
      </c>
      <c r="B46" s="176" t="s">
        <v>325</v>
      </c>
      <c r="C46" s="176" t="s">
        <v>357</v>
      </c>
      <c r="D46" s="176" t="s">
        <v>3</v>
      </c>
      <c r="E46" s="159" t="s">
        <v>355</v>
      </c>
      <c r="F46" s="159" t="s">
        <v>19</v>
      </c>
      <c r="G46" s="160">
        <v>44445</v>
      </c>
      <c r="H46" s="177">
        <v>44626</v>
      </c>
      <c r="I46" s="162">
        <v>59600</v>
      </c>
      <c r="J46" s="162">
        <v>0</v>
      </c>
      <c r="K46" s="162">
        <v>59600</v>
      </c>
      <c r="L46" s="162">
        <v>1710.52</v>
      </c>
      <c r="M46" s="163">
        <v>3411.4</v>
      </c>
      <c r="N46" s="162">
        <v>1811.84</v>
      </c>
      <c r="O46" s="162">
        <v>25</v>
      </c>
      <c r="P46" s="162">
        <f t="shared" si="20"/>
        <v>6958.76</v>
      </c>
      <c r="Q46" s="164">
        <f t="shared" si="21"/>
        <v>52641.24</v>
      </c>
    </row>
    <row r="47" spans="1:17" s="9" customFormat="1" ht="38.25" customHeight="1" x14ac:dyDescent="0.2">
      <c r="A47" s="157">
        <v>19</v>
      </c>
      <c r="B47" s="165" t="s">
        <v>326</v>
      </c>
      <c r="C47" s="165" t="s">
        <v>565</v>
      </c>
      <c r="D47" s="165" t="s">
        <v>582</v>
      </c>
      <c r="E47" s="166" t="s">
        <v>355</v>
      </c>
      <c r="F47" s="166" t="s">
        <v>19</v>
      </c>
      <c r="G47" s="178">
        <v>44621</v>
      </c>
      <c r="H47" s="179">
        <v>44805</v>
      </c>
      <c r="I47" s="162">
        <v>135000</v>
      </c>
      <c r="J47" s="162">
        <v>0</v>
      </c>
      <c r="K47" s="162">
        <f t="shared" ref="K47" si="22">SUM(I47:J47)</f>
        <v>135000</v>
      </c>
      <c r="L47" s="162">
        <v>3874.5</v>
      </c>
      <c r="M47" s="163">
        <v>20338.240000000002</v>
      </c>
      <c r="N47" s="162">
        <v>4104</v>
      </c>
      <c r="O47" s="162">
        <v>25</v>
      </c>
      <c r="P47" s="162">
        <f t="shared" si="20"/>
        <v>28341.74</v>
      </c>
      <c r="Q47" s="164">
        <f t="shared" si="21"/>
        <v>106658.26</v>
      </c>
    </row>
    <row r="48" spans="1:17" s="123" customFormat="1" ht="36.75" customHeight="1" x14ac:dyDescent="0.2">
      <c r="A48" s="313" t="s">
        <v>645</v>
      </c>
      <c r="B48" s="314"/>
      <c r="C48" s="167">
        <v>6</v>
      </c>
      <c r="D48" s="167"/>
      <c r="E48" s="280"/>
      <c r="F48" s="168"/>
      <c r="G48" s="169"/>
      <c r="H48" s="170"/>
      <c r="I48" s="171">
        <f t="shared" ref="I48:Q48" si="23">SUM(I42:I47)</f>
        <v>429600</v>
      </c>
      <c r="J48" s="171">
        <f t="shared" si="23"/>
        <v>0</v>
      </c>
      <c r="K48" s="171">
        <f t="shared" si="23"/>
        <v>429600</v>
      </c>
      <c r="L48" s="171">
        <f t="shared" si="23"/>
        <v>12329.52</v>
      </c>
      <c r="M48" s="171">
        <f t="shared" si="23"/>
        <v>37253.699999999997</v>
      </c>
      <c r="N48" s="171">
        <f t="shared" si="23"/>
        <v>13059.84</v>
      </c>
      <c r="O48" s="171">
        <f t="shared" si="23"/>
        <v>10150</v>
      </c>
      <c r="P48" s="171">
        <f t="shared" si="23"/>
        <v>72793.06</v>
      </c>
      <c r="Q48" s="175">
        <f t="shared" si="23"/>
        <v>356806.94</v>
      </c>
    </row>
    <row r="49" spans="1:17" s="9" customFormat="1" ht="36.75" customHeight="1" x14ac:dyDescent="0.2">
      <c r="A49" s="313" t="s">
        <v>701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20"/>
    </row>
    <row r="50" spans="1:17" s="9" customFormat="1" ht="38.25" customHeight="1" x14ac:dyDescent="0.2">
      <c r="A50" s="157">
        <v>20</v>
      </c>
      <c r="B50" s="176" t="s">
        <v>449</v>
      </c>
      <c r="C50" s="176" t="s">
        <v>565</v>
      </c>
      <c r="D50" s="176" t="s">
        <v>677</v>
      </c>
      <c r="E50" s="159" t="s">
        <v>355</v>
      </c>
      <c r="F50" s="159" t="s">
        <v>19</v>
      </c>
      <c r="G50" s="160">
        <v>44805</v>
      </c>
      <c r="H50" s="177">
        <v>44986</v>
      </c>
      <c r="I50" s="162">
        <v>80000</v>
      </c>
      <c r="J50" s="162">
        <v>0</v>
      </c>
      <c r="K50" s="162">
        <f t="shared" ref="K50" si="24">SUM(I50:J50)</f>
        <v>80000</v>
      </c>
      <c r="L50" s="162">
        <v>2296</v>
      </c>
      <c r="M50" s="163">
        <v>7400.87</v>
      </c>
      <c r="N50" s="162">
        <v>2432</v>
      </c>
      <c r="O50" s="162">
        <v>35025</v>
      </c>
      <c r="P50" s="162">
        <f>SUM(L50:O50)</f>
        <v>47153.869999999995</v>
      </c>
      <c r="Q50" s="164">
        <f>+K50-P50</f>
        <v>32846.130000000005</v>
      </c>
    </row>
    <row r="51" spans="1:17" s="123" customFormat="1" ht="36.75" customHeight="1" x14ac:dyDescent="0.2">
      <c r="A51" s="313" t="s">
        <v>645</v>
      </c>
      <c r="B51" s="314"/>
      <c r="C51" s="167">
        <v>1</v>
      </c>
      <c r="D51" s="339"/>
      <c r="E51" s="339"/>
      <c r="F51" s="339"/>
      <c r="G51" s="339"/>
      <c r="H51" s="340"/>
      <c r="I51" s="172">
        <f>SUM(I50)</f>
        <v>80000</v>
      </c>
      <c r="J51" s="172">
        <f t="shared" ref="J51:Q51" si="25">SUM(J50)</f>
        <v>0</v>
      </c>
      <c r="K51" s="172">
        <f t="shared" si="25"/>
        <v>80000</v>
      </c>
      <c r="L51" s="172">
        <f t="shared" si="25"/>
        <v>2296</v>
      </c>
      <c r="M51" s="172">
        <f t="shared" si="25"/>
        <v>7400.87</v>
      </c>
      <c r="N51" s="172">
        <f t="shared" si="25"/>
        <v>2432</v>
      </c>
      <c r="O51" s="172">
        <f t="shared" si="25"/>
        <v>35025</v>
      </c>
      <c r="P51" s="172">
        <f t="shared" si="25"/>
        <v>47153.869999999995</v>
      </c>
      <c r="Q51" s="175">
        <f t="shared" si="25"/>
        <v>32846.130000000005</v>
      </c>
    </row>
    <row r="52" spans="1:17" s="9" customFormat="1" ht="36.75" customHeight="1" x14ac:dyDescent="0.2">
      <c r="A52" s="313" t="s">
        <v>702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20"/>
    </row>
    <row r="53" spans="1:17" s="9" customFormat="1" ht="38.25" customHeight="1" x14ac:dyDescent="0.2">
      <c r="A53" s="157">
        <v>21</v>
      </c>
      <c r="B53" s="176" t="s">
        <v>333</v>
      </c>
      <c r="C53" s="176" t="s">
        <v>565</v>
      </c>
      <c r="D53" s="176" t="s">
        <v>678</v>
      </c>
      <c r="E53" s="159" t="s">
        <v>355</v>
      </c>
      <c r="F53" s="159" t="s">
        <v>19</v>
      </c>
      <c r="G53" s="160">
        <v>44621</v>
      </c>
      <c r="H53" s="177">
        <v>44774</v>
      </c>
      <c r="I53" s="162">
        <v>80000</v>
      </c>
      <c r="J53" s="162">
        <v>0</v>
      </c>
      <c r="K53" s="162">
        <f>SUM(I53:J53)</f>
        <v>80000</v>
      </c>
      <c r="L53" s="162">
        <v>2296</v>
      </c>
      <c r="M53" s="163">
        <v>6972</v>
      </c>
      <c r="N53" s="162">
        <v>2432</v>
      </c>
      <c r="O53" s="162">
        <v>1740.46</v>
      </c>
      <c r="P53" s="162">
        <f>SUM(L53:O53)</f>
        <v>13440.46</v>
      </c>
      <c r="Q53" s="164">
        <f>+K53-P53</f>
        <v>66559.540000000008</v>
      </c>
    </row>
    <row r="54" spans="1:17" s="123" customFormat="1" ht="36.75" customHeight="1" x14ac:dyDescent="0.2">
      <c r="A54" s="313" t="s">
        <v>645</v>
      </c>
      <c r="B54" s="314"/>
      <c r="C54" s="167">
        <v>1</v>
      </c>
      <c r="D54" s="339"/>
      <c r="E54" s="339"/>
      <c r="F54" s="339"/>
      <c r="G54" s="339"/>
      <c r="H54" s="340"/>
      <c r="I54" s="172">
        <f>SUM(I53)</f>
        <v>80000</v>
      </c>
      <c r="J54" s="172">
        <f t="shared" ref="J54:Q54" si="26">SUM(J53)</f>
        <v>0</v>
      </c>
      <c r="K54" s="172">
        <f t="shared" si="26"/>
        <v>80000</v>
      </c>
      <c r="L54" s="172">
        <f t="shared" si="26"/>
        <v>2296</v>
      </c>
      <c r="M54" s="172">
        <f t="shared" si="26"/>
        <v>6972</v>
      </c>
      <c r="N54" s="172">
        <f t="shared" si="26"/>
        <v>2432</v>
      </c>
      <c r="O54" s="172">
        <f t="shared" si="26"/>
        <v>1740.46</v>
      </c>
      <c r="P54" s="172">
        <f t="shared" si="26"/>
        <v>13440.46</v>
      </c>
      <c r="Q54" s="175">
        <f t="shared" si="26"/>
        <v>66559.540000000008</v>
      </c>
    </row>
    <row r="55" spans="1:17" s="9" customFormat="1" ht="36.75" customHeight="1" x14ac:dyDescent="0.2">
      <c r="A55" s="313" t="s">
        <v>672</v>
      </c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 t="e">
        <f>SUM(#REF!)</f>
        <v>#REF!</v>
      </c>
      <c r="Q55" s="320" t="e">
        <f>SUM(#REF!)</f>
        <v>#REF!</v>
      </c>
    </row>
    <row r="56" spans="1:17" s="9" customFormat="1" ht="38.25" customHeight="1" x14ac:dyDescent="0.2">
      <c r="A56" s="157">
        <v>22</v>
      </c>
      <c r="B56" s="176" t="s">
        <v>363</v>
      </c>
      <c r="C56" s="176" t="s">
        <v>565</v>
      </c>
      <c r="D56" s="176" t="s">
        <v>581</v>
      </c>
      <c r="E56" s="159" t="s">
        <v>355</v>
      </c>
      <c r="F56" s="159" t="s">
        <v>353</v>
      </c>
      <c r="G56" s="160">
        <v>44743</v>
      </c>
      <c r="H56" s="177">
        <v>44927</v>
      </c>
      <c r="I56" s="162">
        <v>25000</v>
      </c>
      <c r="J56" s="162">
        <v>0</v>
      </c>
      <c r="K56" s="162">
        <v>25000</v>
      </c>
      <c r="L56" s="162">
        <v>717.5</v>
      </c>
      <c r="M56" s="163">
        <v>0</v>
      </c>
      <c r="N56" s="162">
        <v>760</v>
      </c>
      <c r="O56" s="162">
        <v>25</v>
      </c>
      <c r="P56" s="162">
        <f>SUM(L56:O56)</f>
        <v>1502.5</v>
      </c>
      <c r="Q56" s="164">
        <f t="shared" ref="Q56:Q57" si="27">+K56-P56</f>
        <v>23497.5</v>
      </c>
    </row>
    <row r="57" spans="1:17" s="9" customFormat="1" ht="38.25" customHeight="1" x14ac:dyDescent="0.2">
      <c r="A57" s="157">
        <v>23</v>
      </c>
      <c r="B57" s="165" t="s">
        <v>499</v>
      </c>
      <c r="C57" s="176" t="s">
        <v>565</v>
      </c>
      <c r="D57" s="176" t="s">
        <v>581</v>
      </c>
      <c r="E57" s="159" t="s">
        <v>355</v>
      </c>
      <c r="F57" s="159" t="s">
        <v>353</v>
      </c>
      <c r="G57" s="160">
        <v>44896</v>
      </c>
      <c r="H57" s="160">
        <v>45078</v>
      </c>
      <c r="I57" s="162">
        <v>45000</v>
      </c>
      <c r="J57" s="162">
        <v>0</v>
      </c>
      <c r="K57" s="162">
        <f t="shared" ref="K57" si="28">SUM(I57:J57)</f>
        <v>45000</v>
      </c>
      <c r="L57" s="162">
        <v>1291.5</v>
      </c>
      <c r="M57" s="163">
        <v>1148.33</v>
      </c>
      <c r="N57" s="162">
        <v>1368</v>
      </c>
      <c r="O57" s="162">
        <v>25</v>
      </c>
      <c r="P57" s="162">
        <f t="shared" ref="P57" si="29">SUM(L57:O57)</f>
        <v>3832.83</v>
      </c>
      <c r="Q57" s="164">
        <f t="shared" si="27"/>
        <v>41167.17</v>
      </c>
    </row>
    <row r="58" spans="1:17" s="9" customFormat="1" ht="38.25" customHeight="1" x14ac:dyDescent="0.2">
      <c r="A58" s="157">
        <v>24</v>
      </c>
      <c r="B58" s="176" t="s">
        <v>697</v>
      </c>
      <c r="C58" s="176" t="s">
        <v>565</v>
      </c>
      <c r="D58" s="176" t="s">
        <v>703</v>
      </c>
      <c r="E58" s="159" t="s">
        <v>355</v>
      </c>
      <c r="F58" s="159" t="s">
        <v>353</v>
      </c>
      <c r="G58" s="160">
        <v>44743</v>
      </c>
      <c r="H58" s="177">
        <v>44927</v>
      </c>
      <c r="I58" s="162">
        <v>70000</v>
      </c>
      <c r="J58" s="162">
        <v>0</v>
      </c>
      <c r="K58" s="162">
        <f t="shared" ref="K58" si="30">SUM(I58:J58)</f>
        <v>70000</v>
      </c>
      <c r="L58" s="162">
        <v>2009</v>
      </c>
      <c r="M58" s="163">
        <v>5368.48</v>
      </c>
      <c r="N58" s="162">
        <v>2128</v>
      </c>
      <c r="O58" s="162">
        <v>25</v>
      </c>
      <c r="P58" s="162">
        <f>SUM(L58:O58)</f>
        <v>9530.48</v>
      </c>
      <c r="Q58" s="164">
        <f t="shared" ref="Q58" si="31">+K58-P58</f>
        <v>60469.520000000004</v>
      </c>
    </row>
    <row r="59" spans="1:17" s="123" customFormat="1" ht="36.75" customHeight="1" x14ac:dyDescent="0.2">
      <c r="A59" s="313" t="s">
        <v>645</v>
      </c>
      <c r="B59" s="314"/>
      <c r="C59" s="167">
        <v>3</v>
      </c>
      <c r="D59" s="167"/>
      <c r="E59" s="280"/>
      <c r="F59" s="168"/>
      <c r="G59" s="169"/>
      <c r="H59" s="170"/>
      <c r="I59" s="171">
        <f>SUM(I56:I58)</f>
        <v>140000</v>
      </c>
      <c r="J59" s="171">
        <f t="shared" ref="J59:Q59" si="32">SUM(J56:J58)</f>
        <v>0</v>
      </c>
      <c r="K59" s="171">
        <f t="shared" si="32"/>
        <v>140000</v>
      </c>
      <c r="L59" s="171">
        <f t="shared" si="32"/>
        <v>4018</v>
      </c>
      <c r="M59" s="171">
        <f t="shared" si="32"/>
        <v>6516.8099999999995</v>
      </c>
      <c r="N59" s="171">
        <f t="shared" si="32"/>
        <v>4256</v>
      </c>
      <c r="O59" s="171">
        <f t="shared" si="32"/>
        <v>75</v>
      </c>
      <c r="P59" s="171">
        <f t="shared" si="32"/>
        <v>14865.81</v>
      </c>
      <c r="Q59" s="271">
        <f t="shared" si="32"/>
        <v>125134.19</v>
      </c>
    </row>
    <row r="60" spans="1:17" s="9" customFormat="1" ht="36.75" customHeight="1" x14ac:dyDescent="0.2">
      <c r="A60" s="313" t="s">
        <v>704</v>
      </c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 t="e">
        <f>SUM(#REF!)</f>
        <v>#REF!</v>
      </c>
      <c r="Q60" s="320" t="e">
        <f>SUM(#REF!)</f>
        <v>#REF!</v>
      </c>
    </row>
    <row r="61" spans="1:17" s="9" customFormat="1" ht="38.25" customHeight="1" x14ac:dyDescent="0.2">
      <c r="A61" s="157">
        <v>25</v>
      </c>
      <c r="B61" s="176" t="s">
        <v>328</v>
      </c>
      <c r="C61" s="176" t="s">
        <v>565</v>
      </c>
      <c r="D61" s="176" t="s">
        <v>752</v>
      </c>
      <c r="E61" s="159" t="s">
        <v>355</v>
      </c>
      <c r="F61" s="159" t="s">
        <v>353</v>
      </c>
      <c r="G61" s="160">
        <v>44743</v>
      </c>
      <c r="H61" s="177">
        <v>44927</v>
      </c>
      <c r="I61" s="162">
        <v>90000</v>
      </c>
      <c r="J61" s="162">
        <v>0</v>
      </c>
      <c r="K61" s="162">
        <f t="shared" ref="K61:K62" si="33">SUM(I61:J61)</f>
        <v>90000</v>
      </c>
      <c r="L61" s="162">
        <v>2583</v>
      </c>
      <c r="M61" s="163">
        <v>9753.1200000000008</v>
      </c>
      <c r="N61" s="162">
        <v>2736</v>
      </c>
      <c r="O61" s="162">
        <v>25</v>
      </c>
      <c r="P61" s="162">
        <f>SUM(L61:O61)</f>
        <v>15097.12</v>
      </c>
      <c r="Q61" s="164">
        <f t="shared" ref="Q61:Q62" si="34">+K61-P61</f>
        <v>74902.880000000005</v>
      </c>
    </row>
    <row r="62" spans="1:17" s="9" customFormat="1" ht="38.25" customHeight="1" x14ac:dyDescent="0.2">
      <c r="A62" s="157">
        <v>26</v>
      </c>
      <c r="B62" s="176" t="s">
        <v>364</v>
      </c>
      <c r="C62" s="176" t="s">
        <v>565</v>
      </c>
      <c r="D62" s="176" t="s">
        <v>580</v>
      </c>
      <c r="E62" s="159" t="s">
        <v>355</v>
      </c>
      <c r="F62" s="159" t="s">
        <v>353</v>
      </c>
      <c r="G62" s="160">
        <v>45200</v>
      </c>
      <c r="H62" s="177">
        <v>44986</v>
      </c>
      <c r="I62" s="162">
        <v>50000</v>
      </c>
      <c r="J62" s="162">
        <v>0</v>
      </c>
      <c r="K62" s="162">
        <f t="shared" si="33"/>
        <v>50000</v>
      </c>
      <c r="L62" s="162">
        <v>1435</v>
      </c>
      <c r="M62" s="163">
        <v>1854</v>
      </c>
      <c r="N62" s="162">
        <v>1520</v>
      </c>
      <c r="O62" s="162">
        <v>25</v>
      </c>
      <c r="P62" s="162">
        <f>SUM(L62:O62)</f>
        <v>4834</v>
      </c>
      <c r="Q62" s="164">
        <f t="shared" si="34"/>
        <v>45166</v>
      </c>
    </row>
    <row r="63" spans="1:17" s="123" customFormat="1" ht="36.75" customHeight="1" x14ac:dyDescent="0.2">
      <c r="A63" s="313" t="s">
        <v>645</v>
      </c>
      <c r="B63" s="314"/>
      <c r="C63" s="167">
        <v>2</v>
      </c>
      <c r="D63" s="167"/>
      <c r="E63" s="280"/>
      <c r="F63" s="168"/>
      <c r="G63" s="169"/>
      <c r="H63" s="170"/>
      <c r="I63" s="171">
        <f>SUM(I61:I62)</f>
        <v>140000</v>
      </c>
      <c r="J63" s="171">
        <f t="shared" ref="J63:Q63" si="35">SUM(J61:J62)</f>
        <v>0</v>
      </c>
      <c r="K63" s="171">
        <f t="shared" si="35"/>
        <v>140000</v>
      </c>
      <c r="L63" s="171">
        <f t="shared" si="35"/>
        <v>4018</v>
      </c>
      <c r="M63" s="171">
        <f t="shared" si="35"/>
        <v>11607.12</v>
      </c>
      <c r="N63" s="171">
        <f t="shared" si="35"/>
        <v>4256</v>
      </c>
      <c r="O63" s="171">
        <f t="shared" si="35"/>
        <v>50</v>
      </c>
      <c r="P63" s="171">
        <f t="shared" si="35"/>
        <v>19931.120000000003</v>
      </c>
      <c r="Q63" s="271">
        <f t="shared" si="35"/>
        <v>120068.88</v>
      </c>
    </row>
    <row r="64" spans="1:17" s="9" customFormat="1" ht="36.75" customHeight="1" x14ac:dyDescent="0.2">
      <c r="A64" s="313" t="s">
        <v>649</v>
      </c>
      <c r="B64" s="314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20"/>
    </row>
    <row r="65" spans="1:17" s="9" customFormat="1" ht="38.25" customHeight="1" x14ac:dyDescent="0.2">
      <c r="A65" s="157">
        <v>27</v>
      </c>
      <c r="B65" s="176" t="s">
        <v>502</v>
      </c>
      <c r="C65" s="176" t="s">
        <v>357</v>
      </c>
      <c r="D65" s="176" t="s">
        <v>338</v>
      </c>
      <c r="E65" s="159" t="s">
        <v>355</v>
      </c>
      <c r="F65" s="159" t="s">
        <v>19</v>
      </c>
      <c r="G65" s="160">
        <v>44927</v>
      </c>
      <c r="H65" s="177">
        <v>45108</v>
      </c>
      <c r="I65" s="162">
        <v>35000</v>
      </c>
      <c r="J65" s="162">
        <v>0</v>
      </c>
      <c r="K65" s="162">
        <f t="shared" ref="K65:K68" si="36">SUM(I65:J65)</f>
        <v>35000</v>
      </c>
      <c r="L65" s="162">
        <v>1004.5</v>
      </c>
      <c r="M65" s="163">
        <v>0</v>
      </c>
      <c r="N65" s="162">
        <v>1064</v>
      </c>
      <c r="O65" s="162">
        <v>25</v>
      </c>
      <c r="P65" s="162">
        <f t="shared" ref="P65:P68" si="37">+L65+M65+N65+O65</f>
        <v>2093.5</v>
      </c>
      <c r="Q65" s="164">
        <f t="shared" ref="Q65:Q68" si="38">+I65-P65</f>
        <v>32906.5</v>
      </c>
    </row>
    <row r="66" spans="1:17" s="9" customFormat="1" ht="38.25" customHeight="1" x14ac:dyDescent="0.2">
      <c r="A66" s="157">
        <v>28</v>
      </c>
      <c r="B66" s="176" t="s">
        <v>331</v>
      </c>
      <c r="C66" s="176" t="s">
        <v>356</v>
      </c>
      <c r="D66" s="176" t="s">
        <v>583</v>
      </c>
      <c r="E66" s="159" t="s">
        <v>355</v>
      </c>
      <c r="F66" s="159" t="s">
        <v>19</v>
      </c>
      <c r="G66" s="160">
        <v>44378</v>
      </c>
      <c r="H66" s="177">
        <v>44562</v>
      </c>
      <c r="I66" s="162">
        <v>90000</v>
      </c>
      <c r="J66" s="162">
        <v>0</v>
      </c>
      <c r="K66" s="162">
        <f t="shared" si="36"/>
        <v>90000</v>
      </c>
      <c r="L66" s="162">
        <v>2583</v>
      </c>
      <c r="M66" s="163">
        <v>9753.1200000000008</v>
      </c>
      <c r="N66" s="162">
        <v>2736</v>
      </c>
      <c r="O66" s="162">
        <v>25</v>
      </c>
      <c r="P66" s="162">
        <f t="shared" si="37"/>
        <v>15097.12</v>
      </c>
      <c r="Q66" s="164">
        <f t="shared" si="38"/>
        <v>74902.880000000005</v>
      </c>
    </row>
    <row r="67" spans="1:17" s="9" customFormat="1" ht="38.25" customHeight="1" x14ac:dyDescent="0.2">
      <c r="A67" s="157">
        <v>29</v>
      </c>
      <c r="B67" s="158" t="s">
        <v>323</v>
      </c>
      <c r="C67" s="158" t="s">
        <v>357</v>
      </c>
      <c r="D67" s="158" t="s">
        <v>334</v>
      </c>
      <c r="E67" s="159" t="s">
        <v>355</v>
      </c>
      <c r="F67" s="159" t="s">
        <v>19</v>
      </c>
      <c r="G67" s="160">
        <v>44621</v>
      </c>
      <c r="H67" s="177">
        <v>44866</v>
      </c>
      <c r="I67" s="161">
        <v>80000</v>
      </c>
      <c r="J67" s="162">
        <v>0</v>
      </c>
      <c r="K67" s="162">
        <f t="shared" si="36"/>
        <v>80000</v>
      </c>
      <c r="L67" s="162">
        <v>2296</v>
      </c>
      <c r="M67" s="163">
        <v>7400.87</v>
      </c>
      <c r="N67" s="162">
        <v>2432</v>
      </c>
      <c r="O67" s="162">
        <v>25</v>
      </c>
      <c r="P67" s="162">
        <f t="shared" si="37"/>
        <v>12153.869999999999</v>
      </c>
      <c r="Q67" s="164">
        <f t="shared" si="38"/>
        <v>67846.13</v>
      </c>
    </row>
    <row r="68" spans="1:17" s="9" customFormat="1" ht="38.25" customHeight="1" x14ac:dyDescent="0.2">
      <c r="A68" s="157">
        <v>30</v>
      </c>
      <c r="B68" s="176" t="s">
        <v>332</v>
      </c>
      <c r="C68" s="176" t="s">
        <v>565</v>
      </c>
      <c r="D68" s="176" t="s">
        <v>337</v>
      </c>
      <c r="E68" s="159" t="s">
        <v>355</v>
      </c>
      <c r="F68" s="159" t="s">
        <v>19</v>
      </c>
      <c r="G68" s="177">
        <v>44565</v>
      </c>
      <c r="H68" s="177">
        <v>44746</v>
      </c>
      <c r="I68" s="162">
        <v>145000</v>
      </c>
      <c r="J68" s="162">
        <v>0</v>
      </c>
      <c r="K68" s="162">
        <f t="shared" si="36"/>
        <v>145000</v>
      </c>
      <c r="L68" s="162">
        <v>4161.5</v>
      </c>
      <c r="M68" s="163">
        <v>22690.49</v>
      </c>
      <c r="N68" s="162">
        <v>4408</v>
      </c>
      <c r="O68" s="162">
        <v>25</v>
      </c>
      <c r="P68" s="162">
        <f t="shared" si="37"/>
        <v>31284.99</v>
      </c>
      <c r="Q68" s="164">
        <f t="shared" si="38"/>
        <v>113715.01</v>
      </c>
    </row>
    <row r="69" spans="1:17" s="123" customFormat="1" ht="36.75" customHeight="1" x14ac:dyDescent="0.2">
      <c r="A69" s="313" t="s">
        <v>645</v>
      </c>
      <c r="B69" s="314"/>
      <c r="C69" s="167">
        <v>4</v>
      </c>
      <c r="D69" s="167"/>
      <c r="E69" s="280"/>
      <c r="F69" s="168"/>
      <c r="G69" s="169"/>
      <c r="H69" s="170"/>
      <c r="I69" s="171">
        <f>SUM(I65:I68)</f>
        <v>350000</v>
      </c>
      <c r="J69" s="171">
        <f t="shared" ref="J69:Q69" si="39">SUM(J65:J68)</f>
        <v>0</v>
      </c>
      <c r="K69" s="171">
        <f t="shared" si="39"/>
        <v>350000</v>
      </c>
      <c r="L69" s="171">
        <f t="shared" si="39"/>
        <v>10045</v>
      </c>
      <c r="M69" s="171">
        <f t="shared" si="39"/>
        <v>39844.480000000003</v>
      </c>
      <c r="N69" s="171">
        <f t="shared" si="39"/>
        <v>10640</v>
      </c>
      <c r="O69" s="171">
        <f t="shared" si="39"/>
        <v>100</v>
      </c>
      <c r="P69" s="171">
        <f t="shared" si="39"/>
        <v>60629.48</v>
      </c>
      <c r="Q69" s="271">
        <f t="shared" si="39"/>
        <v>289370.52</v>
      </c>
    </row>
    <row r="70" spans="1:17" s="9" customFormat="1" ht="36.75" customHeight="1" x14ac:dyDescent="0.2">
      <c r="A70" s="313" t="s">
        <v>705</v>
      </c>
      <c r="B70" s="314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20"/>
    </row>
    <row r="71" spans="1:17" s="9" customFormat="1" ht="38.25" customHeight="1" x14ac:dyDescent="0.2">
      <c r="A71" s="157">
        <v>31</v>
      </c>
      <c r="B71" s="189" t="s">
        <v>576</v>
      </c>
      <c r="C71" s="189" t="s">
        <v>565</v>
      </c>
      <c r="D71" s="189" t="s">
        <v>338</v>
      </c>
      <c r="E71" s="166" t="s">
        <v>355</v>
      </c>
      <c r="F71" s="166" t="s">
        <v>19</v>
      </c>
      <c r="G71" s="178">
        <v>44593</v>
      </c>
      <c r="H71" s="179">
        <v>44774</v>
      </c>
      <c r="I71" s="162">
        <v>80000</v>
      </c>
      <c r="J71" s="162">
        <v>0</v>
      </c>
      <c r="K71" s="162">
        <f>SUM(I71:J71)</f>
        <v>80000</v>
      </c>
      <c r="L71" s="162">
        <v>2296</v>
      </c>
      <c r="M71" s="163">
        <v>7400.87</v>
      </c>
      <c r="N71" s="162">
        <v>2432</v>
      </c>
      <c r="O71" s="162">
        <v>25</v>
      </c>
      <c r="P71" s="162">
        <f>+L71+M71+N71+O71</f>
        <v>12153.869999999999</v>
      </c>
      <c r="Q71" s="164">
        <f>+I71-P71</f>
        <v>67846.13</v>
      </c>
    </row>
    <row r="72" spans="1:17" s="123" customFormat="1" ht="36.75" customHeight="1" x14ac:dyDescent="0.2">
      <c r="A72" s="313" t="s">
        <v>645</v>
      </c>
      <c r="B72" s="314"/>
      <c r="C72" s="167">
        <v>1</v>
      </c>
      <c r="D72" s="339"/>
      <c r="E72" s="339"/>
      <c r="F72" s="339"/>
      <c r="G72" s="339"/>
      <c r="H72" s="340"/>
      <c r="I72" s="270">
        <f>SUM(I71)</f>
        <v>80000</v>
      </c>
      <c r="J72" s="270">
        <f t="shared" ref="J72:Q72" si="40">SUM(J71)</f>
        <v>0</v>
      </c>
      <c r="K72" s="270">
        <f t="shared" si="40"/>
        <v>80000</v>
      </c>
      <c r="L72" s="270">
        <f t="shared" si="40"/>
        <v>2296</v>
      </c>
      <c r="M72" s="270">
        <f t="shared" si="40"/>
        <v>7400.87</v>
      </c>
      <c r="N72" s="270">
        <f t="shared" si="40"/>
        <v>2432</v>
      </c>
      <c r="O72" s="270">
        <f t="shared" si="40"/>
        <v>25</v>
      </c>
      <c r="P72" s="270">
        <f t="shared" si="40"/>
        <v>12153.869999999999</v>
      </c>
      <c r="Q72" s="272">
        <f t="shared" si="40"/>
        <v>67846.13</v>
      </c>
    </row>
    <row r="73" spans="1:17" s="9" customFormat="1" ht="36.75" customHeight="1" x14ac:dyDescent="0.2">
      <c r="A73" s="313" t="s">
        <v>706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20"/>
    </row>
    <row r="74" spans="1:17" s="9" customFormat="1" ht="38.25" customHeight="1" x14ac:dyDescent="0.2">
      <c r="A74" s="149">
        <v>32</v>
      </c>
      <c r="B74" s="158" t="s">
        <v>633</v>
      </c>
      <c r="C74" s="158" t="s">
        <v>565</v>
      </c>
      <c r="D74" s="158" t="s">
        <v>338</v>
      </c>
      <c r="E74" s="159" t="s">
        <v>355</v>
      </c>
      <c r="F74" s="159" t="s">
        <v>19</v>
      </c>
      <c r="G74" s="160">
        <v>45170</v>
      </c>
      <c r="H74" s="160">
        <v>45352</v>
      </c>
      <c r="I74" s="161">
        <v>60000</v>
      </c>
      <c r="J74" s="162">
        <v>0</v>
      </c>
      <c r="K74" s="162">
        <f>SUM(I74:J74)</f>
        <v>60000</v>
      </c>
      <c r="L74" s="162">
        <v>1722</v>
      </c>
      <c r="M74" s="163">
        <v>3486.68</v>
      </c>
      <c r="N74" s="162">
        <v>1824</v>
      </c>
      <c r="O74" s="162">
        <v>25</v>
      </c>
      <c r="P74" s="162">
        <f>SUM(L74:O74)</f>
        <v>7057.68</v>
      </c>
      <c r="Q74" s="164">
        <f>+K74-P74</f>
        <v>52942.32</v>
      </c>
    </row>
    <row r="75" spans="1:17" s="9" customFormat="1" ht="38.25" customHeight="1" x14ac:dyDescent="0.2">
      <c r="A75" s="149">
        <v>33</v>
      </c>
      <c r="B75" s="158" t="s">
        <v>829</v>
      </c>
      <c r="C75" s="158" t="s">
        <v>565</v>
      </c>
      <c r="D75" s="158" t="s">
        <v>830</v>
      </c>
      <c r="E75" s="159" t="s">
        <v>355</v>
      </c>
      <c r="F75" s="159" t="s">
        <v>19</v>
      </c>
      <c r="G75" s="160">
        <v>45383</v>
      </c>
      <c r="H75" s="160">
        <v>45566</v>
      </c>
      <c r="I75" s="161">
        <v>70000</v>
      </c>
      <c r="J75" s="162">
        <v>0</v>
      </c>
      <c r="K75" s="162">
        <v>70000</v>
      </c>
      <c r="L75" s="162">
        <v>2009</v>
      </c>
      <c r="M75" s="163">
        <v>5025.38</v>
      </c>
      <c r="N75" s="162">
        <v>2128</v>
      </c>
      <c r="O75" s="162">
        <v>1740.46</v>
      </c>
      <c r="P75" s="162">
        <f>SUM(L75:O75)</f>
        <v>10902.84</v>
      </c>
      <c r="Q75" s="164">
        <f>+K75-P75</f>
        <v>59097.16</v>
      </c>
    </row>
    <row r="76" spans="1:17" s="123" customFormat="1" ht="36.75" customHeight="1" x14ac:dyDescent="0.2">
      <c r="A76" s="313" t="s">
        <v>645</v>
      </c>
      <c r="B76" s="314"/>
      <c r="C76" s="167">
        <v>1</v>
      </c>
      <c r="D76" s="339"/>
      <c r="E76" s="339"/>
      <c r="F76" s="339"/>
      <c r="G76" s="339"/>
      <c r="H76" s="340"/>
      <c r="I76" s="172">
        <f>SUM(I74:I75)</f>
        <v>130000</v>
      </c>
      <c r="J76" s="172">
        <f t="shared" ref="J76:Q76" si="41">SUM(J74:J75)</f>
        <v>0</v>
      </c>
      <c r="K76" s="172">
        <f t="shared" si="41"/>
        <v>130000</v>
      </c>
      <c r="L76" s="172">
        <f t="shared" si="41"/>
        <v>3731</v>
      </c>
      <c r="M76" s="172">
        <f t="shared" si="41"/>
        <v>8512.06</v>
      </c>
      <c r="N76" s="172">
        <f t="shared" si="41"/>
        <v>3952</v>
      </c>
      <c r="O76" s="172">
        <f t="shared" si="41"/>
        <v>1765.46</v>
      </c>
      <c r="P76" s="172">
        <f t="shared" si="41"/>
        <v>17960.52</v>
      </c>
      <c r="Q76" s="172">
        <f t="shared" si="41"/>
        <v>112039.48000000001</v>
      </c>
    </row>
    <row r="77" spans="1:17" s="9" customFormat="1" ht="36.75" customHeight="1" x14ac:dyDescent="0.2">
      <c r="A77" s="313" t="s">
        <v>707</v>
      </c>
      <c r="B77" s="314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20"/>
    </row>
    <row r="78" spans="1:17" ht="38.25" customHeight="1" x14ac:dyDescent="0.2">
      <c r="A78" s="149">
        <v>34</v>
      </c>
      <c r="B78" s="150" t="s">
        <v>365</v>
      </c>
      <c r="C78" s="150" t="s">
        <v>565</v>
      </c>
      <c r="D78" s="150" t="s">
        <v>686</v>
      </c>
      <c r="E78" s="151" t="s">
        <v>355</v>
      </c>
      <c r="F78" s="151" t="s">
        <v>19</v>
      </c>
      <c r="G78" s="152">
        <v>44743</v>
      </c>
      <c r="H78" s="153">
        <v>44927</v>
      </c>
      <c r="I78" s="154">
        <v>110000</v>
      </c>
      <c r="J78" s="154">
        <v>0</v>
      </c>
      <c r="K78" s="154">
        <f t="shared" ref="K78" si="42">SUM(I78:J78)</f>
        <v>110000</v>
      </c>
      <c r="L78" s="154">
        <v>3157</v>
      </c>
      <c r="M78" s="155">
        <v>14457.62</v>
      </c>
      <c r="N78" s="154">
        <v>3344</v>
      </c>
      <c r="O78" s="154">
        <v>25</v>
      </c>
      <c r="P78" s="154">
        <f t="shared" ref="P78" si="43">SUM(L78:O78)</f>
        <v>20983.620000000003</v>
      </c>
      <c r="Q78" s="156">
        <f>+K78-P78</f>
        <v>89016.38</v>
      </c>
    </row>
    <row r="79" spans="1:17" s="9" customFormat="1" ht="38.25" customHeight="1" x14ac:dyDescent="0.2">
      <c r="A79" s="149">
        <v>35</v>
      </c>
      <c r="B79" s="150" t="s">
        <v>498</v>
      </c>
      <c r="C79" s="176" t="s">
        <v>565</v>
      </c>
      <c r="D79" s="176" t="s">
        <v>429</v>
      </c>
      <c r="E79" s="159" t="s">
        <v>355</v>
      </c>
      <c r="F79" s="159" t="s">
        <v>19</v>
      </c>
      <c r="G79" s="160">
        <v>44896</v>
      </c>
      <c r="H79" s="160">
        <v>45078</v>
      </c>
      <c r="I79" s="162">
        <v>65000</v>
      </c>
      <c r="J79" s="162">
        <v>0</v>
      </c>
      <c r="K79" s="162">
        <v>65000</v>
      </c>
      <c r="L79" s="162">
        <v>1865.5</v>
      </c>
      <c r="M79" s="163">
        <v>4084.48</v>
      </c>
      <c r="N79" s="162">
        <v>1976</v>
      </c>
      <c r="O79" s="161">
        <v>1740.46</v>
      </c>
      <c r="P79" s="162">
        <f>+L79+M79+N79+O79</f>
        <v>9666.4399999999987</v>
      </c>
      <c r="Q79" s="164">
        <f>+I79-P79</f>
        <v>55333.56</v>
      </c>
    </row>
    <row r="80" spans="1:17" s="123" customFormat="1" ht="36.75" customHeight="1" x14ac:dyDescent="0.2">
      <c r="A80" s="313" t="s">
        <v>645</v>
      </c>
      <c r="B80" s="314"/>
      <c r="C80" s="167">
        <v>3</v>
      </c>
      <c r="D80" s="167"/>
      <c r="E80" s="280"/>
      <c r="F80" s="168"/>
      <c r="G80" s="169"/>
      <c r="H80" s="170"/>
      <c r="I80" s="171">
        <f>SUM(I78:I79)</f>
        <v>175000</v>
      </c>
      <c r="J80" s="171">
        <f t="shared" ref="J80:Q80" si="44">SUM(J78:J79)</f>
        <v>0</v>
      </c>
      <c r="K80" s="171">
        <f t="shared" si="44"/>
        <v>175000</v>
      </c>
      <c r="L80" s="171">
        <f t="shared" si="44"/>
        <v>5022.5</v>
      </c>
      <c r="M80" s="171">
        <f t="shared" si="44"/>
        <v>18542.100000000002</v>
      </c>
      <c r="N80" s="171">
        <f t="shared" si="44"/>
        <v>5320</v>
      </c>
      <c r="O80" s="171">
        <f t="shared" si="44"/>
        <v>1765.46</v>
      </c>
      <c r="P80" s="171">
        <f t="shared" si="44"/>
        <v>30650.06</v>
      </c>
      <c r="Q80" s="271">
        <f t="shared" si="44"/>
        <v>144349.94</v>
      </c>
    </row>
    <row r="81" spans="1:17" s="9" customFormat="1" ht="36.75" customHeight="1" x14ac:dyDescent="0.2">
      <c r="A81" s="313" t="s">
        <v>786</v>
      </c>
      <c r="B81" s="314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20"/>
    </row>
    <row r="82" spans="1:17" s="9" customFormat="1" ht="38.25" customHeight="1" x14ac:dyDescent="0.2">
      <c r="A82" s="157">
        <v>36</v>
      </c>
      <c r="B82" s="176" t="s">
        <v>787</v>
      </c>
      <c r="C82" s="176" t="s">
        <v>565</v>
      </c>
      <c r="D82" s="181" t="s">
        <v>788</v>
      </c>
      <c r="E82" s="159" t="s">
        <v>355</v>
      </c>
      <c r="F82" s="159" t="s">
        <v>353</v>
      </c>
      <c r="G82" s="160">
        <v>45261</v>
      </c>
      <c r="H82" s="177">
        <v>45444</v>
      </c>
      <c r="I82" s="162">
        <v>90000</v>
      </c>
      <c r="J82" s="162">
        <v>0</v>
      </c>
      <c r="K82" s="162">
        <f>SUM(I82:J82)</f>
        <v>90000</v>
      </c>
      <c r="L82" s="162">
        <v>2583</v>
      </c>
      <c r="M82" s="163">
        <v>9324.25</v>
      </c>
      <c r="N82" s="162">
        <v>2736</v>
      </c>
      <c r="O82" s="162">
        <v>1740.46</v>
      </c>
      <c r="P82" s="162">
        <f>SUM(L82:O82)</f>
        <v>16383.71</v>
      </c>
      <c r="Q82" s="164">
        <f>+K82-P82</f>
        <v>73616.290000000008</v>
      </c>
    </row>
    <row r="83" spans="1:17" s="123" customFormat="1" ht="36.75" customHeight="1" x14ac:dyDescent="0.2">
      <c r="A83" s="313" t="s">
        <v>645</v>
      </c>
      <c r="B83" s="314"/>
      <c r="C83" s="167">
        <v>1</v>
      </c>
      <c r="D83" s="339"/>
      <c r="E83" s="339"/>
      <c r="F83" s="339"/>
      <c r="G83" s="339"/>
      <c r="H83" s="340"/>
      <c r="I83" s="291">
        <f>SUM(I82)</f>
        <v>90000</v>
      </c>
      <c r="J83" s="291">
        <f t="shared" ref="J83:Q83" si="45">SUM(J82)</f>
        <v>0</v>
      </c>
      <c r="K83" s="291">
        <f t="shared" si="45"/>
        <v>90000</v>
      </c>
      <c r="L83" s="291">
        <f t="shared" si="45"/>
        <v>2583</v>
      </c>
      <c r="M83" s="291">
        <f t="shared" si="45"/>
        <v>9324.25</v>
      </c>
      <c r="N83" s="291">
        <f t="shared" si="45"/>
        <v>2736</v>
      </c>
      <c r="O83" s="291">
        <f t="shared" si="45"/>
        <v>1740.46</v>
      </c>
      <c r="P83" s="291">
        <f t="shared" si="45"/>
        <v>16383.71</v>
      </c>
      <c r="Q83" s="292">
        <f t="shared" si="45"/>
        <v>73616.290000000008</v>
      </c>
    </row>
    <row r="84" spans="1:17" s="9" customFormat="1" ht="36.75" customHeight="1" x14ac:dyDescent="0.2">
      <c r="A84" s="313" t="s">
        <v>812</v>
      </c>
      <c r="B84" s="314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20"/>
    </row>
    <row r="85" spans="1:17" s="9" customFormat="1" ht="38.25" customHeight="1" x14ac:dyDescent="0.2">
      <c r="A85" s="157">
        <v>37</v>
      </c>
      <c r="B85" s="176" t="s">
        <v>810</v>
      </c>
      <c r="C85" s="176" t="s">
        <v>565</v>
      </c>
      <c r="D85" s="181" t="s">
        <v>811</v>
      </c>
      <c r="E85" s="159" t="s">
        <v>355</v>
      </c>
      <c r="F85" s="159" t="s">
        <v>353</v>
      </c>
      <c r="G85" s="160">
        <v>45352</v>
      </c>
      <c r="H85" s="177">
        <v>45536</v>
      </c>
      <c r="I85" s="162">
        <v>110000</v>
      </c>
      <c r="J85" s="162">
        <v>0</v>
      </c>
      <c r="K85" s="162">
        <f>SUM(I85:J85)</f>
        <v>110000</v>
      </c>
      <c r="L85" s="162">
        <v>3157</v>
      </c>
      <c r="M85" s="163">
        <v>14457.62</v>
      </c>
      <c r="N85" s="162">
        <v>3344</v>
      </c>
      <c r="O85" s="162">
        <v>25</v>
      </c>
      <c r="P85" s="162">
        <f>SUM(L85:O85)</f>
        <v>20983.620000000003</v>
      </c>
      <c r="Q85" s="164">
        <f>+K85-P85</f>
        <v>89016.38</v>
      </c>
    </row>
    <row r="86" spans="1:17" s="123" customFormat="1" ht="36.75" customHeight="1" x14ac:dyDescent="0.2">
      <c r="A86" s="313" t="s">
        <v>645</v>
      </c>
      <c r="B86" s="314"/>
      <c r="C86" s="167">
        <v>1</v>
      </c>
      <c r="D86" s="339"/>
      <c r="E86" s="339"/>
      <c r="F86" s="339"/>
      <c r="G86" s="339"/>
      <c r="H86" s="340"/>
      <c r="I86" s="291">
        <f>SUM(I85)</f>
        <v>110000</v>
      </c>
      <c r="J86" s="291">
        <f t="shared" ref="J86:Q86" si="46">SUM(J85)</f>
        <v>0</v>
      </c>
      <c r="K86" s="291">
        <f t="shared" si="46"/>
        <v>110000</v>
      </c>
      <c r="L86" s="291">
        <f t="shared" si="46"/>
        <v>3157</v>
      </c>
      <c r="M86" s="291">
        <f t="shared" si="46"/>
        <v>14457.62</v>
      </c>
      <c r="N86" s="291">
        <f t="shared" si="46"/>
        <v>3344</v>
      </c>
      <c r="O86" s="291">
        <f t="shared" si="46"/>
        <v>25</v>
      </c>
      <c r="P86" s="291">
        <f t="shared" si="46"/>
        <v>20983.620000000003</v>
      </c>
      <c r="Q86" s="292">
        <f t="shared" si="46"/>
        <v>89016.38</v>
      </c>
    </row>
    <row r="87" spans="1:17" s="9" customFormat="1" ht="36.75" customHeight="1" x14ac:dyDescent="0.2">
      <c r="A87" s="313" t="s">
        <v>772</v>
      </c>
      <c r="B87" s="314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20"/>
    </row>
    <row r="88" spans="1:17" s="9" customFormat="1" ht="38.25" customHeight="1" x14ac:dyDescent="0.2">
      <c r="A88" s="157">
        <v>38</v>
      </c>
      <c r="B88" s="176" t="s">
        <v>773</v>
      </c>
      <c r="C88" s="176" t="s">
        <v>565</v>
      </c>
      <c r="D88" s="181" t="s">
        <v>774</v>
      </c>
      <c r="E88" s="159" t="s">
        <v>355</v>
      </c>
      <c r="F88" s="159" t="s">
        <v>19</v>
      </c>
      <c r="G88" s="160">
        <v>45231</v>
      </c>
      <c r="H88" s="177">
        <v>45413</v>
      </c>
      <c r="I88" s="162">
        <v>110000</v>
      </c>
      <c r="J88" s="162">
        <v>0</v>
      </c>
      <c r="K88" s="162">
        <f>SUM(I88:J88)</f>
        <v>110000</v>
      </c>
      <c r="L88" s="162">
        <v>3157</v>
      </c>
      <c r="M88" s="163">
        <v>14457.62</v>
      </c>
      <c r="N88" s="162">
        <v>3344</v>
      </c>
      <c r="O88" s="162">
        <v>25</v>
      </c>
      <c r="P88" s="162">
        <f>SUM(L88:O88)</f>
        <v>20983.620000000003</v>
      </c>
      <c r="Q88" s="164">
        <f>+K88-P88</f>
        <v>89016.38</v>
      </c>
    </row>
    <row r="89" spans="1:17" s="123" customFormat="1" ht="36.75" customHeight="1" x14ac:dyDescent="0.2">
      <c r="A89" s="313" t="s">
        <v>645</v>
      </c>
      <c r="B89" s="314"/>
      <c r="C89" s="167">
        <v>1</v>
      </c>
      <c r="D89" s="339"/>
      <c r="E89" s="339"/>
      <c r="F89" s="339"/>
      <c r="G89" s="339"/>
      <c r="H89" s="340"/>
      <c r="I89" s="172">
        <f>SUM(I88)</f>
        <v>110000</v>
      </c>
      <c r="J89" s="172">
        <f t="shared" ref="J89:Q89" si="47">SUM(J88)</f>
        <v>0</v>
      </c>
      <c r="K89" s="172">
        <f t="shared" si="47"/>
        <v>110000</v>
      </c>
      <c r="L89" s="172">
        <f t="shared" si="47"/>
        <v>3157</v>
      </c>
      <c r="M89" s="172">
        <f t="shared" si="47"/>
        <v>14457.62</v>
      </c>
      <c r="N89" s="172">
        <f t="shared" si="47"/>
        <v>3344</v>
      </c>
      <c r="O89" s="172">
        <f t="shared" si="47"/>
        <v>25</v>
      </c>
      <c r="P89" s="172">
        <f t="shared" si="47"/>
        <v>20983.620000000003</v>
      </c>
      <c r="Q89" s="175">
        <f t="shared" si="47"/>
        <v>89016.38</v>
      </c>
    </row>
    <row r="90" spans="1:17" s="9" customFormat="1" ht="36.75" customHeight="1" x14ac:dyDescent="0.2">
      <c r="A90" s="313" t="s">
        <v>673</v>
      </c>
      <c r="B90" s="314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20"/>
    </row>
    <row r="91" spans="1:17" s="9" customFormat="1" ht="38.25" customHeight="1" x14ac:dyDescent="0.2">
      <c r="A91" s="157">
        <v>39</v>
      </c>
      <c r="B91" s="176" t="s">
        <v>575</v>
      </c>
      <c r="C91" s="176" t="s">
        <v>565</v>
      </c>
      <c r="D91" s="176" t="s">
        <v>579</v>
      </c>
      <c r="E91" s="159" t="s">
        <v>355</v>
      </c>
      <c r="F91" s="159" t="s">
        <v>19</v>
      </c>
      <c r="G91" s="160">
        <v>44774</v>
      </c>
      <c r="H91" s="177">
        <v>44958</v>
      </c>
      <c r="I91" s="162">
        <v>45000</v>
      </c>
      <c r="J91" s="162">
        <v>0</v>
      </c>
      <c r="K91" s="162">
        <f>SUM(I91:J91)</f>
        <v>45000</v>
      </c>
      <c r="L91" s="162">
        <v>1291.5</v>
      </c>
      <c r="M91" s="163">
        <v>1148.33</v>
      </c>
      <c r="N91" s="162">
        <v>1368</v>
      </c>
      <c r="O91" s="162">
        <v>25</v>
      </c>
      <c r="P91" s="162">
        <f>SUM(L91:O91)</f>
        <v>3832.83</v>
      </c>
      <c r="Q91" s="164">
        <f t="shared" ref="Q91:Q92" si="48">+K91-P91</f>
        <v>41167.17</v>
      </c>
    </row>
    <row r="92" spans="1:17" s="9" customFormat="1" ht="38.25" customHeight="1" x14ac:dyDescent="0.2">
      <c r="A92" s="157">
        <v>40</v>
      </c>
      <c r="B92" s="186" t="s">
        <v>479</v>
      </c>
      <c r="C92" s="187" t="s">
        <v>565</v>
      </c>
      <c r="D92" s="186" t="s">
        <v>478</v>
      </c>
      <c r="E92" s="166" t="s">
        <v>355</v>
      </c>
      <c r="F92" s="166" t="s">
        <v>353</v>
      </c>
      <c r="G92" s="179">
        <v>44835</v>
      </c>
      <c r="H92" s="178">
        <v>45017</v>
      </c>
      <c r="I92" s="190">
        <v>65000</v>
      </c>
      <c r="J92" s="191">
        <v>0</v>
      </c>
      <c r="K92" s="191">
        <f t="shared" ref="K92" si="49">SUM(I92:J92)</f>
        <v>65000</v>
      </c>
      <c r="L92" s="191">
        <f>IF(K92&gt;=[2]Datos!$D$14,([2]Datos!$D$14*[2]Datos!$C$14),IF(K92&lt;=[2]Datos!$D$14,(K92*[2]Datos!$C$14)))</f>
        <v>1865.5</v>
      </c>
      <c r="M92" s="192">
        <v>4427.58</v>
      </c>
      <c r="N92" s="191">
        <v>1976</v>
      </c>
      <c r="O92" s="191">
        <v>25</v>
      </c>
      <c r="P92" s="191">
        <f t="shared" ref="P92" si="50">SUM(L92:O92)</f>
        <v>8294.08</v>
      </c>
      <c r="Q92" s="193">
        <f t="shared" si="48"/>
        <v>56705.919999999998</v>
      </c>
    </row>
    <row r="93" spans="1:17" s="9" customFormat="1" ht="38.25" customHeight="1" x14ac:dyDescent="0.2">
      <c r="A93" s="157">
        <v>41</v>
      </c>
      <c r="B93" s="215" t="s">
        <v>668</v>
      </c>
      <c r="C93" s="165" t="s">
        <v>565</v>
      </c>
      <c r="D93" s="165" t="s">
        <v>687</v>
      </c>
      <c r="E93" s="166" t="s">
        <v>355</v>
      </c>
      <c r="F93" s="166" t="s">
        <v>353</v>
      </c>
      <c r="G93" s="160">
        <v>45170</v>
      </c>
      <c r="H93" s="160">
        <v>45352</v>
      </c>
      <c r="I93" s="162">
        <v>60000</v>
      </c>
      <c r="J93" s="162">
        <v>0</v>
      </c>
      <c r="K93" s="162">
        <f t="shared" ref="K93" si="51">SUM(I93:J93)</f>
        <v>60000</v>
      </c>
      <c r="L93" s="162">
        <v>1722</v>
      </c>
      <c r="M93" s="163">
        <v>3486.68</v>
      </c>
      <c r="N93" s="162">
        <v>1824</v>
      </c>
      <c r="O93" s="162">
        <v>25</v>
      </c>
      <c r="P93" s="162">
        <f t="shared" ref="P93" si="52">SUM(L93:O93)</f>
        <v>7057.68</v>
      </c>
      <c r="Q93" s="164">
        <f t="shared" ref="Q93" si="53">+K93-P93</f>
        <v>52942.32</v>
      </c>
    </row>
    <row r="94" spans="1:17" s="123" customFormat="1" ht="36.75" customHeight="1" x14ac:dyDescent="0.2">
      <c r="A94" s="313" t="s">
        <v>645</v>
      </c>
      <c r="B94" s="314"/>
      <c r="C94" s="167">
        <v>3</v>
      </c>
      <c r="D94" s="167"/>
      <c r="E94" s="280"/>
      <c r="F94" s="168"/>
      <c r="G94" s="169"/>
      <c r="H94" s="170"/>
      <c r="I94" s="171">
        <f>SUM(I91:I93)</f>
        <v>170000</v>
      </c>
      <c r="J94" s="171">
        <f t="shared" ref="J94:Q94" si="54">SUM(J91:J93)</f>
        <v>0</v>
      </c>
      <c r="K94" s="171">
        <f t="shared" si="54"/>
        <v>170000</v>
      </c>
      <c r="L94" s="171">
        <f t="shared" si="54"/>
        <v>4879</v>
      </c>
      <c r="M94" s="171">
        <f t="shared" si="54"/>
        <v>9062.59</v>
      </c>
      <c r="N94" s="171">
        <f t="shared" si="54"/>
        <v>5168</v>
      </c>
      <c r="O94" s="171">
        <f t="shared" si="54"/>
        <v>75</v>
      </c>
      <c r="P94" s="171">
        <f t="shared" si="54"/>
        <v>19184.59</v>
      </c>
      <c r="Q94" s="271">
        <f t="shared" si="54"/>
        <v>150815.41</v>
      </c>
    </row>
    <row r="95" spans="1:17" s="9" customFormat="1" ht="36.75" customHeight="1" x14ac:dyDescent="0.2">
      <c r="A95" s="313" t="s">
        <v>650</v>
      </c>
      <c r="B95" s="314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20"/>
    </row>
    <row r="96" spans="1:17" s="9" customFormat="1" ht="38.25" customHeight="1" x14ac:dyDescent="0.2">
      <c r="A96" s="157">
        <v>42</v>
      </c>
      <c r="B96" s="176" t="s">
        <v>366</v>
      </c>
      <c r="C96" s="176" t="s">
        <v>565</v>
      </c>
      <c r="D96" s="181" t="s">
        <v>584</v>
      </c>
      <c r="E96" s="159" t="s">
        <v>355</v>
      </c>
      <c r="F96" s="159" t="s">
        <v>19</v>
      </c>
      <c r="G96" s="160">
        <v>44743</v>
      </c>
      <c r="H96" s="177">
        <v>44927</v>
      </c>
      <c r="I96" s="162">
        <v>110000</v>
      </c>
      <c r="J96" s="162">
        <v>0</v>
      </c>
      <c r="K96" s="162">
        <f>SUM(I96:J96)</f>
        <v>110000</v>
      </c>
      <c r="L96" s="162">
        <v>3157</v>
      </c>
      <c r="M96" s="163">
        <v>14457.62</v>
      </c>
      <c r="N96" s="162">
        <v>3344</v>
      </c>
      <c r="O96" s="162">
        <v>25</v>
      </c>
      <c r="P96" s="162">
        <f>SUM(L96:O96)</f>
        <v>20983.620000000003</v>
      </c>
      <c r="Q96" s="164">
        <f>+K96-P96</f>
        <v>89016.38</v>
      </c>
    </row>
    <row r="97" spans="1:17" s="123" customFormat="1" ht="36.75" customHeight="1" x14ac:dyDescent="0.2">
      <c r="A97" s="313" t="s">
        <v>645</v>
      </c>
      <c r="B97" s="314"/>
      <c r="C97" s="167">
        <v>1</v>
      </c>
      <c r="D97" s="339"/>
      <c r="E97" s="339"/>
      <c r="F97" s="339"/>
      <c r="G97" s="339"/>
      <c r="H97" s="340"/>
      <c r="I97" s="172">
        <f>SUM(I96)</f>
        <v>110000</v>
      </c>
      <c r="J97" s="172">
        <f t="shared" ref="J97:Q97" si="55">SUM(J96)</f>
        <v>0</v>
      </c>
      <c r="K97" s="172">
        <f t="shared" si="55"/>
        <v>110000</v>
      </c>
      <c r="L97" s="172">
        <f t="shared" si="55"/>
        <v>3157</v>
      </c>
      <c r="M97" s="172">
        <f t="shared" si="55"/>
        <v>14457.62</v>
      </c>
      <c r="N97" s="172">
        <f t="shared" si="55"/>
        <v>3344</v>
      </c>
      <c r="O97" s="172">
        <f t="shared" si="55"/>
        <v>25</v>
      </c>
      <c r="P97" s="172">
        <f t="shared" si="55"/>
        <v>20983.620000000003</v>
      </c>
      <c r="Q97" s="175">
        <f t="shared" si="55"/>
        <v>89016.38</v>
      </c>
    </row>
    <row r="98" spans="1:17" s="9" customFormat="1" ht="36.75" customHeight="1" x14ac:dyDescent="0.2">
      <c r="A98" s="313" t="s">
        <v>708</v>
      </c>
      <c r="B98" s="314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20"/>
    </row>
    <row r="99" spans="1:17" ht="38.25" customHeight="1" x14ac:dyDescent="0.2">
      <c r="A99" s="273">
        <v>43</v>
      </c>
      <c r="B99" s="194" t="s">
        <v>28</v>
      </c>
      <c r="C99" s="195" t="s">
        <v>565</v>
      </c>
      <c r="D99" s="181" t="s">
        <v>685</v>
      </c>
      <c r="E99" s="151" t="s">
        <v>355</v>
      </c>
      <c r="F99" s="151" t="s">
        <v>19</v>
      </c>
      <c r="G99" s="153">
        <v>45170</v>
      </c>
      <c r="H99" s="152">
        <v>45352</v>
      </c>
      <c r="I99" s="196">
        <v>110000</v>
      </c>
      <c r="J99" s="154">
        <v>0</v>
      </c>
      <c r="K99" s="154">
        <f>SUM(I99:J99)</f>
        <v>110000</v>
      </c>
      <c r="L99" s="154">
        <v>3157</v>
      </c>
      <c r="M99" s="155">
        <v>14457.62</v>
      </c>
      <c r="N99" s="154">
        <v>3344</v>
      </c>
      <c r="O99" s="154">
        <v>25</v>
      </c>
      <c r="P99" s="154">
        <f>SUM(L99:O99)</f>
        <v>20983.620000000003</v>
      </c>
      <c r="Q99" s="164">
        <f>+K99-P99</f>
        <v>89016.38</v>
      </c>
    </row>
    <row r="100" spans="1:17" ht="38.25" customHeight="1" x14ac:dyDescent="0.2">
      <c r="A100" s="273">
        <v>44</v>
      </c>
      <c r="B100" s="194" t="s">
        <v>813</v>
      </c>
      <c r="C100" s="195" t="s">
        <v>459</v>
      </c>
      <c r="D100" s="181" t="s">
        <v>814</v>
      </c>
      <c r="E100" s="151" t="s">
        <v>355</v>
      </c>
      <c r="F100" s="151" t="s">
        <v>19</v>
      </c>
      <c r="G100" s="153">
        <v>45352</v>
      </c>
      <c r="H100" s="152">
        <v>45536</v>
      </c>
      <c r="I100" s="196">
        <v>60000</v>
      </c>
      <c r="J100" s="154">
        <v>0</v>
      </c>
      <c r="K100" s="154">
        <f>SUM(I100:J100)</f>
        <v>60000</v>
      </c>
      <c r="L100" s="154">
        <v>1722</v>
      </c>
      <c r="M100" s="155">
        <v>3486.68</v>
      </c>
      <c r="N100" s="154">
        <v>1824</v>
      </c>
      <c r="O100" s="154">
        <v>25</v>
      </c>
      <c r="P100" s="154">
        <f>SUM(L100:O100)</f>
        <v>7057.68</v>
      </c>
      <c r="Q100" s="164">
        <f>+K100-P100</f>
        <v>52942.32</v>
      </c>
    </row>
    <row r="101" spans="1:17" s="123" customFormat="1" ht="36.75" customHeight="1" x14ac:dyDescent="0.2">
      <c r="A101" s="313" t="s">
        <v>645</v>
      </c>
      <c r="B101" s="314"/>
      <c r="C101" s="167">
        <v>2</v>
      </c>
      <c r="D101" s="339"/>
      <c r="E101" s="339"/>
      <c r="F101" s="339"/>
      <c r="G101" s="339"/>
      <c r="H101" s="340"/>
      <c r="I101" s="172">
        <f>SUM(I99:I100)</f>
        <v>170000</v>
      </c>
      <c r="J101" s="172">
        <f t="shared" ref="J101:Q101" si="56">SUM(J99:J100)</f>
        <v>0</v>
      </c>
      <c r="K101" s="172">
        <f t="shared" si="56"/>
        <v>170000</v>
      </c>
      <c r="L101" s="172">
        <f t="shared" si="56"/>
        <v>4879</v>
      </c>
      <c r="M101" s="172">
        <f t="shared" si="56"/>
        <v>17944.3</v>
      </c>
      <c r="N101" s="172">
        <f t="shared" si="56"/>
        <v>5168</v>
      </c>
      <c r="O101" s="172">
        <f t="shared" si="56"/>
        <v>50</v>
      </c>
      <c r="P101" s="172">
        <f t="shared" si="56"/>
        <v>28041.300000000003</v>
      </c>
      <c r="Q101" s="172">
        <f t="shared" si="56"/>
        <v>141958.70000000001</v>
      </c>
    </row>
    <row r="102" spans="1:17" s="9" customFormat="1" ht="36.75" customHeight="1" x14ac:dyDescent="0.2">
      <c r="A102" s="313" t="s">
        <v>682</v>
      </c>
      <c r="B102" s="314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20"/>
    </row>
    <row r="103" spans="1:17" s="9" customFormat="1" ht="38.25" customHeight="1" x14ac:dyDescent="0.2">
      <c r="A103" s="157">
        <v>45</v>
      </c>
      <c r="B103" s="176" t="s">
        <v>848</v>
      </c>
      <c r="C103" s="176" t="s">
        <v>356</v>
      </c>
      <c r="D103" s="181" t="s">
        <v>273</v>
      </c>
      <c r="E103" s="159" t="s">
        <v>355</v>
      </c>
      <c r="F103" s="159" t="s">
        <v>19</v>
      </c>
      <c r="G103" s="160">
        <v>45413</v>
      </c>
      <c r="H103" s="177">
        <v>45597</v>
      </c>
      <c r="I103" s="162">
        <v>60000</v>
      </c>
      <c r="J103" s="162">
        <v>0</v>
      </c>
      <c r="K103" s="162">
        <f>SUM(I103:J103)</f>
        <v>60000</v>
      </c>
      <c r="L103" s="162">
        <v>1722</v>
      </c>
      <c r="M103" s="163">
        <v>3486.68</v>
      </c>
      <c r="N103" s="162">
        <v>1824</v>
      </c>
      <c r="O103" s="162">
        <v>25</v>
      </c>
      <c r="P103" s="162">
        <f>SUM(L103:O103)</f>
        <v>7057.68</v>
      </c>
      <c r="Q103" s="164">
        <f>+K103-P103</f>
        <v>52942.32</v>
      </c>
    </row>
    <row r="104" spans="1:17" s="123" customFormat="1" ht="36.75" customHeight="1" x14ac:dyDescent="0.2">
      <c r="A104" s="313" t="s">
        <v>645</v>
      </c>
      <c r="B104" s="314"/>
      <c r="C104" s="167">
        <v>1</v>
      </c>
      <c r="D104" s="339"/>
      <c r="E104" s="339"/>
      <c r="F104" s="339"/>
      <c r="G104" s="339"/>
      <c r="H104" s="340"/>
      <c r="I104" s="172">
        <f>SUM(I103)</f>
        <v>60000</v>
      </c>
      <c r="J104" s="172">
        <f t="shared" ref="J104:Q104" si="57">SUM(J103)</f>
        <v>0</v>
      </c>
      <c r="K104" s="172">
        <f t="shared" si="57"/>
        <v>60000</v>
      </c>
      <c r="L104" s="172">
        <f t="shared" si="57"/>
        <v>1722</v>
      </c>
      <c r="M104" s="172">
        <f t="shared" si="57"/>
        <v>3486.68</v>
      </c>
      <c r="N104" s="172">
        <f t="shared" si="57"/>
        <v>1824</v>
      </c>
      <c r="O104" s="172">
        <f t="shared" si="57"/>
        <v>25</v>
      </c>
      <c r="P104" s="172">
        <f t="shared" si="57"/>
        <v>7057.68</v>
      </c>
      <c r="Q104" s="175">
        <f t="shared" si="57"/>
        <v>52942.32</v>
      </c>
    </row>
    <row r="105" spans="1:17" s="9" customFormat="1" ht="36.75" customHeight="1" x14ac:dyDescent="0.2">
      <c r="A105" s="313" t="s">
        <v>815</v>
      </c>
      <c r="B105" s="314"/>
      <c r="C105" s="314"/>
      <c r="D105" s="314"/>
      <c r="E105" s="314"/>
      <c r="F105" s="314"/>
      <c r="G105" s="314"/>
      <c r="H105" s="314"/>
      <c r="I105" s="314"/>
      <c r="J105" s="314"/>
      <c r="K105" s="314"/>
      <c r="L105" s="314"/>
      <c r="M105" s="314"/>
      <c r="N105" s="314"/>
      <c r="O105" s="314"/>
      <c r="P105" s="314"/>
      <c r="Q105" s="320"/>
    </row>
    <row r="106" spans="1:17" s="9" customFormat="1" ht="38.25" customHeight="1" x14ac:dyDescent="0.2">
      <c r="A106" s="157">
        <v>46</v>
      </c>
      <c r="B106" s="176" t="s">
        <v>816</v>
      </c>
      <c r="C106" s="176" t="s">
        <v>357</v>
      </c>
      <c r="D106" s="181" t="s">
        <v>817</v>
      </c>
      <c r="E106" s="159" t="s">
        <v>355</v>
      </c>
      <c r="F106" s="159" t="s">
        <v>19</v>
      </c>
      <c r="G106" s="160">
        <v>45352</v>
      </c>
      <c r="H106" s="177">
        <v>45536</v>
      </c>
      <c r="I106" s="162">
        <v>50000</v>
      </c>
      <c r="J106" s="162">
        <v>0</v>
      </c>
      <c r="K106" s="162">
        <f>SUM(I106:J106)</f>
        <v>50000</v>
      </c>
      <c r="L106" s="162">
        <v>1435</v>
      </c>
      <c r="M106" s="163">
        <v>1854</v>
      </c>
      <c r="N106" s="162">
        <v>1520</v>
      </c>
      <c r="O106" s="162">
        <v>25</v>
      </c>
      <c r="P106" s="162">
        <f>SUM(L106:O106)</f>
        <v>4834</v>
      </c>
      <c r="Q106" s="164">
        <f>+K106-P106</f>
        <v>45166</v>
      </c>
    </row>
    <row r="107" spans="1:17" s="123" customFormat="1" ht="36.75" customHeight="1" x14ac:dyDescent="0.2">
      <c r="A107" s="313" t="s">
        <v>645</v>
      </c>
      <c r="B107" s="314"/>
      <c r="C107" s="167">
        <v>1</v>
      </c>
      <c r="D107" s="339"/>
      <c r="E107" s="339"/>
      <c r="F107" s="339"/>
      <c r="G107" s="339"/>
      <c r="H107" s="340"/>
      <c r="I107" s="172">
        <f>SUM(I106)</f>
        <v>50000</v>
      </c>
      <c r="J107" s="172">
        <f t="shared" ref="J107:Q107" si="58">SUM(J106)</f>
        <v>0</v>
      </c>
      <c r="K107" s="172">
        <f t="shared" si="58"/>
        <v>50000</v>
      </c>
      <c r="L107" s="172">
        <f t="shared" si="58"/>
        <v>1435</v>
      </c>
      <c r="M107" s="172">
        <f t="shared" si="58"/>
        <v>1854</v>
      </c>
      <c r="N107" s="172">
        <f t="shared" si="58"/>
        <v>1520</v>
      </c>
      <c r="O107" s="172">
        <f t="shared" si="58"/>
        <v>25</v>
      </c>
      <c r="P107" s="172">
        <f t="shared" si="58"/>
        <v>4834</v>
      </c>
      <c r="Q107" s="175">
        <f t="shared" si="58"/>
        <v>45166</v>
      </c>
    </row>
    <row r="108" spans="1:17" ht="36.75" customHeight="1" thickBot="1" x14ac:dyDescent="0.25">
      <c r="A108" s="319" t="s">
        <v>11</v>
      </c>
      <c r="B108" s="318"/>
      <c r="C108" s="316"/>
      <c r="D108" s="317"/>
      <c r="E108" s="317"/>
      <c r="F108" s="317"/>
      <c r="G108" s="317"/>
      <c r="H108" s="318"/>
      <c r="I108" s="289">
        <f>+I101+I97+I94+I80+I76+I72+I69+I63+I59+I54+I51+I48+I40+I37+I34+I29+I23+I20+I89+I83+I107+I86+I16+I104</f>
        <v>3475600</v>
      </c>
      <c r="J108" s="289">
        <f t="shared" ref="J108:Q108" si="59">+J101+J97+J94+J80+J76+J72+J69+J63+J59+J54+J51+J48+J40+J37+J34+J29+J23+J20+J89+J83+J107+J86+J16+J104</f>
        <v>0</v>
      </c>
      <c r="K108" s="289">
        <f t="shared" si="59"/>
        <v>3475600</v>
      </c>
      <c r="L108" s="289">
        <f t="shared" si="59"/>
        <v>99749.72</v>
      </c>
      <c r="M108" s="289">
        <f t="shared" si="59"/>
        <v>323619.99916666659</v>
      </c>
      <c r="N108" s="289">
        <f t="shared" si="59"/>
        <v>105658.23999999999</v>
      </c>
      <c r="O108" s="289">
        <f t="shared" si="59"/>
        <v>74727.3</v>
      </c>
      <c r="P108" s="289">
        <f t="shared" si="59"/>
        <v>603755.25916666666</v>
      </c>
      <c r="Q108" s="289">
        <f t="shared" si="59"/>
        <v>2871844.7408333328</v>
      </c>
    </row>
    <row r="109" spans="1:17" ht="25.5" customHeight="1" x14ac:dyDescent="0.2"/>
    <row r="113" spans="3:15" x14ac:dyDescent="0.2">
      <c r="J113" s="9"/>
      <c r="K113" s="9"/>
      <c r="N113"/>
    </row>
    <row r="114" spans="3:15" ht="12.75" customHeight="1" x14ac:dyDescent="0.2">
      <c r="C114" s="2" t="s">
        <v>20</v>
      </c>
      <c r="D114" s="2"/>
      <c r="E114" s="315" t="s">
        <v>22</v>
      </c>
      <c r="F114" s="315"/>
      <c r="G114" s="2"/>
      <c r="H114" s="2"/>
      <c r="J114" s="9"/>
      <c r="K114" s="9"/>
      <c r="N114" s="315" t="s">
        <v>22</v>
      </c>
      <c r="O114" s="315"/>
    </row>
    <row r="115" spans="3:15" x14ac:dyDescent="0.2">
      <c r="C115" s="2"/>
      <c r="D115" s="2"/>
      <c r="F115" s="6"/>
      <c r="G115" s="6"/>
      <c r="H115" s="6"/>
      <c r="J115" s="9"/>
      <c r="K115" s="9"/>
      <c r="N115"/>
    </row>
    <row r="116" spans="3:15" x14ac:dyDescent="0.2">
      <c r="C116" s="2"/>
      <c r="D116" s="2"/>
      <c r="F116" s="6"/>
      <c r="G116" s="6"/>
      <c r="H116" s="6"/>
      <c r="J116" s="9"/>
      <c r="K116" s="9"/>
      <c r="N116"/>
    </row>
    <row r="117" spans="3:15" x14ac:dyDescent="0.2">
      <c r="C117" s="197"/>
      <c r="D117" s="2"/>
      <c r="E117" s="197"/>
      <c r="F117" s="197"/>
      <c r="G117" s="6"/>
      <c r="H117" s="6"/>
      <c r="J117" s="9"/>
      <c r="K117" s="9"/>
      <c r="N117" s="198"/>
      <c r="O117" s="198"/>
    </row>
    <row r="118" spans="3:15" x14ac:dyDescent="0.2">
      <c r="C118" s="2" t="s">
        <v>21</v>
      </c>
      <c r="D118" s="2"/>
      <c r="E118" s="336" t="s">
        <v>24</v>
      </c>
      <c r="F118" s="336"/>
      <c r="G118" s="2"/>
      <c r="H118" s="2"/>
      <c r="J118" s="9"/>
      <c r="K118" s="9"/>
      <c r="N118" s="315" t="s">
        <v>23</v>
      </c>
      <c r="O118" s="315"/>
    </row>
    <row r="119" spans="3:15" x14ac:dyDescent="0.2">
      <c r="J119" s="9"/>
      <c r="K119" s="9"/>
      <c r="N119"/>
    </row>
    <row r="120" spans="3:15" x14ac:dyDescent="0.2">
      <c r="J120" s="9"/>
      <c r="K120" s="9"/>
      <c r="N120"/>
    </row>
  </sheetData>
  <autoFilter ref="O2:O120" xr:uid="{00000000-0009-0000-0000-000003000000}"/>
  <sortState xmlns:xlrd2="http://schemas.microsoft.com/office/spreadsheetml/2017/richdata2" ref="B17:Q47">
    <sortCondition ref="B17:B47"/>
  </sortState>
  <mergeCells count="70">
    <mergeCell ref="A86:B86"/>
    <mergeCell ref="D86:H86"/>
    <mergeCell ref="A63:B63"/>
    <mergeCell ref="A81:Q81"/>
    <mergeCell ref="A83:B83"/>
    <mergeCell ref="D83:H83"/>
    <mergeCell ref="A84:Q84"/>
    <mergeCell ref="A34:B34"/>
    <mergeCell ref="A37:B37"/>
    <mergeCell ref="A77:Q77"/>
    <mergeCell ref="A80:B80"/>
    <mergeCell ref="A54:B54"/>
    <mergeCell ref="D54:H54"/>
    <mergeCell ref="A60:Q60"/>
    <mergeCell ref="A64:Q64"/>
    <mergeCell ref="A70:Q70"/>
    <mergeCell ref="A73:Q73"/>
    <mergeCell ref="A76:B76"/>
    <mergeCell ref="D76:H76"/>
    <mergeCell ref="A72:B72"/>
    <mergeCell ref="D72:H72"/>
    <mergeCell ref="A59:B59"/>
    <mergeCell ref="A69:B69"/>
    <mergeCell ref="N114:O114"/>
    <mergeCell ref="N118:O118"/>
    <mergeCell ref="A5:Q5"/>
    <mergeCell ref="A9:Q9"/>
    <mergeCell ref="A7:Q7"/>
    <mergeCell ref="A6:Q6"/>
    <mergeCell ref="E114:F114"/>
    <mergeCell ref="E118:F118"/>
    <mergeCell ref="A17:Q17"/>
    <mergeCell ref="A20:B20"/>
    <mergeCell ref="A29:B29"/>
    <mergeCell ref="A51:B51"/>
    <mergeCell ref="D51:H51"/>
    <mergeCell ref="A94:B94"/>
    <mergeCell ref="A40:B40"/>
    <mergeCell ref="D40:H40"/>
    <mergeCell ref="A95:Q95"/>
    <mergeCell ref="A98:Q98"/>
    <mergeCell ref="A90:Q90"/>
    <mergeCell ref="A105:Q105"/>
    <mergeCell ref="A107:B107"/>
    <mergeCell ref="D107:H107"/>
    <mergeCell ref="A108:B108"/>
    <mergeCell ref="C108:H108"/>
    <mergeCell ref="A101:B101"/>
    <mergeCell ref="D101:H101"/>
    <mergeCell ref="A97:B97"/>
    <mergeCell ref="D97:H97"/>
    <mergeCell ref="A102:Q102"/>
    <mergeCell ref="A104:B104"/>
    <mergeCell ref="D104:H104"/>
    <mergeCell ref="A14:Q14"/>
    <mergeCell ref="A16:B16"/>
    <mergeCell ref="A87:Q87"/>
    <mergeCell ref="A89:B89"/>
    <mergeCell ref="D89:H89"/>
    <mergeCell ref="A48:B48"/>
    <mergeCell ref="A41:Q41"/>
    <mergeCell ref="A49:Q49"/>
    <mergeCell ref="A52:Q52"/>
    <mergeCell ref="A55:Q55"/>
    <mergeCell ref="A21:Q21"/>
    <mergeCell ref="A24:Q24"/>
    <mergeCell ref="A30:Q30"/>
    <mergeCell ref="A35:Q35"/>
    <mergeCell ref="A38:Q38"/>
    <mergeCell ref="A23:B23"/>
  </mergeCells>
  <pageMargins left="0.25" right="0.25" top="0.75" bottom="0.75" header="0.3" footer="0.3"/>
  <pageSetup paperSize="5" scale="47" fitToHeight="0" orientation="landscape" verticalDpi="4294967295" r:id="rId1"/>
  <headerFooter>
    <oddFooter>Página &amp;P</oddFooter>
  </headerFooter>
  <ignoredErrors>
    <ignoredError sqref="K9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70"/>
  <sheetViews>
    <sheetView showGridLines="0" tabSelected="1" zoomScale="60" zoomScaleNormal="60" zoomScaleSheetLayoutView="96" workbookViewId="0">
      <selection activeCell="A12" sqref="A12:Q13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9" customWidth="1"/>
    <col min="13" max="13" width="18.140625" style="9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ht="15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6"/>
      <c r="M11" s="46"/>
      <c r="N11" s="45"/>
      <c r="O11" s="45"/>
      <c r="P11" s="45"/>
      <c r="Q11" s="45"/>
    </row>
    <row r="12" spans="1:17" ht="15" x14ac:dyDescent="0.2">
      <c r="A12" s="348"/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</row>
    <row r="13" spans="1:17" ht="15.75" x14ac:dyDescent="0.25">
      <c r="A13" s="349" t="s">
        <v>9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</row>
    <row r="14" spans="1:17" ht="18.75" customHeight="1" x14ac:dyDescent="0.25">
      <c r="A14" s="349" t="s">
        <v>838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</row>
    <row r="15" spans="1:17" ht="9" customHeight="1" x14ac:dyDescent="0.25">
      <c r="A15" s="45"/>
      <c r="B15" s="47"/>
      <c r="C15" s="47"/>
      <c r="D15" s="47"/>
      <c r="E15" s="47"/>
      <c r="F15" s="47"/>
      <c r="G15" s="47"/>
      <c r="H15" s="47"/>
      <c r="I15" s="47"/>
      <c r="J15" s="45"/>
      <c r="K15" s="47"/>
      <c r="L15" s="46"/>
      <c r="M15" s="48"/>
      <c r="N15" s="47"/>
      <c r="O15" s="45"/>
      <c r="P15" s="45"/>
      <c r="Q15" s="45"/>
    </row>
    <row r="16" spans="1:17" ht="15" x14ac:dyDescent="0.2">
      <c r="A16" s="350" t="s">
        <v>556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</row>
    <row r="17" spans="1:17" ht="15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6"/>
      <c r="M17" s="46"/>
      <c r="N17" s="45"/>
      <c r="O17" s="45"/>
      <c r="P17" s="45"/>
      <c r="Q17" s="45"/>
    </row>
    <row r="18" spans="1:17" ht="15" x14ac:dyDescent="0.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46"/>
      <c r="N18" s="45"/>
      <c r="O18" s="45"/>
      <c r="P18" s="45"/>
      <c r="Q18" s="45"/>
    </row>
    <row r="19" spans="1:17" ht="10.5" customHeight="1" thickBot="1" x14ac:dyDescent="0.25">
      <c r="A19" s="10"/>
      <c r="B19" s="30"/>
      <c r="C19" s="30"/>
      <c r="D19" s="30"/>
      <c r="E19" s="10"/>
      <c r="F19" s="10"/>
      <c r="G19" s="10"/>
      <c r="H19" s="10"/>
      <c r="I19" s="10"/>
      <c r="J19" s="10"/>
      <c r="K19" s="10"/>
      <c r="L19" s="22"/>
      <c r="M19" s="22"/>
      <c r="N19" s="10"/>
      <c r="O19" s="10"/>
      <c r="P19" s="10"/>
      <c r="Q19" s="10"/>
    </row>
    <row r="20" spans="1:17" ht="27.75" customHeight="1" x14ac:dyDescent="0.2">
      <c r="A20" s="21" t="s">
        <v>8</v>
      </c>
      <c r="B20" s="8" t="s">
        <v>5</v>
      </c>
      <c r="C20" s="8" t="s">
        <v>17</v>
      </c>
      <c r="D20" s="8" t="s">
        <v>6</v>
      </c>
      <c r="E20" s="8" t="s">
        <v>7</v>
      </c>
      <c r="F20" s="8" t="s">
        <v>18</v>
      </c>
      <c r="G20" s="8" t="s">
        <v>13</v>
      </c>
      <c r="H20" s="8" t="s">
        <v>14</v>
      </c>
      <c r="I20" s="8" t="s">
        <v>12</v>
      </c>
      <c r="J20" s="8" t="s">
        <v>437</v>
      </c>
      <c r="K20" s="8" t="s">
        <v>442</v>
      </c>
      <c r="L20" s="8" t="s">
        <v>0</v>
      </c>
      <c r="M20" s="8" t="s">
        <v>1</v>
      </c>
      <c r="N20" s="8" t="s">
        <v>2</v>
      </c>
      <c r="O20" s="8" t="s">
        <v>439</v>
      </c>
      <c r="P20" s="8" t="s">
        <v>440</v>
      </c>
      <c r="Q20" s="44" t="s">
        <v>10</v>
      </c>
    </row>
    <row r="21" spans="1:17" ht="29.25" customHeight="1" x14ac:dyDescent="0.2">
      <c r="A21" s="351" t="s">
        <v>644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3"/>
    </row>
    <row r="22" spans="1:17" s="9" customFormat="1" ht="38.25" customHeight="1" x14ac:dyDescent="0.25">
      <c r="A22" s="31">
        <v>1</v>
      </c>
      <c r="B22" s="106" t="s">
        <v>448</v>
      </c>
      <c r="C22" s="32" t="s">
        <v>565</v>
      </c>
      <c r="D22" s="109" t="s">
        <v>589</v>
      </c>
      <c r="E22" s="33" t="s">
        <v>445</v>
      </c>
      <c r="F22" s="33" t="s">
        <v>19</v>
      </c>
      <c r="G22" s="36">
        <v>44805</v>
      </c>
      <c r="H22" s="34">
        <v>44958</v>
      </c>
      <c r="I22" s="35">
        <v>180000</v>
      </c>
      <c r="J22" s="35">
        <v>0</v>
      </c>
      <c r="K22" s="104">
        <f t="shared" ref="K22:K26" si="0">SUM(I22:J22)</f>
        <v>180000</v>
      </c>
      <c r="L22" s="114">
        <f>IF(K22&gt;=[2]Datos!$D$14,([2]Datos!$D$14*[2]Datos!$C$14),IF(K22&lt;=[2]Datos!$D$14,(K22*[2]Datos!$C$14)))</f>
        <v>5166</v>
      </c>
      <c r="M22" s="35">
        <v>30923.37</v>
      </c>
      <c r="N22" s="35">
        <v>5472</v>
      </c>
      <c r="O22" s="35">
        <v>25</v>
      </c>
      <c r="P22" s="35">
        <f t="shared" ref="P22:P26" si="1">SUM(L22:O22)</f>
        <v>41586.369999999995</v>
      </c>
      <c r="Q22" s="118">
        <f t="shared" ref="Q22:Q26" si="2">+K22-P22</f>
        <v>138413.63</v>
      </c>
    </row>
    <row r="23" spans="1:17" s="9" customFormat="1" ht="38.25" customHeight="1" x14ac:dyDescent="0.2">
      <c r="A23" s="31">
        <v>2</v>
      </c>
      <c r="B23" s="32" t="s">
        <v>548</v>
      </c>
      <c r="C23" s="32" t="s">
        <v>565</v>
      </c>
      <c r="D23" s="32" t="s">
        <v>592</v>
      </c>
      <c r="E23" s="33" t="s">
        <v>445</v>
      </c>
      <c r="F23" s="33" t="s">
        <v>353</v>
      </c>
      <c r="G23" s="34">
        <v>45108</v>
      </c>
      <c r="H23" s="34">
        <v>45261</v>
      </c>
      <c r="I23" s="35">
        <v>120000</v>
      </c>
      <c r="J23" s="35">
        <v>0</v>
      </c>
      <c r="K23" s="104">
        <f t="shared" si="0"/>
        <v>120000</v>
      </c>
      <c r="L23" s="35">
        <v>3444</v>
      </c>
      <c r="M23" s="35">
        <v>16809.87</v>
      </c>
      <c r="N23" s="35">
        <v>3648</v>
      </c>
      <c r="O23" s="35">
        <v>25</v>
      </c>
      <c r="P23" s="35">
        <f t="shared" si="1"/>
        <v>23926.87</v>
      </c>
      <c r="Q23" s="118">
        <f t="shared" si="2"/>
        <v>96073.13</v>
      </c>
    </row>
    <row r="24" spans="1:17" s="9" customFormat="1" ht="38.25" customHeight="1" x14ac:dyDescent="0.2">
      <c r="A24" s="31">
        <v>3</v>
      </c>
      <c r="B24" s="108" t="s">
        <v>679</v>
      </c>
      <c r="C24" s="32" t="s">
        <v>565</v>
      </c>
      <c r="D24" s="108" t="s">
        <v>680</v>
      </c>
      <c r="E24" s="33" t="s">
        <v>445</v>
      </c>
      <c r="F24" s="33" t="s">
        <v>353</v>
      </c>
      <c r="G24" s="34">
        <v>45170</v>
      </c>
      <c r="H24" s="34">
        <v>45352</v>
      </c>
      <c r="I24" s="111">
        <v>140000</v>
      </c>
      <c r="J24" s="35">
        <v>0</v>
      </c>
      <c r="K24" s="104">
        <f t="shared" si="0"/>
        <v>140000</v>
      </c>
      <c r="L24" s="35">
        <v>4018</v>
      </c>
      <c r="M24" s="35">
        <v>21514.37</v>
      </c>
      <c r="N24" s="35">
        <v>4256</v>
      </c>
      <c r="O24" s="35">
        <v>25</v>
      </c>
      <c r="P24" s="35">
        <f t="shared" si="1"/>
        <v>29813.37</v>
      </c>
      <c r="Q24" s="118">
        <f t="shared" si="2"/>
        <v>110186.63</v>
      </c>
    </row>
    <row r="25" spans="1:17" s="9" customFormat="1" ht="38.25" customHeight="1" x14ac:dyDescent="0.2">
      <c r="A25" s="31">
        <v>4</v>
      </c>
      <c r="B25" s="108" t="s">
        <v>775</v>
      </c>
      <c r="C25" s="32" t="s">
        <v>358</v>
      </c>
      <c r="D25" s="108" t="s">
        <v>295</v>
      </c>
      <c r="E25" s="33" t="s">
        <v>445</v>
      </c>
      <c r="F25" s="33" t="s">
        <v>19</v>
      </c>
      <c r="G25" s="34">
        <v>45231</v>
      </c>
      <c r="H25" s="34">
        <v>45047</v>
      </c>
      <c r="I25" s="111">
        <v>32000</v>
      </c>
      <c r="J25" s="35">
        <v>0</v>
      </c>
      <c r="K25" s="104">
        <f t="shared" si="0"/>
        <v>32000</v>
      </c>
      <c r="L25" s="35">
        <v>918.4</v>
      </c>
      <c r="M25" s="35">
        <v>0</v>
      </c>
      <c r="N25" s="35">
        <v>972.8</v>
      </c>
      <c r="O25" s="35">
        <v>25</v>
      </c>
      <c r="P25" s="35">
        <f t="shared" si="1"/>
        <v>1916.1999999999998</v>
      </c>
      <c r="Q25" s="118">
        <f t="shared" si="2"/>
        <v>30083.8</v>
      </c>
    </row>
    <row r="26" spans="1:17" s="9" customFormat="1" ht="38.25" customHeight="1" x14ac:dyDescent="0.2">
      <c r="A26" s="31">
        <v>5</v>
      </c>
      <c r="B26" s="108" t="s">
        <v>818</v>
      </c>
      <c r="C26" s="32" t="s">
        <v>780</v>
      </c>
      <c r="D26" s="108" t="s">
        <v>819</v>
      </c>
      <c r="E26" s="33" t="s">
        <v>445</v>
      </c>
      <c r="F26" s="33" t="s">
        <v>19</v>
      </c>
      <c r="G26" s="34">
        <v>45352</v>
      </c>
      <c r="H26" s="34">
        <v>45536</v>
      </c>
      <c r="I26" s="111">
        <v>75000</v>
      </c>
      <c r="J26" s="35">
        <v>0</v>
      </c>
      <c r="K26" s="104">
        <f t="shared" si="0"/>
        <v>75000</v>
      </c>
      <c r="L26" s="35">
        <v>2152.5</v>
      </c>
      <c r="M26" s="35">
        <v>6309.38</v>
      </c>
      <c r="N26" s="35">
        <v>2280</v>
      </c>
      <c r="O26" s="35">
        <v>25</v>
      </c>
      <c r="P26" s="35">
        <f t="shared" si="1"/>
        <v>10766.880000000001</v>
      </c>
      <c r="Q26" s="118">
        <f t="shared" si="2"/>
        <v>64233.119999999995</v>
      </c>
    </row>
    <row r="27" spans="1:17" s="123" customFormat="1" ht="36.75" customHeight="1" x14ac:dyDescent="0.2">
      <c r="A27" s="341" t="s">
        <v>645</v>
      </c>
      <c r="B27" s="342"/>
      <c r="C27" s="128">
        <v>5</v>
      </c>
      <c r="D27" s="128"/>
      <c r="E27" s="129"/>
      <c r="F27" s="136"/>
      <c r="G27" s="137"/>
      <c r="H27" s="138"/>
      <c r="I27" s="127">
        <f>SUM(I22:I26)</f>
        <v>547000</v>
      </c>
      <c r="J27" s="127">
        <f t="shared" ref="J27:Q27" si="3">SUM(J22:J26)</f>
        <v>0</v>
      </c>
      <c r="K27" s="127">
        <f t="shared" si="3"/>
        <v>547000</v>
      </c>
      <c r="L27" s="127">
        <f t="shared" si="3"/>
        <v>15698.9</v>
      </c>
      <c r="M27" s="127">
        <f t="shared" si="3"/>
        <v>75556.990000000005</v>
      </c>
      <c r="N27" s="127">
        <f t="shared" si="3"/>
        <v>16628.8</v>
      </c>
      <c r="O27" s="127">
        <f t="shared" si="3"/>
        <v>125</v>
      </c>
      <c r="P27" s="127">
        <f t="shared" si="3"/>
        <v>108009.68999999999</v>
      </c>
      <c r="Q27" s="127">
        <f t="shared" si="3"/>
        <v>438990.31</v>
      </c>
    </row>
    <row r="28" spans="1:17" s="9" customFormat="1" ht="36.75" customHeight="1" x14ac:dyDescent="0.2">
      <c r="A28" s="343" t="s">
        <v>688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5"/>
    </row>
    <row r="29" spans="1:17" s="9" customFormat="1" ht="38.25" customHeight="1" x14ac:dyDescent="0.2">
      <c r="A29" s="31">
        <v>6</v>
      </c>
      <c r="B29" s="32" t="s">
        <v>506</v>
      </c>
      <c r="C29" s="32" t="s">
        <v>565</v>
      </c>
      <c r="D29" s="32" t="s">
        <v>591</v>
      </c>
      <c r="E29" s="33" t="s">
        <v>445</v>
      </c>
      <c r="F29" s="33" t="s">
        <v>19</v>
      </c>
      <c r="G29" s="34">
        <v>45108</v>
      </c>
      <c r="H29" s="34">
        <v>45261</v>
      </c>
      <c r="I29" s="35">
        <v>218250</v>
      </c>
      <c r="J29" s="35">
        <v>0</v>
      </c>
      <c r="K29" s="35">
        <f>SUM(I29:J29)</f>
        <v>218250</v>
      </c>
      <c r="L29" s="35">
        <v>6263.78</v>
      </c>
      <c r="M29" s="35">
        <v>40108.629999999997</v>
      </c>
      <c r="N29" s="35">
        <v>5883.16</v>
      </c>
      <c r="O29" s="35">
        <v>25</v>
      </c>
      <c r="P29" s="35">
        <f t="shared" ref="P29" si="4">SUM(L29:O29)</f>
        <v>52280.569999999992</v>
      </c>
      <c r="Q29" s="118">
        <f>+K29-P29</f>
        <v>165969.43</v>
      </c>
    </row>
    <row r="30" spans="1:17" s="123" customFormat="1" ht="36.75" customHeight="1" x14ac:dyDescent="0.2">
      <c r="A30" s="341" t="s">
        <v>645</v>
      </c>
      <c r="B30" s="342"/>
      <c r="C30" s="128">
        <v>1</v>
      </c>
      <c r="D30" s="128"/>
      <c r="E30" s="129"/>
      <c r="F30" s="136"/>
      <c r="G30" s="137"/>
      <c r="H30" s="138"/>
      <c r="I30" s="127">
        <f t="shared" ref="I30:Q30" si="5">SUM(I28:I29)</f>
        <v>218250</v>
      </c>
      <c r="J30" s="124">
        <f t="shared" si="5"/>
        <v>0</v>
      </c>
      <c r="K30" s="125">
        <f t="shared" si="5"/>
        <v>218250</v>
      </c>
      <c r="L30" s="124">
        <f t="shared" si="5"/>
        <v>6263.78</v>
      </c>
      <c r="M30" s="124">
        <f t="shared" si="5"/>
        <v>40108.629999999997</v>
      </c>
      <c r="N30" s="126">
        <f t="shared" si="5"/>
        <v>5883.16</v>
      </c>
      <c r="O30" s="124">
        <f t="shared" si="5"/>
        <v>25</v>
      </c>
      <c r="P30" s="124">
        <f t="shared" si="5"/>
        <v>52280.569999999992</v>
      </c>
      <c r="Q30" s="139">
        <f t="shared" si="5"/>
        <v>165969.43</v>
      </c>
    </row>
    <row r="31" spans="1:17" s="9" customFormat="1" ht="36.75" customHeight="1" x14ac:dyDescent="0.2">
      <c r="A31" s="343" t="s">
        <v>689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5"/>
    </row>
    <row r="32" spans="1:17" s="9" customFormat="1" ht="38.25" customHeight="1" x14ac:dyDescent="0.25">
      <c r="A32" s="31">
        <v>7</v>
      </c>
      <c r="B32" s="112" t="s">
        <v>476</v>
      </c>
      <c r="C32" s="24" t="s">
        <v>565</v>
      </c>
      <c r="D32" s="106" t="s">
        <v>477</v>
      </c>
      <c r="E32" s="33" t="s">
        <v>445</v>
      </c>
      <c r="F32" s="33" t="s">
        <v>19</v>
      </c>
      <c r="G32" s="36">
        <v>45017</v>
      </c>
      <c r="H32" s="34">
        <v>45200</v>
      </c>
      <c r="I32" s="113">
        <v>125000</v>
      </c>
      <c r="J32" s="35">
        <v>0</v>
      </c>
      <c r="K32" s="113">
        <f>SUM(I32:J32)</f>
        <v>125000</v>
      </c>
      <c r="L32" s="37">
        <f>IF(K32&gt;=[2]Datos!$D$14,([2]Datos!$D$14*[2]Datos!$C$14),IF(K32&lt;=[2]Datos!$D$14,(K32*[2]Datos!$C$14)))</f>
        <v>3587.5</v>
      </c>
      <c r="M32" s="38">
        <v>17985.990000000002</v>
      </c>
      <c r="N32" s="37">
        <v>3800</v>
      </c>
      <c r="O32" s="35">
        <v>25</v>
      </c>
      <c r="P32" s="35">
        <v>25398.49</v>
      </c>
      <c r="Q32" s="118">
        <f>+I32-P32</f>
        <v>99601.51</v>
      </c>
    </row>
    <row r="33" spans="1:17" s="9" customFormat="1" ht="38.25" customHeight="1" x14ac:dyDescent="0.2">
      <c r="A33" s="31">
        <v>8</v>
      </c>
      <c r="B33" s="32" t="s">
        <v>367</v>
      </c>
      <c r="C33" s="32" t="s">
        <v>565</v>
      </c>
      <c r="D33" s="32" t="s">
        <v>587</v>
      </c>
      <c r="E33" s="33" t="s">
        <v>445</v>
      </c>
      <c r="F33" s="33" t="s">
        <v>19</v>
      </c>
      <c r="G33" s="34">
        <v>45352</v>
      </c>
      <c r="H33" s="34">
        <v>45536</v>
      </c>
      <c r="I33" s="35">
        <v>125000</v>
      </c>
      <c r="J33" s="35">
        <v>0</v>
      </c>
      <c r="K33" s="35">
        <f>SUM(I33:J33)</f>
        <v>125000</v>
      </c>
      <c r="L33" s="37">
        <f>IF(K33&gt;=[2]Datos!$D$14,([2]Datos!$D$14*[2]Datos!$C$14),IF(K33&lt;=[2]Datos!$D$14,(K33*[2]Datos!$C$14)))</f>
        <v>3587.5</v>
      </c>
      <c r="M33" s="35">
        <v>17985.990000000002</v>
      </c>
      <c r="N33" s="37">
        <v>3800</v>
      </c>
      <c r="O33" s="35">
        <v>25</v>
      </c>
      <c r="P33" s="35">
        <f>SUM(L33:O33)</f>
        <v>25398.49</v>
      </c>
      <c r="Q33" s="118">
        <f>+K33-P33</f>
        <v>99601.51</v>
      </c>
    </row>
    <row r="34" spans="1:17" s="123" customFormat="1" ht="36.75" customHeight="1" x14ac:dyDescent="0.2">
      <c r="A34" s="341" t="s">
        <v>645</v>
      </c>
      <c r="B34" s="342"/>
      <c r="C34" s="128">
        <v>2</v>
      </c>
      <c r="D34" s="128"/>
      <c r="E34" s="129"/>
      <c r="F34" s="136"/>
      <c r="G34" s="137"/>
      <c r="H34" s="138"/>
      <c r="I34" s="127">
        <f t="shared" ref="I34:Q34" si="6">SUM(I32:I33)</f>
        <v>250000</v>
      </c>
      <c r="J34" s="127">
        <f t="shared" si="6"/>
        <v>0</v>
      </c>
      <c r="K34" s="127">
        <f t="shared" si="6"/>
        <v>250000</v>
      </c>
      <c r="L34" s="127">
        <f t="shared" si="6"/>
        <v>7175</v>
      </c>
      <c r="M34" s="127">
        <f t="shared" si="6"/>
        <v>35971.980000000003</v>
      </c>
      <c r="N34" s="127">
        <f t="shared" si="6"/>
        <v>7600</v>
      </c>
      <c r="O34" s="127">
        <f t="shared" si="6"/>
        <v>50</v>
      </c>
      <c r="P34" s="127">
        <f t="shared" si="6"/>
        <v>50796.98</v>
      </c>
      <c r="Q34" s="127">
        <f t="shared" si="6"/>
        <v>199203.02</v>
      </c>
    </row>
    <row r="35" spans="1:17" s="9" customFormat="1" ht="36.75" customHeight="1" x14ac:dyDescent="0.2">
      <c r="A35" s="343" t="s">
        <v>740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5"/>
    </row>
    <row r="36" spans="1:17" s="9" customFormat="1" ht="38.25" customHeight="1" x14ac:dyDescent="0.2">
      <c r="A36" s="31">
        <v>9</v>
      </c>
      <c r="B36" s="103" t="s">
        <v>324</v>
      </c>
      <c r="C36" s="24" t="s">
        <v>565</v>
      </c>
      <c r="D36" s="24" t="s">
        <v>776</v>
      </c>
      <c r="E36" s="33" t="s">
        <v>445</v>
      </c>
      <c r="F36" s="33" t="s">
        <v>19</v>
      </c>
      <c r="G36" s="34">
        <v>45170</v>
      </c>
      <c r="H36" s="34">
        <v>45352</v>
      </c>
      <c r="I36" s="104">
        <v>80000</v>
      </c>
      <c r="J36" s="135">
        <v>0</v>
      </c>
      <c r="K36" s="35">
        <f>SUM(I36:J36)</f>
        <v>80000</v>
      </c>
      <c r="L36" s="35">
        <v>2296</v>
      </c>
      <c r="M36" s="104">
        <v>7400.87</v>
      </c>
      <c r="N36" s="35">
        <v>2432</v>
      </c>
      <c r="O36" s="35">
        <v>25</v>
      </c>
      <c r="P36" s="35">
        <f>SUM(L36:O36)</f>
        <v>12153.869999999999</v>
      </c>
      <c r="Q36" s="118">
        <f>+K36-P36</f>
        <v>67846.13</v>
      </c>
    </row>
    <row r="37" spans="1:17" s="123" customFormat="1" ht="36.75" customHeight="1" x14ac:dyDescent="0.2">
      <c r="A37" s="341" t="s">
        <v>645</v>
      </c>
      <c r="B37" s="342"/>
      <c r="C37" s="128">
        <v>1</v>
      </c>
      <c r="D37" s="128"/>
      <c r="E37" s="129"/>
      <c r="F37" s="136"/>
      <c r="G37" s="137"/>
      <c r="H37" s="138"/>
      <c r="I37" s="127">
        <f t="shared" ref="I37:Q37" si="7">SUM(I36)</f>
        <v>80000</v>
      </c>
      <c r="J37" s="127">
        <f t="shared" si="7"/>
        <v>0</v>
      </c>
      <c r="K37" s="127">
        <f t="shared" si="7"/>
        <v>80000</v>
      </c>
      <c r="L37" s="127">
        <f t="shared" si="7"/>
        <v>2296</v>
      </c>
      <c r="M37" s="127">
        <f t="shared" si="7"/>
        <v>7400.87</v>
      </c>
      <c r="N37" s="127">
        <f t="shared" si="7"/>
        <v>2432</v>
      </c>
      <c r="O37" s="127">
        <f t="shared" si="7"/>
        <v>25</v>
      </c>
      <c r="P37" s="127">
        <f t="shared" si="7"/>
        <v>12153.869999999999</v>
      </c>
      <c r="Q37" s="141">
        <f t="shared" si="7"/>
        <v>67846.13</v>
      </c>
    </row>
    <row r="38" spans="1:17" s="9" customFormat="1" ht="36.75" customHeight="1" x14ac:dyDescent="0.2">
      <c r="A38" s="343" t="s">
        <v>672</v>
      </c>
      <c r="B38" s="344"/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5"/>
    </row>
    <row r="39" spans="1:17" s="9" customFormat="1" ht="38.25" customHeight="1" x14ac:dyDescent="0.2">
      <c r="A39" s="31">
        <v>10</v>
      </c>
      <c r="B39" s="32" t="s">
        <v>501</v>
      </c>
      <c r="C39" s="32" t="s">
        <v>565</v>
      </c>
      <c r="D39" s="32" t="s">
        <v>590</v>
      </c>
      <c r="E39" s="33" t="s">
        <v>445</v>
      </c>
      <c r="F39" s="33" t="s">
        <v>353</v>
      </c>
      <c r="G39" s="34">
        <v>45108</v>
      </c>
      <c r="H39" s="34">
        <v>45261</v>
      </c>
      <c r="I39" s="35">
        <v>120000</v>
      </c>
      <c r="J39" s="35">
        <v>0</v>
      </c>
      <c r="K39" s="35">
        <f>SUM(I39:J39)</f>
        <v>120000</v>
      </c>
      <c r="L39" s="35">
        <v>3444</v>
      </c>
      <c r="M39" s="35">
        <v>16809.87</v>
      </c>
      <c r="N39" s="35">
        <v>3648</v>
      </c>
      <c r="O39" s="35">
        <v>25</v>
      </c>
      <c r="P39" s="35">
        <f>SUM(L39:O39)</f>
        <v>23926.87</v>
      </c>
      <c r="Q39" s="118">
        <f>+K39-P39</f>
        <v>96073.13</v>
      </c>
    </row>
    <row r="40" spans="1:17" s="123" customFormat="1" ht="36.75" customHeight="1" x14ac:dyDescent="0.2">
      <c r="A40" s="341" t="s">
        <v>645</v>
      </c>
      <c r="B40" s="342"/>
      <c r="C40" s="128">
        <v>1</v>
      </c>
      <c r="D40" s="128"/>
      <c r="E40" s="129"/>
      <c r="F40" s="136"/>
      <c r="G40" s="137"/>
      <c r="H40" s="138"/>
      <c r="I40" s="127">
        <f t="shared" ref="I40:Q40" si="8">SUM(I39)</f>
        <v>120000</v>
      </c>
      <c r="J40" s="127">
        <f t="shared" si="8"/>
        <v>0</v>
      </c>
      <c r="K40" s="127">
        <f t="shared" si="8"/>
        <v>120000</v>
      </c>
      <c r="L40" s="127">
        <f t="shared" si="8"/>
        <v>3444</v>
      </c>
      <c r="M40" s="127">
        <f t="shared" si="8"/>
        <v>16809.87</v>
      </c>
      <c r="N40" s="127">
        <f t="shared" si="8"/>
        <v>3648</v>
      </c>
      <c r="O40" s="127">
        <f t="shared" si="8"/>
        <v>25</v>
      </c>
      <c r="P40" s="127">
        <f t="shared" si="8"/>
        <v>23926.87</v>
      </c>
      <c r="Q40" s="141">
        <f t="shared" si="8"/>
        <v>96073.13</v>
      </c>
    </row>
    <row r="41" spans="1:17" s="9" customFormat="1" ht="36.75" customHeight="1" x14ac:dyDescent="0.2">
      <c r="A41" s="343" t="s">
        <v>649</v>
      </c>
      <c r="B41" s="344"/>
      <c r="C41" s="344"/>
      <c r="D41" s="344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5"/>
    </row>
    <row r="42" spans="1:17" s="9" customFormat="1" ht="45" customHeight="1" x14ac:dyDescent="0.2">
      <c r="A42" s="31">
        <v>11</v>
      </c>
      <c r="B42" s="103" t="s">
        <v>831</v>
      </c>
      <c r="C42" s="24" t="s">
        <v>565</v>
      </c>
      <c r="D42" s="24" t="s">
        <v>832</v>
      </c>
      <c r="E42" s="33" t="s">
        <v>445</v>
      </c>
      <c r="F42" s="33" t="s">
        <v>19</v>
      </c>
      <c r="G42" s="34">
        <v>45383</v>
      </c>
      <c r="H42" s="34">
        <v>45566</v>
      </c>
      <c r="I42" s="104">
        <v>25000</v>
      </c>
      <c r="J42" s="135">
        <v>0</v>
      </c>
      <c r="K42" s="35">
        <f>SUM(I42:J42)</f>
        <v>25000</v>
      </c>
      <c r="L42" s="35">
        <v>717.5</v>
      </c>
      <c r="M42" s="104">
        <v>0</v>
      </c>
      <c r="N42" s="35">
        <v>760</v>
      </c>
      <c r="O42" s="35">
        <v>25</v>
      </c>
      <c r="P42" s="35">
        <f>SUM(L42:O42)</f>
        <v>1502.5</v>
      </c>
      <c r="Q42" s="118">
        <f>+K42-P42</f>
        <v>23497.5</v>
      </c>
    </row>
    <row r="43" spans="1:17" s="123" customFormat="1" ht="36.75" customHeight="1" x14ac:dyDescent="0.2">
      <c r="A43" s="341" t="s">
        <v>645</v>
      </c>
      <c r="B43" s="342"/>
      <c r="C43" s="128">
        <v>1</v>
      </c>
      <c r="D43" s="128"/>
      <c r="E43" s="129"/>
      <c r="F43" s="136"/>
      <c r="G43" s="137"/>
      <c r="H43" s="138"/>
      <c r="I43" s="127">
        <f t="shared" ref="I43:Q43" si="9">SUM(I42:I42)</f>
        <v>25000</v>
      </c>
      <c r="J43" s="127">
        <f t="shared" si="9"/>
        <v>0</v>
      </c>
      <c r="K43" s="127">
        <f t="shared" si="9"/>
        <v>25000</v>
      </c>
      <c r="L43" s="127">
        <f t="shared" si="9"/>
        <v>717.5</v>
      </c>
      <c r="M43" s="127">
        <f t="shared" si="9"/>
        <v>0</v>
      </c>
      <c r="N43" s="127">
        <f t="shared" si="9"/>
        <v>760</v>
      </c>
      <c r="O43" s="127">
        <f t="shared" si="9"/>
        <v>25</v>
      </c>
      <c r="P43" s="127">
        <f t="shared" si="9"/>
        <v>1502.5</v>
      </c>
      <c r="Q43" s="141">
        <f t="shared" si="9"/>
        <v>23497.5</v>
      </c>
    </row>
    <row r="44" spans="1:17" s="9" customFormat="1" ht="36.75" customHeight="1" x14ac:dyDescent="0.2">
      <c r="A44" s="343" t="s">
        <v>716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5"/>
    </row>
    <row r="45" spans="1:17" s="9" customFormat="1" ht="38.25" customHeight="1" x14ac:dyDescent="0.2">
      <c r="A45" s="31">
        <v>12</v>
      </c>
      <c r="B45" s="103" t="s">
        <v>778</v>
      </c>
      <c r="C45" s="24" t="s">
        <v>780</v>
      </c>
      <c r="D45" s="24" t="s">
        <v>779</v>
      </c>
      <c r="E45" s="33" t="s">
        <v>445</v>
      </c>
      <c r="F45" s="33" t="s">
        <v>353</v>
      </c>
      <c r="G45" s="34">
        <v>45231</v>
      </c>
      <c r="H45" s="34">
        <v>45413</v>
      </c>
      <c r="I45" s="104">
        <v>20000</v>
      </c>
      <c r="J45" s="135">
        <v>0</v>
      </c>
      <c r="K45" s="35">
        <f>SUM(I45:J45)</f>
        <v>20000</v>
      </c>
      <c r="L45" s="35">
        <v>574</v>
      </c>
      <c r="M45" s="104">
        <v>0</v>
      </c>
      <c r="N45" s="35">
        <v>608</v>
      </c>
      <c r="O45" s="35">
        <v>25</v>
      </c>
      <c r="P45" s="35">
        <f>SUM(L45:O45)</f>
        <v>1207</v>
      </c>
      <c r="Q45" s="118">
        <f>+K45-P45</f>
        <v>18793</v>
      </c>
    </row>
    <row r="46" spans="1:17" s="123" customFormat="1" ht="36.75" customHeight="1" x14ac:dyDescent="0.2">
      <c r="A46" s="341" t="s">
        <v>645</v>
      </c>
      <c r="B46" s="342"/>
      <c r="C46" s="128">
        <v>1</v>
      </c>
      <c r="D46" s="128"/>
      <c r="E46" s="129"/>
      <c r="F46" s="136"/>
      <c r="G46" s="137"/>
      <c r="H46" s="138"/>
      <c r="I46" s="127">
        <f t="shared" ref="I46:Q46" si="10">SUM(I45:I45)</f>
        <v>20000</v>
      </c>
      <c r="J46" s="127">
        <f t="shared" si="10"/>
        <v>0</v>
      </c>
      <c r="K46" s="127">
        <f t="shared" si="10"/>
        <v>20000</v>
      </c>
      <c r="L46" s="127">
        <f t="shared" si="10"/>
        <v>574</v>
      </c>
      <c r="M46" s="127">
        <f t="shared" si="10"/>
        <v>0</v>
      </c>
      <c r="N46" s="127">
        <f t="shared" si="10"/>
        <v>608</v>
      </c>
      <c r="O46" s="127">
        <f t="shared" si="10"/>
        <v>25</v>
      </c>
      <c r="P46" s="127">
        <f t="shared" si="10"/>
        <v>1207</v>
      </c>
      <c r="Q46" s="141">
        <f t="shared" si="10"/>
        <v>18793</v>
      </c>
    </row>
    <row r="47" spans="1:17" s="9" customFormat="1" ht="36.75" customHeight="1" x14ac:dyDescent="0.2">
      <c r="A47" s="343" t="s">
        <v>673</v>
      </c>
      <c r="B47" s="344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5"/>
    </row>
    <row r="48" spans="1:17" s="9" customFormat="1" ht="38.25" customHeight="1" x14ac:dyDescent="0.2">
      <c r="A48" s="31">
        <v>13</v>
      </c>
      <c r="B48" s="103" t="s">
        <v>339</v>
      </c>
      <c r="C48" s="24" t="s">
        <v>565</v>
      </c>
      <c r="D48" s="24" t="s">
        <v>588</v>
      </c>
      <c r="E48" s="33" t="s">
        <v>445</v>
      </c>
      <c r="F48" s="33" t="s">
        <v>19</v>
      </c>
      <c r="G48" s="34">
        <v>45170</v>
      </c>
      <c r="H48" s="34">
        <v>45352</v>
      </c>
      <c r="I48" s="104">
        <v>157083.32999999999</v>
      </c>
      <c r="J48" s="135">
        <v>0</v>
      </c>
      <c r="K48" s="35">
        <f t="shared" ref="K48" si="11">SUM(I48:J48)</f>
        <v>157083.32999999999</v>
      </c>
      <c r="L48" s="35">
        <v>4508.29</v>
      </c>
      <c r="M48" s="104">
        <v>25532.799999999999</v>
      </c>
      <c r="N48" s="35">
        <v>4775.33</v>
      </c>
      <c r="O48" s="35">
        <v>25</v>
      </c>
      <c r="P48" s="35">
        <f>SUM(L48:O48)</f>
        <v>34841.42</v>
      </c>
      <c r="Q48" s="118">
        <f>+K48-P48</f>
        <v>122241.90999999999</v>
      </c>
    </row>
    <row r="49" spans="1:17" s="123" customFormat="1" ht="36.75" customHeight="1" x14ac:dyDescent="0.2">
      <c r="A49" s="341" t="s">
        <v>645</v>
      </c>
      <c r="B49" s="342"/>
      <c r="C49" s="128">
        <v>1</v>
      </c>
      <c r="D49" s="128"/>
      <c r="E49" s="129"/>
      <c r="F49" s="136"/>
      <c r="G49" s="137"/>
      <c r="H49" s="138"/>
      <c r="I49" s="127">
        <f>SUM(I48)</f>
        <v>157083.32999999999</v>
      </c>
      <c r="J49" s="127">
        <f t="shared" ref="J49:Q49" si="12">SUM(J48)</f>
        <v>0</v>
      </c>
      <c r="K49" s="127">
        <f t="shared" si="12"/>
        <v>157083.32999999999</v>
      </c>
      <c r="L49" s="127">
        <f t="shared" si="12"/>
        <v>4508.29</v>
      </c>
      <c r="M49" s="127">
        <f t="shared" si="12"/>
        <v>25532.799999999999</v>
      </c>
      <c r="N49" s="127">
        <f t="shared" si="12"/>
        <v>4775.33</v>
      </c>
      <c r="O49" s="127">
        <f t="shared" si="12"/>
        <v>25</v>
      </c>
      <c r="P49" s="127">
        <f t="shared" si="12"/>
        <v>34841.42</v>
      </c>
      <c r="Q49" s="141">
        <f t="shared" si="12"/>
        <v>122241.90999999999</v>
      </c>
    </row>
    <row r="50" spans="1:17" s="9" customFormat="1" ht="36.75" customHeight="1" x14ac:dyDescent="0.2">
      <c r="A50" s="343" t="s">
        <v>708</v>
      </c>
      <c r="B50" s="344"/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5"/>
    </row>
    <row r="51" spans="1:17" s="9" customFormat="1" ht="38.25" customHeight="1" x14ac:dyDescent="0.2">
      <c r="A51" s="31">
        <v>14</v>
      </c>
      <c r="B51" s="103" t="s">
        <v>849</v>
      </c>
      <c r="C51" s="24" t="s">
        <v>565</v>
      </c>
      <c r="D51" s="24" t="s">
        <v>850</v>
      </c>
      <c r="E51" s="33" t="s">
        <v>445</v>
      </c>
      <c r="F51" s="33" t="s">
        <v>353</v>
      </c>
      <c r="G51" s="34">
        <v>45413</v>
      </c>
      <c r="H51" s="34">
        <v>45597</v>
      </c>
      <c r="I51" s="104">
        <v>28000</v>
      </c>
      <c r="J51" s="135">
        <v>0</v>
      </c>
      <c r="K51" s="35">
        <f t="shared" ref="K51" si="13">SUM(I51:J51)</f>
        <v>28000</v>
      </c>
      <c r="L51" s="35">
        <v>803.6</v>
      </c>
      <c r="M51" s="104">
        <v>0</v>
      </c>
      <c r="N51" s="35">
        <v>851.2</v>
      </c>
      <c r="O51" s="35">
        <v>25</v>
      </c>
      <c r="P51" s="35">
        <f>SUM(L51:O51)</f>
        <v>1679.8000000000002</v>
      </c>
      <c r="Q51" s="118">
        <f>+K51-P51</f>
        <v>26320.2</v>
      </c>
    </row>
    <row r="52" spans="1:17" s="123" customFormat="1" ht="36.75" customHeight="1" x14ac:dyDescent="0.2">
      <c r="A52" s="341" t="s">
        <v>645</v>
      </c>
      <c r="B52" s="342"/>
      <c r="C52" s="128">
        <v>1</v>
      </c>
      <c r="D52" s="128"/>
      <c r="E52" s="129"/>
      <c r="F52" s="136"/>
      <c r="G52" s="137"/>
      <c r="H52" s="138"/>
      <c r="I52" s="127">
        <f>SUM(I51)</f>
        <v>28000</v>
      </c>
      <c r="J52" s="127">
        <f t="shared" ref="J52:Q52" si="14">SUM(J51)</f>
        <v>0</v>
      </c>
      <c r="K52" s="127">
        <f t="shared" si="14"/>
        <v>28000</v>
      </c>
      <c r="L52" s="127">
        <f t="shared" si="14"/>
        <v>803.6</v>
      </c>
      <c r="M52" s="127">
        <f t="shared" si="14"/>
        <v>0</v>
      </c>
      <c r="N52" s="127">
        <f t="shared" si="14"/>
        <v>851.2</v>
      </c>
      <c r="O52" s="127">
        <f t="shared" si="14"/>
        <v>25</v>
      </c>
      <c r="P52" s="127">
        <f t="shared" si="14"/>
        <v>1679.8000000000002</v>
      </c>
      <c r="Q52" s="141">
        <f t="shared" si="14"/>
        <v>26320.2</v>
      </c>
    </row>
    <row r="53" spans="1:17" s="9" customFormat="1" ht="36.75" customHeight="1" x14ac:dyDescent="0.2">
      <c r="A53" s="343" t="s">
        <v>682</v>
      </c>
      <c r="B53" s="344"/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5"/>
    </row>
    <row r="54" spans="1:17" s="9" customFormat="1" ht="38.25" customHeight="1" x14ac:dyDescent="0.2">
      <c r="A54" s="31">
        <v>15</v>
      </c>
      <c r="B54" s="107" t="s">
        <v>35</v>
      </c>
      <c r="C54" s="24" t="s">
        <v>356</v>
      </c>
      <c r="D54" s="110" t="s">
        <v>550</v>
      </c>
      <c r="E54" s="33" t="s">
        <v>445</v>
      </c>
      <c r="F54" s="33" t="s">
        <v>353</v>
      </c>
      <c r="G54" s="34">
        <v>44986</v>
      </c>
      <c r="H54" s="34">
        <v>45413</v>
      </c>
      <c r="I54" s="104">
        <v>65000</v>
      </c>
      <c r="J54" s="35">
        <v>0</v>
      </c>
      <c r="K54" s="104">
        <f t="shared" ref="K54" si="15">SUM(I54:J54)</f>
        <v>65000</v>
      </c>
      <c r="L54" s="35">
        <v>1865.5</v>
      </c>
      <c r="M54" s="35">
        <v>4427.58</v>
      </c>
      <c r="N54" s="35">
        <v>1976</v>
      </c>
      <c r="O54" s="35">
        <v>25</v>
      </c>
      <c r="P54" s="35">
        <f t="shared" ref="P54:P55" si="16">SUM(L54:O54)</f>
        <v>8294.08</v>
      </c>
      <c r="Q54" s="118">
        <f>+I54-P54</f>
        <v>56705.919999999998</v>
      </c>
    </row>
    <row r="55" spans="1:17" s="9" customFormat="1" ht="38.25" customHeight="1" x14ac:dyDescent="0.2">
      <c r="A55" s="31">
        <v>16</v>
      </c>
      <c r="B55" s="103" t="s">
        <v>237</v>
      </c>
      <c r="C55" s="24" t="s">
        <v>356</v>
      </c>
      <c r="D55" s="24" t="s">
        <v>551</v>
      </c>
      <c r="E55" s="33" t="s">
        <v>445</v>
      </c>
      <c r="F55" s="33" t="s">
        <v>353</v>
      </c>
      <c r="G55" s="34">
        <v>44986</v>
      </c>
      <c r="H55" s="34">
        <v>45139</v>
      </c>
      <c r="I55" s="104">
        <v>68250</v>
      </c>
      <c r="J55" s="35">
        <v>0</v>
      </c>
      <c r="K55" s="104">
        <f t="shared" ref="K55" si="17">SUM(I55:J55)</f>
        <v>68250</v>
      </c>
      <c r="L55" s="35">
        <v>1958.78</v>
      </c>
      <c r="M55" s="35">
        <v>5039.16</v>
      </c>
      <c r="N55" s="35">
        <v>2074.8000000000002</v>
      </c>
      <c r="O55" s="35">
        <v>25</v>
      </c>
      <c r="P55" s="35">
        <f t="shared" si="16"/>
        <v>9097.74</v>
      </c>
      <c r="Q55" s="118">
        <f>+I55-P55</f>
        <v>59152.26</v>
      </c>
    </row>
    <row r="56" spans="1:17" s="123" customFormat="1" ht="36.75" customHeight="1" x14ac:dyDescent="0.2">
      <c r="A56" s="341" t="s">
        <v>645</v>
      </c>
      <c r="B56" s="342"/>
      <c r="C56" s="128">
        <v>2</v>
      </c>
      <c r="D56" s="128"/>
      <c r="E56" s="129"/>
      <c r="F56" s="136"/>
      <c r="G56" s="137"/>
      <c r="H56" s="138"/>
      <c r="I56" s="127">
        <f>SUM(I54:I55)</f>
        <v>133250</v>
      </c>
      <c r="J56" s="127">
        <f t="shared" ref="J56" si="18">SUM(J54:J55)</f>
        <v>0</v>
      </c>
      <c r="K56" s="127">
        <f t="shared" ref="K56:Q56" si="19">SUM(K54:K55)</f>
        <v>133250</v>
      </c>
      <c r="L56" s="127">
        <f t="shared" si="19"/>
        <v>3824.2799999999997</v>
      </c>
      <c r="M56" s="127">
        <f t="shared" si="19"/>
        <v>9466.74</v>
      </c>
      <c r="N56" s="127">
        <f t="shared" si="19"/>
        <v>4050.8</v>
      </c>
      <c r="O56" s="127">
        <f t="shared" si="19"/>
        <v>50</v>
      </c>
      <c r="P56" s="127">
        <f t="shared" si="19"/>
        <v>17391.82</v>
      </c>
      <c r="Q56" s="141">
        <f t="shared" si="19"/>
        <v>115858.18</v>
      </c>
    </row>
    <row r="57" spans="1:17" s="9" customFormat="1" ht="36.75" customHeight="1" x14ac:dyDescent="0.2">
      <c r="A57" s="343" t="s">
        <v>681</v>
      </c>
      <c r="B57" s="344"/>
      <c r="C57" s="344"/>
      <c r="D57" s="344"/>
      <c r="E57" s="344"/>
      <c r="F57" s="344"/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5"/>
    </row>
    <row r="58" spans="1:17" s="9" customFormat="1" ht="38.25" customHeight="1" x14ac:dyDescent="0.2">
      <c r="A58" s="31">
        <v>17</v>
      </c>
      <c r="B58" s="32" t="s">
        <v>607</v>
      </c>
      <c r="C58" s="32" t="s">
        <v>358</v>
      </c>
      <c r="D58" s="32" t="s">
        <v>608</v>
      </c>
      <c r="E58" s="33" t="s">
        <v>445</v>
      </c>
      <c r="F58" s="33" t="s">
        <v>19</v>
      </c>
      <c r="G58" s="34">
        <v>45231</v>
      </c>
      <c r="H58" s="34">
        <v>45047</v>
      </c>
      <c r="I58" s="35">
        <v>110000</v>
      </c>
      <c r="J58" s="35">
        <v>0</v>
      </c>
      <c r="K58" s="104">
        <f>SUM(I58:J58)</f>
        <v>110000</v>
      </c>
      <c r="L58" s="35">
        <v>3157</v>
      </c>
      <c r="M58" s="35">
        <v>14457.62</v>
      </c>
      <c r="N58" s="35">
        <v>3344</v>
      </c>
      <c r="O58" s="35">
        <v>25</v>
      </c>
      <c r="P58" s="35">
        <f>SUM(L58:O58)</f>
        <v>20983.620000000003</v>
      </c>
      <c r="Q58" s="118">
        <f>+I58-P58</f>
        <v>89016.38</v>
      </c>
    </row>
    <row r="59" spans="1:17" s="123" customFormat="1" ht="36.75" customHeight="1" x14ac:dyDescent="0.2">
      <c r="A59" s="341" t="s">
        <v>645</v>
      </c>
      <c r="B59" s="342"/>
      <c r="C59" s="128">
        <v>1</v>
      </c>
      <c r="D59" s="128"/>
      <c r="E59" s="129"/>
      <c r="F59" s="136"/>
      <c r="G59" s="137"/>
      <c r="H59" s="138"/>
      <c r="I59" s="127">
        <f>SUM(I58)</f>
        <v>110000</v>
      </c>
      <c r="J59" s="127">
        <f t="shared" ref="J59:Q59" si="20">SUM(J58)</f>
        <v>0</v>
      </c>
      <c r="K59" s="127">
        <f t="shared" si="20"/>
        <v>110000</v>
      </c>
      <c r="L59" s="127">
        <f t="shared" si="20"/>
        <v>3157</v>
      </c>
      <c r="M59" s="127">
        <f t="shared" si="20"/>
        <v>14457.62</v>
      </c>
      <c r="N59" s="127">
        <f t="shared" si="20"/>
        <v>3344</v>
      </c>
      <c r="O59" s="127">
        <f t="shared" si="20"/>
        <v>25</v>
      </c>
      <c r="P59" s="127">
        <f t="shared" si="20"/>
        <v>20983.620000000003</v>
      </c>
      <c r="Q59" s="141">
        <f t="shared" si="20"/>
        <v>89016.38</v>
      </c>
    </row>
    <row r="60" spans="1:17" ht="25.5" customHeight="1" thickBot="1" x14ac:dyDescent="0.25">
      <c r="A60" s="277"/>
      <c r="B60" s="278" t="s">
        <v>11</v>
      </c>
      <c r="C60" s="278"/>
      <c r="D60" s="278"/>
      <c r="E60" s="278"/>
      <c r="F60" s="278"/>
      <c r="G60" s="278"/>
      <c r="H60" s="279"/>
      <c r="I60" s="140">
        <f>+I59+I56+I49+I46+I40+I37+I34+I30+I27+I43+I52</f>
        <v>1688583.33</v>
      </c>
      <c r="J60" s="140">
        <f t="shared" ref="J60:Q60" si="21">+J59+J56+J49+J46+J40+J37+J34+J30+J27+J43+J52</f>
        <v>0</v>
      </c>
      <c r="K60" s="140">
        <f t="shared" si="21"/>
        <v>1688583.33</v>
      </c>
      <c r="L60" s="140">
        <f t="shared" si="21"/>
        <v>48462.35</v>
      </c>
      <c r="M60" s="140">
        <f t="shared" si="21"/>
        <v>225305.5</v>
      </c>
      <c r="N60" s="140">
        <f t="shared" si="21"/>
        <v>50581.289999999994</v>
      </c>
      <c r="O60" s="140">
        <f t="shared" si="21"/>
        <v>425</v>
      </c>
      <c r="P60" s="140">
        <f t="shared" si="21"/>
        <v>324774.13999999996</v>
      </c>
      <c r="Q60" s="140">
        <f t="shared" si="21"/>
        <v>1363809.19</v>
      </c>
    </row>
    <row r="61" spans="1:17" ht="14.25" x14ac:dyDescent="0.2">
      <c r="A61" s="10"/>
      <c r="B61" s="30"/>
      <c r="C61" s="30"/>
      <c r="D61" s="30"/>
      <c r="E61" s="10"/>
      <c r="F61" s="10"/>
      <c r="G61" s="10"/>
      <c r="H61" s="10"/>
      <c r="I61" s="10"/>
      <c r="J61" s="10"/>
      <c r="K61" s="10"/>
      <c r="L61" s="22"/>
      <c r="M61" s="22"/>
      <c r="N61" s="10"/>
      <c r="O61" s="10"/>
      <c r="P61" s="10"/>
      <c r="Q61" s="10"/>
    </row>
    <row r="62" spans="1:17" ht="14.25" x14ac:dyDescent="0.2">
      <c r="A62" s="10"/>
      <c r="B62" s="30"/>
      <c r="C62" s="30"/>
      <c r="D62" s="30"/>
      <c r="E62" s="10"/>
      <c r="F62" s="10"/>
      <c r="G62" s="10"/>
      <c r="H62" s="10"/>
      <c r="I62" s="10"/>
      <c r="J62" s="10"/>
      <c r="K62" s="10"/>
      <c r="L62" s="22"/>
      <c r="M62" s="22"/>
      <c r="N62" s="10"/>
      <c r="O62" s="10"/>
      <c r="P62" s="10"/>
      <c r="Q62" s="10"/>
    </row>
    <row r="63" spans="1:17" ht="14.25" x14ac:dyDescent="0.2">
      <c r="A63" s="10"/>
      <c r="B63" s="30"/>
      <c r="C63" s="30"/>
      <c r="D63" s="30"/>
      <c r="E63" s="10"/>
      <c r="F63" s="10"/>
      <c r="G63" s="10"/>
      <c r="H63" s="10"/>
      <c r="I63" s="10"/>
      <c r="J63" s="10"/>
      <c r="K63" s="10"/>
      <c r="L63" s="22"/>
      <c r="M63" s="22"/>
      <c r="N63" s="10"/>
      <c r="O63" s="10"/>
      <c r="P63" s="10"/>
      <c r="Q63" s="10"/>
    </row>
    <row r="64" spans="1:17" ht="14.25" x14ac:dyDescent="0.2">
      <c r="A64" s="10"/>
      <c r="B64" s="30"/>
      <c r="C64" s="30" t="s">
        <v>20</v>
      </c>
      <c r="D64" s="30"/>
      <c r="E64" s="30"/>
      <c r="F64" s="10"/>
      <c r="G64" s="10"/>
      <c r="H64" s="347" t="s">
        <v>22</v>
      </c>
      <c r="I64" s="347"/>
      <c r="J64" s="10"/>
      <c r="K64" s="10"/>
      <c r="L64" s="22"/>
      <c r="M64" s="22"/>
      <c r="N64" s="347" t="s">
        <v>22</v>
      </c>
      <c r="O64" s="347"/>
      <c r="P64" s="10"/>
      <c r="Q64" s="10"/>
    </row>
    <row r="65" spans="1:17" ht="14.25" x14ac:dyDescent="0.2">
      <c r="A65" s="10"/>
      <c r="B65" s="30"/>
      <c r="C65" s="30"/>
      <c r="D65" s="30"/>
      <c r="E65" s="30"/>
      <c r="F65" s="10"/>
      <c r="G65" s="10"/>
      <c r="H65" s="10"/>
      <c r="I65" s="11"/>
      <c r="J65" s="10"/>
      <c r="K65" s="10"/>
      <c r="L65" s="22"/>
      <c r="M65" s="22"/>
      <c r="N65" s="10"/>
      <c r="O65" s="10"/>
      <c r="P65" s="10"/>
      <c r="Q65" s="10"/>
    </row>
    <row r="66" spans="1:17" ht="14.25" x14ac:dyDescent="0.2">
      <c r="A66" s="10"/>
      <c r="B66" s="30"/>
      <c r="C66" s="30"/>
      <c r="D66" s="30"/>
      <c r="E66" s="30"/>
      <c r="F66" s="10"/>
      <c r="G66" s="10"/>
      <c r="H66" s="10"/>
      <c r="I66" s="11"/>
      <c r="J66" s="10"/>
      <c r="K66" s="10"/>
      <c r="L66" s="22"/>
      <c r="M66" s="22"/>
      <c r="N66" s="10"/>
      <c r="O66" s="10"/>
      <c r="P66" s="10"/>
      <c r="Q66" s="10"/>
    </row>
    <row r="67" spans="1:17" ht="14.25" x14ac:dyDescent="0.2">
      <c r="A67" s="10"/>
      <c r="B67" s="30"/>
      <c r="C67" s="12"/>
      <c r="D67" s="30"/>
      <c r="E67" s="30"/>
      <c r="F67" s="10"/>
      <c r="G67" s="10"/>
      <c r="H67" s="12"/>
      <c r="I67" s="13"/>
      <c r="J67" s="10"/>
      <c r="K67" s="10"/>
      <c r="L67" s="22"/>
      <c r="M67" s="22"/>
      <c r="N67" s="14"/>
      <c r="O67" s="14"/>
      <c r="P67" s="10"/>
      <c r="Q67" s="10"/>
    </row>
    <row r="68" spans="1:17" ht="14.25" x14ac:dyDescent="0.2">
      <c r="A68" s="10"/>
      <c r="B68" s="30"/>
      <c r="C68" s="30" t="s">
        <v>21</v>
      </c>
      <c r="D68" s="30"/>
      <c r="E68" s="30"/>
      <c r="F68" s="10"/>
      <c r="G68" s="10"/>
      <c r="H68" s="346" t="s">
        <v>24</v>
      </c>
      <c r="I68" s="346"/>
      <c r="J68" s="10"/>
      <c r="K68" s="10"/>
      <c r="L68" s="22"/>
      <c r="M68" s="22"/>
      <c r="N68" s="347" t="s">
        <v>23</v>
      </c>
      <c r="O68" s="347"/>
      <c r="P68" s="10"/>
      <c r="Q68" s="10"/>
    </row>
    <row r="69" spans="1:17" ht="14.25" x14ac:dyDescent="0.2">
      <c r="A69" s="10"/>
      <c r="B69" s="30"/>
      <c r="C69" s="30"/>
      <c r="D69" s="30"/>
      <c r="E69" s="10"/>
      <c r="F69" s="10"/>
      <c r="G69" s="10"/>
      <c r="H69" s="10"/>
      <c r="I69" s="10"/>
      <c r="J69" s="10"/>
      <c r="K69" s="10"/>
      <c r="L69" s="22"/>
      <c r="M69" s="22"/>
      <c r="N69" s="10"/>
      <c r="O69" s="10"/>
      <c r="P69" s="10"/>
      <c r="Q69" s="10"/>
    </row>
    <row r="70" spans="1:17" ht="14.25" x14ac:dyDescent="0.2">
      <c r="A70" s="10"/>
      <c r="B70" s="30"/>
      <c r="C70" s="30"/>
      <c r="D70" s="30"/>
      <c r="E70" s="10"/>
      <c r="F70" s="10"/>
      <c r="G70" s="10"/>
      <c r="H70" s="10"/>
      <c r="I70" s="10"/>
      <c r="J70" s="10"/>
      <c r="K70" s="10"/>
      <c r="L70" s="22"/>
      <c r="M70" s="22"/>
      <c r="N70" s="10"/>
      <c r="O70" s="10"/>
      <c r="P70" s="10"/>
      <c r="Q70" s="10"/>
    </row>
  </sheetData>
  <sortState xmlns:xlrd2="http://schemas.microsoft.com/office/spreadsheetml/2017/richdata2" ref="B21:Q33">
    <sortCondition ref="B21:B33"/>
  </sortState>
  <mergeCells count="30">
    <mergeCell ref="A57:Q57"/>
    <mergeCell ref="A56:B56"/>
    <mergeCell ref="A59:B59"/>
    <mergeCell ref="A44:Q44"/>
    <mergeCell ref="A27:B27"/>
    <mergeCell ref="A30:B30"/>
    <mergeCell ref="A34:B34"/>
    <mergeCell ref="A28:Q28"/>
    <mergeCell ref="A31:Q31"/>
    <mergeCell ref="A12:Q12"/>
    <mergeCell ref="A13:Q13"/>
    <mergeCell ref="A14:Q14"/>
    <mergeCell ref="A16:Q16"/>
    <mergeCell ref="A21:Q21"/>
    <mergeCell ref="A46:B46"/>
    <mergeCell ref="A35:Q35"/>
    <mergeCell ref="A37:B37"/>
    <mergeCell ref="H68:I68"/>
    <mergeCell ref="N68:O68"/>
    <mergeCell ref="H64:I64"/>
    <mergeCell ref="N64:O64"/>
    <mergeCell ref="A41:Q41"/>
    <mergeCell ref="A43:B43"/>
    <mergeCell ref="A38:Q38"/>
    <mergeCell ref="A50:Q50"/>
    <mergeCell ref="A52:B52"/>
    <mergeCell ref="A40:B40"/>
    <mergeCell ref="A49:B49"/>
    <mergeCell ref="A47:Q47"/>
    <mergeCell ref="A53:Q53"/>
  </mergeCells>
  <pageMargins left="0.25" right="0.25" top="0.75" bottom="0.75" header="0.3" footer="0.3"/>
  <pageSetup paperSize="5" scale="57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0"/>
  <sheetViews>
    <sheetView showGridLines="0" topLeftCell="G62" zoomScale="91" zoomScaleNormal="91" zoomScaleSheetLayoutView="48" workbookViewId="0">
      <selection activeCell="O52" sqref="O52"/>
    </sheetView>
  </sheetViews>
  <sheetFormatPr baseColWidth="10" defaultColWidth="9.140625" defaultRowHeight="12.75" x14ac:dyDescent="0.2"/>
  <cols>
    <col min="1" max="1" width="6.5703125" style="145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322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7" ht="9.75" customHeight="1" x14ac:dyDescent="0.2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17" ht="21.75" customHeight="1" x14ac:dyDescent="0.2">
      <c r="A4" s="326" t="s">
        <v>9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</row>
    <row r="5" spans="1:17" ht="26.25" customHeight="1" x14ac:dyDescent="0.25">
      <c r="A5" s="326" t="s">
        <v>839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20"/>
      <c r="Q5" s="20"/>
    </row>
    <row r="6" spans="1:17" ht="10.5" customHeight="1" x14ac:dyDescent="0.2">
      <c r="B6" s="201"/>
      <c r="C6" s="201"/>
      <c r="G6" s="201"/>
      <c r="H6" s="201"/>
      <c r="I6" s="201"/>
      <c r="K6" s="201"/>
      <c r="M6" s="201"/>
      <c r="N6" s="201"/>
    </row>
    <row r="7" spans="1:17" s="4" customFormat="1" ht="18" customHeight="1" x14ac:dyDescent="0.2">
      <c r="A7" s="315" t="s">
        <v>554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</row>
    <row r="8" spans="1:17" ht="14.25" customHeight="1" thickBot="1" x14ac:dyDescent="0.25">
      <c r="B8" s="201"/>
      <c r="C8" s="201"/>
      <c r="G8" s="201"/>
      <c r="H8" s="201"/>
      <c r="I8" s="201"/>
      <c r="K8" s="201"/>
      <c r="M8" s="201"/>
      <c r="N8" s="201"/>
    </row>
    <row r="9" spans="1:17" s="5" customFormat="1" ht="29.25" customHeight="1" thickBot="1" x14ac:dyDescent="0.25">
      <c r="A9" s="290" t="s">
        <v>8</v>
      </c>
      <c r="B9" s="202" t="s">
        <v>5</v>
      </c>
      <c r="C9" s="202" t="s">
        <v>17</v>
      </c>
      <c r="D9" s="202" t="s">
        <v>6</v>
      </c>
      <c r="E9" s="202" t="s">
        <v>351</v>
      </c>
      <c r="F9" s="202" t="s">
        <v>18</v>
      </c>
      <c r="G9" s="202" t="s">
        <v>12</v>
      </c>
      <c r="H9" s="202" t="s">
        <v>437</v>
      </c>
      <c r="I9" s="202" t="s">
        <v>438</v>
      </c>
      <c r="J9" s="202" t="s">
        <v>0</v>
      </c>
      <c r="K9" s="202" t="s">
        <v>1</v>
      </c>
      <c r="L9" s="202" t="s">
        <v>2</v>
      </c>
      <c r="M9" s="202" t="s">
        <v>439</v>
      </c>
      <c r="N9" s="202" t="s">
        <v>440</v>
      </c>
      <c r="O9" s="203" t="s">
        <v>10</v>
      </c>
    </row>
    <row r="10" spans="1:17" s="9" customFormat="1" ht="36.75" customHeight="1" x14ac:dyDescent="0.2">
      <c r="A10" s="333" t="s">
        <v>684</v>
      </c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5"/>
    </row>
    <row r="11" spans="1:17" s="1" customFormat="1" ht="32.1" customHeight="1" x14ac:dyDescent="0.2">
      <c r="A11" s="204">
        <v>1</v>
      </c>
      <c r="B11" s="165" t="s">
        <v>457</v>
      </c>
      <c r="C11" s="176" t="s">
        <v>356</v>
      </c>
      <c r="D11" s="165" t="s">
        <v>444</v>
      </c>
      <c r="E11" s="206" t="s">
        <v>436</v>
      </c>
      <c r="F11" s="166" t="s">
        <v>353</v>
      </c>
      <c r="G11" s="191">
        <v>8500</v>
      </c>
      <c r="H11" s="191">
        <v>0</v>
      </c>
      <c r="I11" s="191">
        <v>8500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64">
        <v>8500</v>
      </c>
    </row>
    <row r="12" spans="1:17" s="23" customFormat="1" ht="32.1" customHeight="1" x14ac:dyDescent="0.2">
      <c r="A12" s="204">
        <v>2</v>
      </c>
      <c r="B12" s="214" t="s">
        <v>605</v>
      </c>
      <c r="C12" s="165" t="s">
        <v>356</v>
      </c>
      <c r="D12" s="165" t="s">
        <v>444</v>
      </c>
      <c r="E12" s="206" t="s">
        <v>436</v>
      </c>
      <c r="F12" s="166" t="s">
        <v>353</v>
      </c>
      <c r="G12" s="191">
        <v>12500</v>
      </c>
      <c r="H12" s="191">
        <v>0</v>
      </c>
      <c r="I12" s="191">
        <f t="shared" ref="I12" si="0">SUM(G12:H12)</f>
        <v>12500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64">
        <v>12500</v>
      </c>
    </row>
    <row r="13" spans="1:17" s="1" customFormat="1" ht="32.1" customHeight="1" x14ac:dyDescent="0.2">
      <c r="A13" s="204">
        <v>3</v>
      </c>
      <c r="B13" s="214" t="s">
        <v>781</v>
      </c>
      <c r="C13" s="176" t="s">
        <v>356</v>
      </c>
      <c r="D13" s="176" t="s">
        <v>444</v>
      </c>
      <c r="E13" s="159" t="s">
        <v>436</v>
      </c>
      <c r="F13" s="159" t="s">
        <v>353</v>
      </c>
      <c r="G13" s="162">
        <v>8500</v>
      </c>
      <c r="H13" s="162">
        <v>0</v>
      </c>
      <c r="I13" s="162">
        <f t="shared" ref="I13:I19" si="1">SUM(G13:H13)</f>
        <v>8500</v>
      </c>
      <c r="J13" s="162">
        <v>0</v>
      </c>
      <c r="K13" s="162">
        <v>0</v>
      </c>
      <c r="L13" s="162">
        <v>0</v>
      </c>
      <c r="M13" s="162">
        <v>0</v>
      </c>
      <c r="N13" s="162">
        <f t="shared" ref="N13:N24" si="2">SUM(J13:M13)</f>
        <v>0</v>
      </c>
      <c r="O13" s="164">
        <f t="shared" ref="O13:O24" si="3">+I13-N13</f>
        <v>8500</v>
      </c>
    </row>
    <row r="14" spans="1:17" s="1" customFormat="1" ht="32.1" customHeight="1" x14ac:dyDescent="0.2">
      <c r="A14" s="204">
        <v>4</v>
      </c>
      <c r="B14" s="165" t="s">
        <v>310</v>
      </c>
      <c r="C14" s="165" t="s">
        <v>356</v>
      </c>
      <c r="D14" s="165" t="s">
        <v>444</v>
      </c>
      <c r="E14" s="206" t="s">
        <v>436</v>
      </c>
      <c r="F14" s="166" t="s">
        <v>353</v>
      </c>
      <c r="G14" s="191">
        <v>10500</v>
      </c>
      <c r="H14" s="191">
        <v>0</v>
      </c>
      <c r="I14" s="191">
        <f t="shared" si="1"/>
        <v>10500</v>
      </c>
      <c r="J14" s="191">
        <v>0</v>
      </c>
      <c r="K14" s="191">
        <v>0</v>
      </c>
      <c r="L14" s="191">
        <v>0</v>
      </c>
      <c r="M14" s="191">
        <v>0</v>
      </c>
      <c r="N14" s="191">
        <f t="shared" si="2"/>
        <v>0</v>
      </c>
      <c r="O14" s="164">
        <f t="shared" si="3"/>
        <v>10500</v>
      </c>
    </row>
    <row r="15" spans="1:17" s="1" customFormat="1" ht="32.1" customHeight="1" x14ac:dyDescent="0.2">
      <c r="A15" s="204">
        <v>5</v>
      </c>
      <c r="B15" s="176" t="s">
        <v>300</v>
      </c>
      <c r="C15" s="176" t="s">
        <v>356</v>
      </c>
      <c r="D15" s="176" t="s">
        <v>444</v>
      </c>
      <c r="E15" s="206" t="s">
        <v>436</v>
      </c>
      <c r="F15" s="166" t="s">
        <v>353</v>
      </c>
      <c r="G15" s="191">
        <v>12000</v>
      </c>
      <c r="H15" s="191">
        <v>0</v>
      </c>
      <c r="I15" s="191">
        <f t="shared" si="1"/>
        <v>12000</v>
      </c>
      <c r="J15" s="191">
        <v>0</v>
      </c>
      <c r="K15" s="191">
        <v>0</v>
      </c>
      <c r="L15" s="191">
        <v>0</v>
      </c>
      <c r="M15" s="191">
        <v>0</v>
      </c>
      <c r="N15" s="191">
        <f t="shared" si="2"/>
        <v>0</v>
      </c>
      <c r="O15" s="164">
        <f t="shared" si="3"/>
        <v>12000</v>
      </c>
    </row>
    <row r="16" spans="1:17" s="1" customFormat="1" ht="32.1" customHeight="1" x14ac:dyDescent="0.2">
      <c r="A16" s="204">
        <v>6</v>
      </c>
      <c r="B16" s="165" t="s">
        <v>305</v>
      </c>
      <c r="C16" s="165" t="s">
        <v>356</v>
      </c>
      <c r="D16" s="165" t="s">
        <v>444</v>
      </c>
      <c r="E16" s="206" t="s">
        <v>436</v>
      </c>
      <c r="F16" s="166" t="s">
        <v>353</v>
      </c>
      <c r="G16" s="191">
        <v>14000</v>
      </c>
      <c r="H16" s="191">
        <v>0</v>
      </c>
      <c r="I16" s="191">
        <f t="shared" si="1"/>
        <v>14000</v>
      </c>
      <c r="J16" s="191">
        <v>0</v>
      </c>
      <c r="K16" s="191">
        <v>0</v>
      </c>
      <c r="L16" s="191">
        <v>0</v>
      </c>
      <c r="M16" s="191">
        <v>0</v>
      </c>
      <c r="N16" s="191">
        <f t="shared" si="2"/>
        <v>0</v>
      </c>
      <c r="O16" s="164">
        <f t="shared" si="3"/>
        <v>14000</v>
      </c>
    </row>
    <row r="17" spans="1:15" s="1" customFormat="1" ht="32.1" customHeight="1" x14ac:dyDescent="0.2">
      <c r="A17" s="204">
        <v>7</v>
      </c>
      <c r="B17" s="165" t="s">
        <v>306</v>
      </c>
      <c r="C17" s="176" t="s">
        <v>356</v>
      </c>
      <c r="D17" s="165" t="s">
        <v>444</v>
      </c>
      <c r="E17" s="206" t="s">
        <v>436</v>
      </c>
      <c r="F17" s="166" t="s">
        <v>353</v>
      </c>
      <c r="G17" s="191">
        <v>17000</v>
      </c>
      <c r="H17" s="191">
        <v>0</v>
      </c>
      <c r="I17" s="191">
        <f t="shared" si="1"/>
        <v>17000</v>
      </c>
      <c r="J17" s="191">
        <v>0</v>
      </c>
      <c r="K17" s="191">
        <v>0</v>
      </c>
      <c r="L17" s="191">
        <v>0</v>
      </c>
      <c r="M17" s="191">
        <v>0</v>
      </c>
      <c r="N17" s="191">
        <f t="shared" si="2"/>
        <v>0</v>
      </c>
      <c r="O17" s="164">
        <f t="shared" si="3"/>
        <v>17000</v>
      </c>
    </row>
    <row r="18" spans="1:15" s="1" customFormat="1" ht="32.1" customHeight="1" x14ac:dyDescent="0.2">
      <c r="A18" s="204">
        <v>8</v>
      </c>
      <c r="B18" s="165" t="s">
        <v>308</v>
      </c>
      <c r="C18" s="176" t="s">
        <v>356</v>
      </c>
      <c r="D18" s="165" t="s">
        <v>444</v>
      </c>
      <c r="E18" s="206" t="s">
        <v>279</v>
      </c>
      <c r="F18" s="166" t="s">
        <v>353</v>
      </c>
      <c r="G18" s="191">
        <v>25000</v>
      </c>
      <c r="H18" s="191">
        <v>0</v>
      </c>
      <c r="I18" s="191">
        <f t="shared" si="1"/>
        <v>25000</v>
      </c>
      <c r="J18" s="191">
        <v>0</v>
      </c>
      <c r="K18" s="191">
        <v>0</v>
      </c>
      <c r="L18" s="191">
        <v>0</v>
      </c>
      <c r="M18" s="191">
        <v>0</v>
      </c>
      <c r="N18" s="191">
        <f t="shared" si="2"/>
        <v>0</v>
      </c>
      <c r="O18" s="164">
        <f t="shared" si="3"/>
        <v>25000</v>
      </c>
    </row>
    <row r="19" spans="1:15" s="1" customFormat="1" ht="32.1" customHeight="1" x14ac:dyDescent="0.2">
      <c r="A19" s="204">
        <v>9</v>
      </c>
      <c r="B19" s="165" t="s">
        <v>309</v>
      </c>
      <c r="C19" s="176" t="s">
        <v>356</v>
      </c>
      <c r="D19" s="165" t="s">
        <v>444</v>
      </c>
      <c r="E19" s="206" t="s">
        <v>436</v>
      </c>
      <c r="F19" s="166" t="s">
        <v>353</v>
      </c>
      <c r="G19" s="191">
        <v>12000</v>
      </c>
      <c r="H19" s="191">
        <v>0</v>
      </c>
      <c r="I19" s="191">
        <f t="shared" si="1"/>
        <v>12000</v>
      </c>
      <c r="J19" s="191">
        <v>0</v>
      </c>
      <c r="K19" s="191">
        <v>0</v>
      </c>
      <c r="L19" s="191">
        <v>0</v>
      </c>
      <c r="M19" s="191">
        <v>0</v>
      </c>
      <c r="N19" s="191">
        <f t="shared" si="2"/>
        <v>0</v>
      </c>
      <c r="O19" s="164">
        <f t="shared" si="3"/>
        <v>12000</v>
      </c>
    </row>
    <row r="20" spans="1:15" s="1" customFormat="1" ht="32.1" customHeight="1" x14ac:dyDescent="0.2">
      <c r="A20" s="204">
        <v>10</v>
      </c>
      <c r="B20" s="165" t="s">
        <v>313</v>
      </c>
      <c r="C20" s="165" t="s">
        <v>356</v>
      </c>
      <c r="D20" s="165" t="s">
        <v>444</v>
      </c>
      <c r="E20" s="206" t="s">
        <v>436</v>
      </c>
      <c r="F20" s="166" t="s">
        <v>353</v>
      </c>
      <c r="G20" s="191">
        <v>8500</v>
      </c>
      <c r="H20" s="191">
        <v>0</v>
      </c>
      <c r="I20" s="191">
        <f t="shared" ref="I20:I24" si="4">SUM(G20:H20)</f>
        <v>8500</v>
      </c>
      <c r="J20" s="191">
        <v>0</v>
      </c>
      <c r="K20" s="191">
        <v>0</v>
      </c>
      <c r="L20" s="191">
        <v>0</v>
      </c>
      <c r="M20" s="191">
        <v>0</v>
      </c>
      <c r="N20" s="191">
        <f t="shared" si="2"/>
        <v>0</v>
      </c>
      <c r="O20" s="164">
        <f t="shared" si="3"/>
        <v>8500</v>
      </c>
    </row>
    <row r="21" spans="1:15" s="1" customFormat="1" ht="32.1" customHeight="1" x14ac:dyDescent="0.2">
      <c r="A21" s="204">
        <v>11</v>
      </c>
      <c r="B21" s="165" t="s">
        <v>314</v>
      </c>
      <c r="C21" s="165" t="s">
        <v>356</v>
      </c>
      <c r="D21" s="165" t="s">
        <v>443</v>
      </c>
      <c r="E21" s="206" t="s">
        <v>436</v>
      </c>
      <c r="F21" s="166" t="s">
        <v>353</v>
      </c>
      <c r="G21" s="191">
        <v>40000</v>
      </c>
      <c r="H21" s="191">
        <v>0</v>
      </c>
      <c r="I21" s="191">
        <f t="shared" si="4"/>
        <v>40000</v>
      </c>
      <c r="J21" s="191">
        <v>0</v>
      </c>
      <c r="K21" s="191">
        <v>797.25</v>
      </c>
      <c r="L21" s="191">
        <v>0</v>
      </c>
      <c r="M21" s="191">
        <v>0</v>
      </c>
      <c r="N21" s="191">
        <f t="shared" si="2"/>
        <v>797.25</v>
      </c>
      <c r="O21" s="164">
        <f t="shared" si="3"/>
        <v>39202.75</v>
      </c>
    </row>
    <row r="22" spans="1:15" s="1" customFormat="1" ht="32.1" customHeight="1" x14ac:dyDescent="0.2">
      <c r="A22" s="204">
        <v>12</v>
      </c>
      <c r="B22" s="165" t="s">
        <v>315</v>
      </c>
      <c r="C22" s="165" t="s">
        <v>356</v>
      </c>
      <c r="D22" s="165" t="s">
        <v>444</v>
      </c>
      <c r="E22" s="206" t="s">
        <v>436</v>
      </c>
      <c r="F22" s="166" t="s">
        <v>353</v>
      </c>
      <c r="G22" s="191">
        <v>10500</v>
      </c>
      <c r="H22" s="191">
        <v>0</v>
      </c>
      <c r="I22" s="191">
        <f t="shared" si="4"/>
        <v>10500</v>
      </c>
      <c r="J22" s="191">
        <v>0</v>
      </c>
      <c r="K22" s="191">
        <v>0</v>
      </c>
      <c r="L22" s="191">
        <v>0</v>
      </c>
      <c r="M22" s="191">
        <v>0</v>
      </c>
      <c r="N22" s="191">
        <f t="shared" si="2"/>
        <v>0</v>
      </c>
      <c r="O22" s="164">
        <f t="shared" si="3"/>
        <v>10500</v>
      </c>
    </row>
    <row r="23" spans="1:15" s="1" customFormat="1" ht="32.1" customHeight="1" x14ac:dyDescent="0.2">
      <c r="A23" s="204">
        <v>13</v>
      </c>
      <c r="B23" s="176" t="s">
        <v>316</v>
      </c>
      <c r="C23" s="176" t="s">
        <v>356</v>
      </c>
      <c r="D23" s="176" t="s">
        <v>444</v>
      </c>
      <c r="E23" s="159" t="s">
        <v>436</v>
      </c>
      <c r="F23" s="159" t="s">
        <v>19</v>
      </c>
      <c r="G23" s="162">
        <v>10500</v>
      </c>
      <c r="H23" s="162">
        <v>0</v>
      </c>
      <c r="I23" s="162">
        <f t="shared" si="4"/>
        <v>10500</v>
      </c>
      <c r="J23" s="162">
        <v>0</v>
      </c>
      <c r="K23" s="162">
        <v>0</v>
      </c>
      <c r="L23" s="162">
        <v>0</v>
      </c>
      <c r="M23" s="162">
        <v>0</v>
      </c>
      <c r="N23" s="162">
        <f t="shared" si="2"/>
        <v>0</v>
      </c>
      <c r="O23" s="164">
        <f t="shared" si="3"/>
        <v>10500</v>
      </c>
    </row>
    <row r="24" spans="1:15" s="23" customFormat="1" ht="32.1" customHeight="1" x14ac:dyDescent="0.2">
      <c r="A24" s="204">
        <v>14</v>
      </c>
      <c r="B24" s="165" t="s">
        <v>318</v>
      </c>
      <c r="C24" s="176" t="s">
        <v>356</v>
      </c>
      <c r="D24" s="165" t="s">
        <v>444</v>
      </c>
      <c r="E24" s="206" t="s">
        <v>436</v>
      </c>
      <c r="F24" s="166" t="s">
        <v>353</v>
      </c>
      <c r="G24" s="191">
        <v>8500</v>
      </c>
      <c r="H24" s="191">
        <v>0</v>
      </c>
      <c r="I24" s="191">
        <f t="shared" si="4"/>
        <v>8500</v>
      </c>
      <c r="J24" s="191">
        <v>0</v>
      </c>
      <c r="K24" s="191">
        <v>0</v>
      </c>
      <c r="L24" s="191">
        <v>0</v>
      </c>
      <c r="M24" s="191">
        <v>0</v>
      </c>
      <c r="N24" s="191">
        <f t="shared" si="2"/>
        <v>0</v>
      </c>
      <c r="O24" s="164">
        <f t="shared" si="3"/>
        <v>8500</v>
      </c>
    </row>
    <row r="25" spans="1:15" s="1" customFormat="1" ht="32.1" customHeight="1" x14ac:dyDescent="0.2">
      <c r="A25" s="204">
        <v>15</v>
      </c>
      <c r="B25" s="165" t="s">
        <v>808</v>
      </c>
      <c r="C25" s="176" t="s">
        <v>356</v>
      </c>
      <c r="D25" s="165" t="s">
        <v>444</v>
      </c>
      <c r="E25" s="206" t="s">
        <v>436</v>
      </c>
      <c r="F25" s="166" t="s">
        <v>353</v>
      </c>
      <c r="G25" s="191">
        <v>10500</v>
      </c>
      <c r="H25" s="191">
        <v>0</v>
      </c>
      <c r="I25" s="191">
        <f>SUM(G25:H25)</f>
        <v>10500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64">
        <f>+I25-N25</f>
        <v>10500</v>
      </c>
    </row>
    <row r="26" spans="1:15" s="1" customFormat="1" ht="32.1" customHeight="1" x14ac:dyDescent="0.2">
      <c r="A26" s="204">
        <v>16</v>
      </c>
      <c r="B26" s="165" t="s">
        <v>833</v>
      </c>
      <c r="C26" s="176" t="s">
        <v>356</v>
      </c>
      <c r="D26" s="165" t="s">
        <v>444</v>
      </c>
      <c r="E26" s="206" t="s">
        <v>436</v>
      </c>
      <c r="F26" s="166" t="s">
        <v>353</v>
      </c>
      <c r="G26" s="191">
        <v>10500</v>
      </c>
      <c r="H26" s="191">
        <v>0</v>
      </c>
      <c r="I26" s="191">
        <f t="shared" ref="I26:I27" si="5">SUM(G26:H26)</f>
        <v>10500</v>
      </c>
      <c r="J26" s="191">
        <v>0</v>
      </c>
      <c r="K26" s="191">
        <v>0</v>
      </c>
      <c r="L26" s="191">
        <v>0</v>
      </c>
      <c r="M26" s="191">
        <v>0</v>
      </c>
      <c r="N26" s="191">
        <v>0</v>
      </c>
      <c r="O26" s="164">
        <f t="shared" ref="O26:O27" si="6">+I26-N26</f>
        <v>10500</v>
      </c>
    </row>
    <row r="27" spans="1:15" s="1" customFormat="1" ht="32.1" customHeight="1" x14ac:dyDescent="0.2">
      <c r="A27" s="204">
        <v>17</v>
      </c>
      <c r="B27" s="165" t="s">
        <v>834</v>
      </c>
      <c r="C27" s="176" t="s">
        <v>356</v>
      </c>
      <c r="D27" s="165" t="s">
        <v>444</v>
      </c>
      <c r="E27" s="206" t="s">
        <v>436</v>
      </c>
      <c r="F27" s="166" t="s">
        <v>353</v>
      </c>
      <c r="G27" s="191">
        <v>12000</v>
      </c>
      <c r="H27" s="191">
        <v>0</v>
      </c>
      <c r="I27" s="191">
        <f t="shared" si="5"/>
        <v>12000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64">
        <f t="shared" si="6"/>
        <v>12000</v>
      </c>
    </row>
    <row r="28" spans="1:15" s="9" customFormat="1" ht="36.75" customHeight="1" x14ac:dyDescent="0.2">
      <c r="A28" s="313" t="s">
        <v>645</v>
      </c>
      <c r="B28" s="314"/>
      <c r="C28" s="167">
        <v>17</v>
      </c>
      <c r="D28" s="209"/>
      <c r="E28" s="210"/>
      <c r="F28" s="211"/>
      <c r="G28" s="212">
        <f>SUM(G11:G27)</f>
        <v>231000</v>
      </c>
      <c r="H28" s="212">
        <f t="shared" ref="H28:O28" si="7">SUM(H11:H27)</f>
        <v>0</v>
      </c>
      <c r="I28" s="212">
        <f t="shared" si="7"/>
        <v>231000</v>
      </c>
      <c r="J28" s="212">
        <f t="shared" si="7"/>
        <v>0</v>
      </c>
      <c r="K28" s="212">
        <f t="shared" si="7"/>
        <v>797.25</v>
      </c>
      <c r="L28" s="212">
        <f t="shared" si="7"/>
        <v>0</v>
      </c>
      <c r="M28" s="212">
        <f t="shared" si="7"/>
        <v>0</v>
      </c>
      <c r="N28" s="212">
        <f t="shared" si="7"/>
        <v>797.25</v>
      </c>
      <c r="O28" s="212">
        <f t="shared" si="7"/>
        <v>230202.75</v>
      </c>
    </row>
    <row r="29" spans="1:15" s="9" customFormat="1" ht="36.75" customHeight="1" x14ac:dyDescent="0.2">
      <c r="A29" s="333" t="s">
        <v>681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5"/>
    </row>
    <row r="30" spans="1:15" s="1" customFormat="1" ht="32.1" customHeight="1" x14ac:dyDescent="0.2">
      <c r="A30" s="204">
        <v>18</v>
      </c>
      <c r="B30" s="165" t="s">
        <v>456</v>
      </c>
      <c r="C30" s="165" t="s">
        <v>358</v>
      </c>
      <c r="D30" s="165" t="s">
        <v>444</v>
      </c>
      <c r="E30" s="159" t="s">
        <v>436</v>
      </c>
      <c r="F30" s="166" t="s">
        <v>353</v>
      </c>
      <c r="G30" s="191">
        <v>14000</v>
      </c>
      <c r="H30" s="191">
        <v>0</v>
      </c>
      <c r="I30" s="191">
        <f>SUM(G30:H30)</f>
        <v>14000</v>
      </c>
      <c r="J30" s="191">
        <v>0</v>
      </c>
      <c r="K30" s="191">
        <v>0</v>
      </c>
      <c r="L30" s="191">
        <v>0</v>
      </c>
      <c r="M30" s="191">
        <v>0</v>
      </c>
      <c r="N30" s="191">
        <f>SUM(J30:M30)</f>
        <v>0</v>
      </c>
      <c r="O30" s="193">
        <f>+I30-N30</f>
        <v>14000</v>
      </c>
    </row>
    <row r="31" spans="1:15" s="1" customFormat="1" ht="32.1" customHeight="1" x14ac:dyDescent="0.2">
      <c r="A31" s="204">
        <v>19</v>
      </c>
      <c r="B31" s="165" t="s">
        <v>546</v>
      </c>
      <c r="C31" s="165" t="s">
        <v>358</v>
      </c>
      <c r="D31" s="165" t="s">
        <v>444</v>
      </c>
      <c r="E31" s="206" t="s">
        <v>436</v>
      </c>
      <c r="F31" s="166" t="s">
        <v>353</v>
      </c>
      <c r="G31" s="191">
        <v>12000</v>
      </c>
      <c r="H31" s="191">
        <v>0</v>
      </c>
      <c r="I31" s="191">
        <f t="shared" ref="I31" si="8">SUM(G31:H31)</f>
        <v>12000</v>
      </c>
      <c r="J31" s="191">
        <v>0</v>
      </c>
      <c r="K31" s="191">
        <v>0</v>
      </c>
      <c r="L31" s="191">
        <v>0</v>
      </c>
      <c r="M31" s="191">
        <v>0</v>
      </c>
      <c r="N31" s="191">
        <f t="shared" ref="N31:N38" si="9">SUM(J31:M31)</f>
        <v>0</v>
      </c>
      <c r="O31" s="164">
        <f t="shared" ref="O31:O38" si="10">+I31-N31</f>
        <v>12000</v>
      </c>
    </row>
    <row r="32" spans="1:15" s="1" customFormat="1" ht="32.1" customHeight="1" x14ac:dyDescent="0.2">
      <c r="A32" s="204">
        <v>20</v>
      </c>
      <c r="B32" s="176" t="s">
        <v>547</v>
      </c>
      <c r="C32" s="176" t="s">
        <v>358</v>
      </c>
      <c r="D32" s="176" t="s">
        <v>444</v>
      </c>
      <c r="E32" s="206" t="s">
        <v>436</v>
      </c>
      <c r="F32" s="159" t="s">
        <v>353</v>
      </c>
      <c r="G32" s="162">
        <v>8500</v>
      </c>
      <c r="H32" s="162">
        <v>0</v>
      </c>
      <c r="I32" s="162">
        <f t="shared" ref="I32:I38" si="11">SUM(G32:H32)</f>
        <v>8500</v>
      </c>
      <c r="J32" s="162">
        <v>0</v>
      </c>
      <c r="K32" s="162">
        <v>0</v>
      </c>
      <c r="L32" s="162">
        <v>0</v>
      </c>
      <c r="M32" s="162">
        <v>0</v>
      </c>
      <c r="N32" s="162">
        <f t="shared" si="9"/>
        <v>0</v>
      </c>
      <c r="O32" s="164">
        <f t="shared" si="10"/>
        <v>8500</v>
      </c>
    </row>
    <row r="33" spans="1:15" s="1" customFormat="1" ht="32.1" customHeight="1" x14ac:dyDescent="0.2">
      <c r="A33" s="204">
        <v>21</v>
      </c>
      <c r="B33" s="176" t="s">
        <v>304</v>
      </c>
      <c r="C33" s="176" t="s">
        <v>358</v>
      </c>
      <c r="D33" s="165" t="s">
        <v>444</v>
      </c>
      <c r="E33" s="206" t="s">
        <v>436</v>
      </c>
      <c r="F33" s="159" t="s">
        <v>353</v>
      </c>
      <c r="G33" s="162">
        <v>10500</v>
      </c>
      <c r="H33" s="162">
        <v>0</v>
      </c>
      <c r="I33" s="162">
        <f>SUM(G33:H33)</f>
        <v>10500</v>
      </c>
      <c r="J33" s="162">
        <v>0</v>
      </c>
      <c r="K33" s="162">
        <v>0</v>
      </c>
      <c r="L33" s="162">
        <v>0</v>
      </c>
      <c r="M33" s="162">
        <v>0</v>
      </c>
      <c r="N33" s="162">
        <f>SUM(J33:M33)</f>
        <v>0</v>
      </c>
      <c r="O33" s="164">
        <f>+I33-N33</f>
        <v>10500</v>
      </c>
    </row>
    <row r="34" spans="1:15" s="1" customFormat="1" ht="32.1" customHeight="1" x14ac:dyDescent="0.2">
      <c r="A34" s="204">
        <v>22</v>
      </c>
      <c r="B34" s="176" t="s">
        <v>851</v>
      </c>
      <c r="C34" s="176" t="s">
        <v>358</v>
      </c>
      <c r="D34" s="165" t="s">
        <v>444</v>
      </c>
      <c r="E34" s="206" t="s">
        <v>436</v>
      </c>
      <c r="F34" s="159" t="s">
        <v>353</v>
      </c>
      <c r="G34" s="162">
        <v>8500</v>
      </c>
      <c r="H34" s="162">
        <v>0</v>
      </c>
      <c r="I34" s="162">
        <f>SUM(G34:H34)</f>
        <v>8500</v>
      </c>
      <c r="J34" s="162">
        <v>0</v>
      </c>
      <c r="K34" s="162">
        <v>0</v>
      </c>
      <c r="L34" s="162">
        <v>0</v>
      </c>
      <c r="M34" s="162">
        <v>0</v>
      </c>
      <c r="N34" s="162">
        <f>SUM(J34:M34)</f>
        <v>0</v>
      </c>
      <c r="O34" s="164">
        <f>+I34-N34</f>
        <v>8500</v>
      </c>
    </row>
    <row r="35" spans="1:15" s="1" customFormat="1" ht="32.1" customHeight="1" x14ac:dyDescent="0.2">
      <c r="A35" s="204">
        <v>23</v>
      </c>
      <c r="B35" s="189" t="s">
        <v>298</v>
      </c>
      <c r="C35" s="189" t="s">
        <v>358</v>
      </c>
      <c r="D35" s="205" t="s">
        <v>444</v>
      </c>
      <c r="E35" s="206" t="s">
        <v>436</v>
      </c>
      <c r="F35" s="206" t="s">
        <v>353</v>
      </c>
      <c r="G35" s="207">
        <v>8500</v>
      </c>
      <c r="H35" s="207">
        <v>0</v>
      </c>
      <c r="I35" s="207">
        <f t="shared" si="11"/>
        <v>8500</v>
      </c>
      <c r="J35" s="207">
        <v>0</v>
      </c>
      <c r="K35" s="207">
        <v>0</v>
      </c>
      <c r="L35" s="207">
        <v>0</v>
      </c>
      <c r="M35" s="207">
        <v>0</v>
      </c>
      <c r="N35" s="207">
        <f t="shared" si="9"/>
        <v>0</v>
      </c>
      <c r="O35" s="208">
        <f t="shared" si="10"/>
        <v>8500</v>
      </c>
    </row>
    <row r="36" spans="1:15" s="1" customFormat="1" ht="32.1" customHeight="1" x14ac:dyDescent="0.2">
      <c r="A36" s="204">
        <v>24</v>
      </c>
      <c r="B36" s="176" t="s">
        <v>301</v>
      </c>
      <c r="C36" s="176" t="s">
        <v>358</v>
      </c>
      <c r="D36" s="176" t="s">
        <v>444</v>
      </c>
      <c r="E36" s="206" t="s">
        <v>436</v>
      </c>
      <c r="F36" s="166" t="s">
        <v>353</v>
      </c>
      <c r="G36" s="191">
        <v>14000</v>
      </c>
      <c r="H36" s="191">
        <v>0</v>
      </c>
      <c r="I36" s="191">
        <f t="shared" si="11"/>
        <v>14000</v>
      </c>
      <c r="J36" s="191">
        <v>0</v>
      </c>
      <c r="K36" s="191">
        <v>0</v>
      </c>
      <c r="L36" s="191">
        <v>0</v>
      </c>
      <c r="M36" s="191">
        <v>0</v>
      </c>
      <c r="N36" s="191">
        <f t="shared" si="9"/>
        <v>0</v>
      </c>
      <c r="O36" s="164">
        <f t="shared" si="10"/>
        <v>14000</v>
      </c>
    </row>
    <row r="37" spans="1:15" s="1" customFormat="1" ht="32.1" customHeight="1" x14ac:dyDescent="0.2">
      <c r="A37" s="204">
        <v>25</v>
      </c>
      <c r="B37" s="165" t="s">
        <v>303</v>
      </c>
      <c r="C37" s="176" t="s">
        <v>358</v>
      </c>
      <c r="D37" s="165" t="s">
        <v>444</v>
      </c>
      <c r="E37" s="206" t="s">
        <v>436</v>
      </c>
      <c r="F37" s="166" t="s">
        <v>353</v>
      </c>
      <c r="G37" s="191">
        <v>12000</v>
      </c>
      <c r="H37" s="191">
        <v>0</v>
      </c>
      <c r="I37" s="191">
        <f t="shared" si="11"/>
        <v>12000</v>
      </c>
      <c r="J37" s="191">
        <v>0</v>
      </c>
      <c r="K37" s="191">
        <v>0</v>
      </c>
      <c r="L37" s="191">
        <v>0</v>
      </c>
      <c r="M37" s="191">
        <v>0</v>
      </c>
      <c r="N37" s="191">
        <f t="shared" si="9"/>
        <v>0</v>
      </c>
      <c r="O37" s="164">
        <f t="shared" si="10"/>
        <v>12000</v>
      </c>
    </row>
    <row r="38" spans="1:15" s="1" customFormat="1" ht="32.1" customHeight="1" x14ac:dyDescent="0.2">
      <c r="A38" s="204">
        <v>26</v>
      </c>
      <c r="B38" s="165" t="s">
        <v>307</v>
      </c>
      <c r="C38" s="176" t="s">
        <v>358</v>
      </c>
      <c r="D38" s="165" t="s">
        <v>444</v>
      </c>
      <c r="E38" s="206" t="s">
        <v>436</v>
      </c>
      <c r="F38" s="166" t="s">
        <v>353</v>
      </c>
      <c r="G38" s="191">
        <v>8500</v>
      </c>
      <c r="H38" s="191">
        <v>0</v>
      </c>
      <c r="I38" s="191">
        <f t="shared" si="11"/>
        <v>8500</v>
      </c>
      <c r="J38" s="191">
        <v>0</v>
      </c>
      <c r="K38" s="191">
        <v>0</v>
      </c>
      <c r="L38" s="191">
        <v>0</v>
      </c>
      <c r="M38" s="191">
        <v>0</v>
      </c>
      <c r="N38" s="191">
        <f t="shared" si="9"/>
        <v>0</v>
      </c>
      <c r="O38" s="164">
        <f t="shared" si="10"/>
        <v>8500</v>
      </c>
    </row>
    <row r="39" spans="1:15" s="1" customFormat="1" ht="32.1" customHeight="1" x14ac:dyDescent="0.2">
      <c r="A39" s="204">
        <v>27</v>
      </c>
      <c r="B39" s="165" t="s">
        <v>322</v>
      </c>
      <c r="C39" s="215" t="s">
        <v>358</v>
      </c>
      <c r="D39" s="165" t="s">
        <v>444</v>
      </c>
      <c r="E39" s="159" t="s">
        <v>436</v>
      </c>
      <c r="F39" s="166" t="s">
        <v>353</v>
      </c>
      <c r="G39" s="191">
        <v>8500</v>
      </c>
      <c r="H39" s="191">
        <v>0</v>
      </c>
      <c r="I39" s="191">
        <f>SUM(G39:H39)</f>
        <v>8500</v>
      </c>
      <c r="J39" s="191">
        <v>0</v>
      </c>
      <c r="K39" s="191">
        <v>0</v>
      </c>
      <c r="L39" s="191">
        <v>0</v>
      </c>
      <c r="M39" s="191">
        <v>0</v>
      </c>
      <c r="N39" s="191">
        <f>SUM(J39:M39)</f>
        <v>0</v>
      </c>
      <c r="O39" s="193">
        <f>+I39-N39</f>
        <v>8500</v>
      </c>
    </row>
    <row r="40" spans="1:15" s="1" customFormat="1" ht="32.1" customHeight="1" x14ac:dyDescent="0.2">
      <c r="A40" s="204">
        <v>28</v>
      </c>
      <c r="B40" s="165" t="s">
        <v>312</v>
      </c>
      <c r="C40" s="176" t="s">
        <v>358</v>
      </c>
      <c r="D40" s="165" t="s">
        <v>444</v>
      </c>
      <c r="E40" s="206" t="s">
        <v>436</v>
      </c>
      <c r="F40" s="166" t="s">
        <v>353</v>
      </c>
      <c r="G40" s="191">
        <v>30000</v>
      </c>
      <c r="H40" s="191">
        <v>0</v>
      </c>
      <c r="I40" s="191">
        <f t="shared" ref="I40:I41" si="12">SUM(G40:H40)</f>
        <v>30000</v>
      </c>
      <c r="J40" s="191">
        <v>0</v>
      </c>
      <c r="K40" s="191">
        <v>0</v>
      </c>
      <c r="L40" s="191">
        <v>0</v>
      </c>
      <c r="M40" s="191">
        <v>0</v>
      </c>
      <c r="N40" s="191">
        <f t="shared" ref="N40" si="13">SUM(J40:M40)</f>
        <v>0</v>
      </c>
      <c r="O40" s="164">
        <f t="shared" ref="O40:O41" si="14">+I40-N40</f>
        <v>30000</v>
      </c>
    </row>
    <row r="41" spans="1:15" s="1" customFormat="1" ht="32.1" customHeight="1" x14ac:dyDescent="0.2">
      <c r="A41" s="204">
        <v>29</v>
      </c>
      <c r="B41" s="165" t="s">
        <v>793</v>
      </c>
      <c r="C41" s="176" t="s">
        <v>358</v>
      </c>
      <c r="D41" s="165" t="s">
        <v>444</v>
      </c>
      <c r="E41" s="206" t="s">
        <v>436</v>
      </c>
      <c r="F41" s="166" t="s">
        <v>353</v>
      </c>
      <c r="G41" s="191">
        <v>8500</v>
      </c>
      <c r="H41" s="191">
        <v>0</v>
      </c>
      <c r="I41" s="191">
        <f t="shared" si="12"/>
        <v>8500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64">
        <f t="shared" si="14"/>
        <v>8500</v>
      </c>
    </row>
    <row r="42" spans="1:15" s="1" customFormat="1" ht="32.1" customHeight="1" x14ac:dyDescent="0.2">
      <c r="A42" s="204">
        <v>30</v>
      </c>
      <c r="B42" s="165" t="s">
        <v>807</v>
      </c>
      <c r="C42" s="176" t="s">
        <v>358</v>
      </c>
      <c r="D42" s="165" t="s">
        <v>444</v>
      </c>
      <c r="E42" s="206" t="s">
        <v>436</v>
      </c>
      <c r="F42" s="166" t="s">
        <v>353</v>
      </c>
      <c r="G42" s="191">
        <v>8500</v>
      </c>
      <c r="H42" s="191">
        <v>0</v>
      </c>
      <c r="I42" s="191">
        <f>SUM(G42:H42)</f>
        <v>8500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64">
        <f>+I42-N42</f>
        <v>8500</v>
      </c>
    </row>
    <row r="43" spans="1:15" s="9" customFormat="1" ht="36.75" customHeight="1" x14ac:dyDescent="0.2">
      <c r="A43" s="313" t="s">
        <v>645</v>
      </c>
      <c r="B43" s="314"/>
      <c r="C43" s="167">
        <v>13</v>
      </c>
      <c r="D43" s="209"/>
      <c r="E43" s="210"/>
      <c r="F43" s="211"/>
      <c r="G43" s="212">
        <f t="shared" ref="G43:O43" si="15">SUM(G30:G42)</f>
        <v>152000</v>
      </c>
      <c r="H43" s="212">
        <f t="shared" si="15"/>
        <v>0</v>
      </c>
      <c r="I43" s="212">
        <f t="shared" si="15"/>
        <v>152000</v>
      </c>
      <c r="J43" s="212">
        <f t="shared" si="15"/>
        <v>0</v>
      </c>
      <c r="K43" s="212">
        <f t="shared" si="15"/>
        <v>0</v>
      </c>
      <c r="L43" s="212">
        <f t="shared" si="15"/>
        <v>0</v>
      </c>
      <c r="M43" s="212">
        <f t="shared" si="15"/>
        <v>0</v>
      </c>
      <c r="N43" s="212">
        <f t="shared" si="15"/>
        <v>0</v>
      </c>
      <c r="O43" s="212">
        <f t="shared" si="15"/>
        <v>152000</v>
      </c>
    </row>
    <row r="44" spans="1:15" s="9" customFormat="1" ht="36.75" customHeight="1" x14ac:dyDescent="0.2">
      <c r="A44" s="333" t="s">
        <v>655</v>
      </c>
      <c r="B44" s="33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5"/>
    </row>
    <row r="45" spans="1:15" s="23" customFormat="1" ht="32.1" customHeight="1" x14ac:dyDescent="0.2">
      <c r="A45" s="204">
        <v>31</v>
      </c>
      <c r="B45" s="165" t="s">
        <v>483</v>
      </c>
      <c r="C45" s="176" t="s">
        <v>357</v>
      </c>
      <c r="D45" s="165" t="s">
        <v>443</v>
      </c>
      <c r="E45" s="206" t="s">
        <v>436</v>
      </c>
      <c r="F45" s="166" t="s">
        <v>353</v>
      </c>
      <c r="G45" s="191">
        <v>40000</v>
      </c>
      <c r="H45" s="191">
        <v>0</v>
      </c>
      <c r="I45" s="191">
        <f t="shared" ref="I45:I52" si="16">SUM(G45:H45)</f>
        <v>40000</v>
      </c>
      <c r="J45" s="191">
        <v>0</v>
      </c>
      <c r="K45" s="191">
        <v>797.25</v>
      </c>
      <c r="L45" s="191">
        <v>0</v>
      </c>
      <c r="M45" s="191">
        <v>0</v>
      </c>
      <c r="N45" s="191">
        <f t="shared" ref="N45:N50" si="17">SUM(J45:M45)</f>
        <v>797.25</v>
      </c>
      <c r="O45" s="164">
        <f t="shared" ref="O45:O51" si="18">+I45-N45</f>
        <v>39202.75</v>
      </c>
    </row>
    <row r="46" spans="1:15" s="23" customFormat="1" ht="32.1" customHeight="1" x14ac:dyDescent="0.2">
      <c r="A46" s="204">
        <v>32</v>
      </c>
      <c r="B46" s="165" t="s">
        <v>618</v>
      </c>
      <c r="C46" s="176" t="s">
        <v>357</v>
      </c>
      <c r="D46" s="165" t="s">
        <v>444</v>
      </c>
      <c r="E46" s="206" t="s">
        <v>436</v>
      </c>
      <c r="F46" s="166" t="s">
        <v>19</v>
      </c>
      <c r="G46" s="191">
        <v>13000</v>
      </c>
      <c r="H46" s="191">
        <v>0</v>
      </c>
      <c r="I46" s="191">
        <f t="shared" si="16"/>
        <v>13000</v>
      </c>
      <c r="J46" s="191">
        <v>0</v>
      </c>
      <c r="K46" s="191">
        <v>0</v>
      </c>
      <c r="L46" s="191">
        <v>0</v>
      </c>
      <c r="M46" s="191">
        <v>0</v>
      </c>
      <c r="N46" s="191">
        <f t="shared" si="17"/>
        <v>0</v>
      </c>
      <c r="O46" s="164">
        <f t="shared" si="18"/>
        <v>13000</v>
      </c>
    </row>
    <row r="47" spans="1:15" s="1" customFormat="1" ht="32.1" customHeight="1" x14ac:dyDescent="0.2">
      <c r="A47" s="204">
        <v>33</v>
      </c>
      <c r="B47" s="176" t="s">
        <v>302</v>
      </c>
      <c r="C47" s="176" t="s">
        <v>357</v>
      </c>
      <c r="D47" s="176" t="s">
        <v>444</v>
      </c>
      <c r="E47" s="206" t="s">
        <v>436</v>
      </c>
      <c r="F47" s="166" t="s">
        <v>353</v>
      </c>
      <c r="G47" s="191">
        <v>13000</v>
      </c>
      <c r="H47" s="191">
        <v>0</v>
      </c>
      <c r="I47" s="191">
        <f t="shared" si="16"/>
        <v>13000</v>
      </c>
      <c r="J47" s="191">
        <v>0</v>
      </c>
      <c r="K47" s="191">
        <v>0</v>
      </c>
      <c r="L47" s="191">
        <v>0</v>
      </c>
      <c r="M47" s="191">
        <v>0</v>
      </c>
      <c r="N47" s="191">
        <f t="shared" si="17"/>
        <v>0</v>
      </c>
      <c r="O47" s="164">
        <f t="shared" si="18"/>
        <v>13000</v>
      </c>
    </row>
    <row r="48" spans="1:15" s="23" customFormat="1" ht="32.1" customHeight="1" x14ac:dyDescent="0.2">
      <c r="A48" s="204">
        <v>34</v>
      </c>
      <c r="B48" s="165" t="s">
        <v>317</v>
      </c>
      <c r="C48" s="176" t="s">
        <v>357</v>
      </c>
      <c r="D48" s="165" t="s">
        <v>444</v>
      </c>
      <c r="E48" s="206" t="s">
        <v>436</v>
      </c>
      <c r="F48" s="166" t="s">
        <v>353</v>
      </c>
      <c r="G48" s="191">
        <v>13000</v>
      </c>
      <c r="H48" s="191">
        <v>0</v>
      </c>
      <c r="I48" s="191">
        <f t="shared" si="16"/>
        <v>13000</v>
      </c>
      <c r="J48" s="191">
        <v>0</v>
      </c>
      <c r="K48" s="191">
        <v>0</v>
      </c>
      <c r="L48" s="191">
        <v>0</v>
      </c>
      <c r="M48" s="191">
        <v>0</v>
      </c>
      <c r="N48" s="191">
        <f t="shared" si="17"/>
        <v>0</v>
      </c>
      <c r="O48" s="164">
        <f t="shared" si="18"/>
        <v>13000</v>
      </c>
    </row>
    <row r="49" spans="1:15" s="23" customFormat="1" ht="32.1" customHeight="1" x14ac:dyDescent="0.2">
      <c r="A49" s="204">
        <v>35</v>
      </c>
      <c r="B49" s="165" t="s">
        <v>319</v>
      </c>
      <c r="C49" s="176" t="s">
        <v>357</v>
      </c>
      <c r="D49" s="165" t="s">
        <v>444</v>
      </c>
      <c r="E49" s="206" t="s">
        <v>436</v>
      </c>
      <c r="F49" s="166" t="s">
        <v>353</v>
      </c>
      <c r="G49" s="191">
        <v>20000</v>
      </c>
      <c r="H49" s="191">
        <v>0</v>
      </c>
      <c r="I49" s="191">
        <f t="shared" si="16"/>
        <v>20000</v>
      </c>
      <c r="J49" s="191">
        <v>0</v>
      </c>
      <c r="K49" s="191">
        <v>0</v>
      </c>
      <c r="L49" s="191">
        <v>0</v>
      </c>
      <c r="M49" s="191">
        <v>0</v>
      </c>
      <c r="N49" s="191">
        <f t="shared" si="17"/>
        <v>0</v>
      </c>
      <c r="O49" s="164">
        <f t="shared" si="18"/>
        <v>20000</v>
      </c>
    </row>
    <row r="50" spans="1:15" s="1" customFormat="1" ht="32.1" customHeight="1" x14ac:dyDescent="0.2">
      <c r="A50" s="204">
        <v>36</v>
      </c>
      <c r="B50" s="165" t="s">
        <v>320</v>
      </c>
      <c r="C50" s="176" t="s">
        <v>357</v>
      </c>
      <c r="D50" s="165" t="s">
        <v>444</v>
      </c>
      <c r="E50" s="206" t="s">
        <v>436</v>
      </c>
      <c r="F50" s="166" t="s">
        <v>353</v>
      </c>
      <c r="G50" s="191">
        <v>13000</v>
      </c>
      <c r="H50" s="191">
        <v>0</v>
      </c>
      <c r="I50" s="191">
        <f t="shared" si="16"/>
        <v>13000</v>
      </c>
      <c r="J50" s="191">
        <v>0</v>
      </c>
      <c r="K50" s="191">
        <v>0</v>
      </c>
      <c r="L50" s="191">
        <v>0</v>
      </c>
      <c r="M50" s="191">
        <v>0</v>
      </c>
      <c r="N50" s="191">
        <f t="shared" si="17"/>
        <v>0</v>
      </c>
      <c r="O50" s="164">
        <f t="shared" si="18"/>
        <v>13000</v>
      </c>
    </row>
    <row r="51" spans="1:15" s="1" customFormat="1" ht="32.1" customHeight="1" x14ac:dyDescent="0.2">
      <c r="A51" s="204">
        <v>37</v>
      </c>
      <c r="B51" s="176" t="s">
        <v>321</v>
      </c>
      <c r="C51" s="176" t="s">
        <v>357</v>
      </c>
      <c r="D51" s="165" t="s">
        <v>444</v>
      </c>
      <c r="E51" s="206" t="s">
        <v>436</v>
      </c>
      <c r="F51" s="166" t="s">
        <v>353</v>
      </c>
      <c r="G51" s="191">
        <v>13000</v>
      </c>
      <c r="H51" s="191">
        <v>0</v>
      </c>
      <c r="I51" s="191">
        <f t="shared" si="16"/>
        <v>13000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64">
        <f t="shared" si="18"/>
        <v>13000</v>
      </c>
    </row>
    <row r="52" spans="1:15" s="1" customFormat="1" ht="32.1" customHeight="1" x14ac:dyDescent="0.2">
      <c r="A52" s="204">
        <v>38</v>
      </c>
      <c r="B52" s="176" t="s">
        <v>299</v>
      </c>
      <c r="C52" s="176" t="s">
        <v>357</v>
      </c>
      <c r="D52" s="176" t="s">
        <v>444</v>
      </c>
      <c r="E52" s="206" t="s">
        <v>436</v>
      </c>
      <c r="F52" s="166" t="s">
        <v>353</v>
      </c>
      <c r="G52" s="191">
        <v>13000</v>
      </c>
      <c r="H52" s="191">
        <v>0</v>
      </c>
      <c r="I52" s="191">
        <f t="shared" si="16"/>
        <v>13000</v>
      </c>
      <c r="J52" s="191">
        <v>0</v>
      </c>
      <c r="K52" s="191">
        <v>0</v>
      </c>
      <c r="L52" s="191">
        <v>0</v>
      </c>
      <c r="M52" s="191">
        <v>0</v>
      </c>
      <c r="N52" s="191">
        <f t="shared" ref="N52" si="19">SUM(J52:M52)</f>
        <v>0</v>
      </c>
      <c r="O52" s="164">
        <f t="shared" ref="O52" si="20">+I52-N52</f>
        <v>13000</v>
      </c>
    </row>
    <row r="53" spans="1:15" s="9" customFormat="1" ht="36.75" customHeight="1" x14ac:dyDescent="0.2">
      <c r="A53" s="313" t="s">
        <v>645</v>
      </c>
      <c r="B53" s="314"/>
      <c r="C53" s="167">
        <v>8</v>
      </c>
      <c r="D53" s="209"/>
      <c r="E53" s="210"/>
      <c r="F53" s="211"/>
      <c r="G53" s="212">
        <f t="shared" ref="G53:O53" si="21">SUM(G45:G52)</f>
        <v>138000</v>
      </c>
      <c r="H53" s="212">
        <f t="shared" si="21"/>
        <v>0</v>
      </c>
      <c r="I53" s="212">
        <f t="shared" si="21"/>
        <v>138000</v>
      </c>
      <c r="J53" s="212">
        <f t="shared" si="21"/>
        <v>0</v>
      </c>
      <c r="K53" s="212">
        <f t="shared" si="21"/>
        <v>797.25</v>
      </c>
      <c r="L53" s="212">
        <f t="shared" si="21"/>
        <v>0</v>
      </c>
      <c r="M53" s="212">
        <f t="shared" si="21"/>
        <v>0</v>
      </c>
      <c r="N53" s="212">
        <f t="shared" si="21"/>
        <v>797.25</v>
      </c>
      <c r="O53" s="284">
        <f t="shared" si="21"/>
        <v>137202.75</v>
      </c>
    </row>
    <row r="54" spans="1:15" ht="29.25" customHeight="1" x14ac:dyDescent="0.2">
      <c r="A54" s="333" t="s">
        <v>658</v>
      </c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5"/>
    </row>
    <row r="55" spans="1:15" s="1" customFormat="1" ht="32.1" customHeight="1" x14ac:dyDescent="0.2">
      <c r="A55" s="204">
        <v>39</v>
      </c>
      <c r="B55" s="176" t="s">
        <v>683</v>
      </c>
      <c r="C55" s="176" t="s">
        <v>459</v>
      </c>
      <c r="D55" s="205" t="s">
        <v>444</v>
      </c>
      <c r="E55" s="206" t="s">
        <v>436</v>
      </c>
      <c r="F55" s="206" t="s">
        <v>353</v>
      </c>
      <c r="G55" s="162">
        <v>10500</v>
      </c>
      <c r="H55" s="207">
        <v>0</v>
      </c>
      <c r="I55" s="207">
        <f>+G55+H55</f>
        <v>10500</v>
      </c>
      <c r="J55" s="207">
        <v>0</v>
      </c>
      <c r="K55" s="207">
        <v>0</v>
      </c>
      <c r="L55" s="207">
        <v>0</v>
      </c>
      <c r="M55" s="207">
        <v>0</v>
      </c>
      <c r="N55" s="207">
        <f>SUM(J55:M55)</f>
        <v>0</v>
      </c>
      <c r="O55" s="208">
        <f>+G55-N55</f>
        <v>10500</v>
      </c>
    </row>
    <row r="56" spans="1:15" s="1" customFormat="1" ht="32.1" customHeight="1" x14ac:dyDescent="0.2">
      <c r="A56" s="204">
        <v>40</v>
      </c>
      <c r="B56" s="165" t="s">
        <v>690</v>
      </c>
      <c r="C56" s="176" t="s">
        <v>459</v>
      </c>
      <c r="D56" s="205" t="s">
        <v>444</v>
      </c>
      <c r="E56" s="206" t="s">
        <v>436</v>
      </c>
      <c r="F56" s="206" t="s">
        <v>353</v>
      </c>
      <c r="G56" s="191">
        <v>12000</v>
      </c>
      <c r="H56" s="207">
        <v>0</v>
      </c>
      <c r="I56" s="207">
        <f t="shared" ref="I56:I63" si="22">+G56+H56</f>
        <v>12000</v>
      </c>
      <c r="J56" s="207">
        <v>0</v>
      </c>
      <c r="K56" s="207">
        <v>0</v>
      </c>
      <c r="L56" s="207">
        <v>0</v>
      </c>
      <c r="M56" s="207">
        <v>0</v>
      </c>
      <c r="N56" s="207">
        <f t="shared" ref="N56:N62" si="23">SUM(J56:M56)</f>
        <v>0</v>
      </c>
      <c r="O56" s="208">
        <f t="shared" ref="O56:O62" si="24">+G56-N56</f>
        <v>12000</v>
      </c>
    </row>
    <row r="57" spans="1:15" s="1" customFormat="1" ht="32.1" customHeight="1" x14ac:dyDescent="0.2">
      <c r="A57" s="204">
        <v>41</v>
      </c>
      <c r="B57" s="165" t="s">
        <v>691</v>
      </c>
      <c r="C57" s="176" t="s">
        <v>459</v>
      </c>
      <c r="D57" s="205" t="s">
        <v>444</v>
      </c>
      <c r="E57" s="206" t="s">
        <v>436</v>
      </c>
      <c r="F57" s="206" t="s">
        <v>353</v>
      </c>
      <c r="G57" s="191">
        <v>20000</v>
      </c>
      <c r="H57" s="207">
        <v>0</v>
      </c>
      <c r="I57" s="207">
        <f t="shared" si="22"/>
        <v>20000</v>
      </c>
      <c r="J57" s="207">
        <v>0</v>
      </c>
      <c r="K57" s="207">
        <v>0</v>
      </c>
      <c r="L57" s="207">
        <v>0</v>
      </c>
      <c r="M57" s="207">
        <v>0</v>
      </c>
      <c r="N57" s="207">
        <f t="shared" si="23"/>
        <v>0</v>
      </c>
      <c r="O57" s="208">
        <f t="shared" si="24"/>
        <v>20000</v>
      </c>
    </row>
    <row r="58" spans="1:15" s="1" customFormat="1" ht="32.1" customHeight="1" x14ac:dyDescent="0.2">
      <c r="A58" s="204">
        <v>42</v>
      </c>
      <c r="B58" s="165" t="s">
        <v>692</v>
      </c>
      <c r="C58" s="176" t="s">
        <v>459</v>
      </c>
      <c r="D58" s="205" t="s">
        <v>444</v>
      </c>
      <c r="E58" s="206" t="s">
        <v>436</v>
      </c>
      <c r="F58" s="206" t="s">
        <v>353</v>
      </c>
      <c r="G58" s="191">
        <v>17000</v>
      </c>
      <c r="H58" s="207">
        <v>0</v>
      </c>
      <c r="I58" s="207">
        <f t="shared" si="22"/>
        <v>17000</v>
      </c>
      <c r="J58" s="207">
        <v>0</v>
      </c>
      <c r="K58" s="207">
        <v>0</v>
      </c>
      <c r="L58" s="207">
        <v>0</v>
      </c>
      <c r="M58" s="207">
        <v>0</v>
      </c>
      <c r="N58" s="207">
        <f t="shared" si="23"/>
        <v>0</v>
      </c>
      <c r="O58" s="208">
        <f t="shared" si="24"/>
        <v>17000</v>
      </c>
    </row>
    <row r="59" spans="1:15" s="1" customFormat="1" ht="32.1" customHeight="1" x14ac:dyDescent="0.2">
      <c r="A59" s="204">
        <v>43</v>
      </c>
      <c r="B59" s="165" t="s">
        <v>693</v>
      </c>
      <c r="C59" s="176" t="s">
        <v>459</v>
      </c>
      <c r="D59" s="205" t="s">
        <v>444</v>
      </c>
      <c r="E59" s="206" t="s">
        <v>436</v>
      </c>
      <c r="F59" s="206" t="s">
        <v>353</v>
      </c>
      <c r="G59" s="191">
        <v>17000</v>
      </c>
      <c r="H59" s="207">
        <v>0</v>
      </c>
      <c r="I59" s="207">
        <f t="shared" si="22"/>
        <v>17000</v>
      </c>
      <c r="J59" s="207">
        <v>0</v>
      </c>
      <c r="K59" s="207">
        <v>0</v>
      </c>
      <c r="L59" s="207">
        <v>0</v>
      </c>
      <c r="M59" s="207">
        <v>0</v>
      </c>
      <c r="N59" s="207">
        <f t="shared" si="23"/>
        <v>0</v>
      </c>
      <c r="O59" s="208">
        <f t="shared" si="24"/>
        <v>17000</v>
      </c>
    </row>
    <row r="60" spans="1:15" s="1" customFormat="1" ht="32.1" customHeight="1" x14ac:dyDescent="0.2">
      <c r="A60" s="204">
        <v>44</v>
      </c>
      <c r="B60" s="165" t="s">
        <v>694</v>
      </c>
      <c r="C60" s="176" t="s">
        <v>459</v>
      </c>
      <c r="D60" s="205" t="s">
        <v>444</v>
      </c>
      <c r="E60" s="206" t="s">
        <v>436</v>
      </c>
      <c r="F60" s="206" t="s">
        <v>353</v>
      </c>
      <c r="G60" s="191">
        <v>12000</v>
      </c>
      <c r="H60" s="207">
        <v>0</v>
      </c>
      <c r="I60" s="207">
        <f t="shared" si="22"/>
        <v>12000</v>
      </c>
      <c r="J60" s="207">
        <v>0</v>
      </c>
      <c r="K60" s="207">
        <v>0</v>
      </c>
      <c r="L60" s="207">
        <v>0</v>
      </c>
      <c r="M60" s="207">
        <v>0</v>
      </c>
      <c r="N60" s="207">
        <f t="shared" si="23"/>
        <v>0</v>
      </c>
      <c r="O60" s="208">
        <f t="shared" si="24"/>
        <v>12000</v>
      </c>
    </row>
    <row r="61" spans="1:15" s="1" customFormat="1" ht="32.1" customHeight="1" x14ac:dyDescent="0.2">
      <c r="A61" s="204">
        <v>45</v>
      </c>
      <c r="B61" s="165" t="s">
        <v>695</v>
      </c>
      <c r="C61" s="176" t="s">
        <v>459</v>
      </c>
      <c r="D61" s="205" t="s">
        <v>444</v>
      </c>
      <c r="E61" s="206" t="s">
        <v>436</v>
      </c>
      <c r="F61" s="206" t="s">
        <v>353</v>
      </c>
      <c r="G61" s="191">
        <v>12000</v>
      </c>
      <c r="H61" s="207">
        <v>0</v>
      </c>
      <c r="I61" s="207">
        <f t="shared" si="22"/>
        <v>12000</v>
      </c>
      <c r="J61" s="207">
        <v>0</v>
      </c>
      <c r="K61" s="207">
        <v>0</v>
      </c>
      <c r="L61" s="207">
        <v>0</v>
      </c>
      <c r="M61" s="207">
        <v>0</v>
      </c>
      <c r="N61" s="207">
        <f t="shared" si="23"/>
        <v>0</v>
      </c>
      <c r="O61" s="208">
        <f t="shared" si="24"/>
        <v>12000</v>
      </c>
    </row>
    <row r="62" spans="1:15" s="1" customFormat="1" ht="32.1" customHeight="1" x14ac:dyDescent="0.2">
      <c r="A62" s="204">
        <v>46</v>
      </c>
      <c r="B62" s="165" t="s">
        <v>696</v>
      </c>
      <c r="C62" s="176" t="s">
        <v>459</v>
      </c>
      <c r="D62" s="205" t="s">
        <v>444</v>
      </c>
      <c r="E62" s="206" t="s">
        <v>436</v>
      </c>
      <c r="F62" s="206" t="s">
        <v>353</v>
      </c>
      <c r="G62" s="191">
        <v>10500</v>
      </c>
      <c r="H62" s="207">
        <v>0</v>
      </c>
      <c r="I62" s="207">
        <f t="shared" si="22"/>
        <v>10500</v>
      </c>
      <c r="J62" s="207">
        <v>0</v>
      </c>
      <c r="K62" s="207">
        <v>0</v>
      </c>
      <c r="L62" s="207">
        <v>0</v>
      </c>
      <c r="M62" s="207">
        <v>0</v>
      </c>
      <c r="N62" s="207">
        <f t="shared" si="23"/>
        <v>0</v>
      </c>
      <c r="O62" s="208">
        <f t="shared" si="24"/>
        <v>10500</v>
      </c>
    </row>
    <row r="63" spans="1:15" s="1" customFormat="1" ht="32.1" customHeight="1" x14ac:dyDescent="0.2">
      <c r="A63" s="204">
        <v>47</v>
      </c>
      <c r="B63" s="215" t="s">
        <v>311</v>
      </c>
      <c r="C63" s="176" t="s">
        <v>459</v>
      </c>
      <c r="D63" s="205" t="s">
        <v>443</v>
      </c>
      <c r="E63" s="206" t="s">
        <v>436</v>
      </c>
      <c r="F63" s="206" t="s">
        <v>353</v>
      </c>
      <c r="G63" s="191">
        <v>40000</v>
      </c>
      <c r="H63" s="191">
        <v>0</v>
      </c>
      <c r="I63" s="207">
        <f t="shared" si="22"/>
        <v>40000</v>
      </c>
      <c r="J63" s="207">
        <v>0</v>
      </c>
      <c r="K63" s="207">
        <v>797.25</v>
      </c>
      <c r="L63" s="207">
        <v>0</v>
      </c>
      <c r="M63" s="207">
        <v>0</v>
      </c>
      <c r="N63" s="191">
        <f>SUM(J63:M63)</f>
        <v>797.25</v>
      </c>
      <c r="O63" s="164">
        <f t="shared" ref="O63:O69" si="25">+I63-N63</f>
        <v>39202.75</v>
      </c>
    </row>
    <row r="64" spans="1:15" s="1" customFormat="1" ht="32.1" customHeight="1" x14ac:dyDescent="0.2">
      <c r="A64" s="204">
        <v>48</v>
      </c>
      <c r="B64" s="165" t="s">
        <v>794</v>
      </c>
      <c r="C64" s="176" t="s">
        <v>459</v>
      </c>
      <c r="D64" s="165" t="s">
        <v>444</v>
      </c>
      <c r="E64" s="206" t="s">
        <v>436</v>
      </c>
      <c r="F64" s="166" t="s">
        <v>353</v>
      </c>
      <c r="G64" s="191">
        <v>14000</v>
      </c>
      <c r="H64" s="191">
        <v>0</v>
      </c>
      <c r="I64" s="191">
        <f t="shared" ref="I64:I69" si="26">SUM(G64:H64)</f>
        <v>14000</v>
      </c>
      <c r="J64" s="191">
        <v>0</v>
      </c>
      <c r="K64" s="191">
        <v>0</v>
      </c>
      <c r="L64" s="191">
        <v>0</v>
      </c>
      <c r="M64" s="191">
        <v>0</v>
      </c>
      <c r="N64" s="191">
        <v>0</v>
      </c>
      <c r="O64" s="164">
        <f t="shared" si="25"/>
        <v>14000</v>
      </c>
    </row>
    <row r="65" spans="1:16" s="1" customFormat="1" ht="32.1" customHeight="1" x14ac:dyDescent="0.2">
      <c r="A65" s="204">
        <v>49</v>
      </c>
      <c r="B65" s="165" t="s">
        <v>795</v>
      </c>
      <c r="C65" s="176" t="s">
        <v>459</v>
      </c>
      <c r="D65" s="165" t="s">
        <v>444</v>
      </c>
      <c r="E65" s="206" t="s">
        <v>436</v>
      </c>
      <c r="F65" s="166" t="s">
        <v>353</v>
      </c>
      <c r="G65" s="191">
        <v>12000</v>
      </c>
      <c r="H65" s="191">
        <v>0</v>
      </c>
      <c r="I65" s="191">
        <f t="shared" si="26"/>
        <v>12000</v>
      </c>
      <c r="J65" s="191">
        <v>0</v>
      </c>
      <c r="K65" s="191">
        <v>0</v>
      </c>
      <c r="L65" s="191">
        <v>0</v>
      </c>
      <c r="M65" s="191">
        <v>0</v>
      </c>
      <c r="N65" s="191">
        <v>0</v>
      </c>
      <c r="O65" s="164">
        <f t="shared" si="25"/>
        <v>12000</v>
      </c>
    </row>
    <row r="66" spans="1:16" s="1" customFormat="1" ht="32.1" customHeight="1" x14ac:dyDescent="0.2">
      <c r="A66" s="204">
        <v>50</v>
      </c>
      <c r="B66" s="165" t="s">
        <v>796</v>
      </c>
      <c r="C66" s="176" t="s">
        <v>459</v>
      </c>
      <c r="D66" s="165" t="s">
        <v>444</v>
      </c>
      <c r="E66" s="206" t="s">
        <v>436</v>
      </c>
      <c r="F66" s="166" t="s">
        <v>353</v>
      </c>
      <c r="G66" s="191">
        <v>12000</v>
      </c>
      <c r="H66" s="191">
        <v>0</v>
      </c>
      <c r="I66" s="191">
        <f t="shared" si="26"/>
        <v>12000</v>
      </c>
      <c r="J66" s="191">
        <v>0</v>
      </c>
      <c r="K66" s="191">
        <v>0</v>
      </c>
      <c r="L66" s="191">
        <v>0</v>
      </c>
      <c r="M66" s="191">
        <v>0</v>
      </c>
      <c r="N66" s="191">
        <v>0</v>
      </c>
      <c r="O66" s="164">
        <f t="shared" si="25"/>
        <v>12000</v>
      </c>
    </row>
    <row r="67" spans="1:16" s="1" customFormat="1" ht="32.1" customHeight="1" x14ac:dyDescent="0.2">
      <c r="A67" s="204">
        <v>51</v>
      </c>
      <c r="B67" s="165" t="s">
        <v>797</v>
      </c>
      <c r="C67" s="176" t="s">
        <v>459</v>
      </c>
      <c r="D67" s="165" t="s">
        <v>444</v>
      </c>
      <c r="E67" s="206" t="s">
        <v>436</v>
      </c>
      <c r="F67" s="166" t="s">
        <v>353</v>
      </c>
      <c r="G67" s="191">
        <v>8500</v>
      </c>
      <c r="H67" s="191">
        <v>0</v>
      </c>
      <c r="I67" s="191">
        <f t="shared" si="26"/>
        <v>8500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64">
        <f t="shared" si="25"/>
        <v>8500</v>
      </c>
    </row>
    <row r="68" spans="1:16" s="1" customFormat="1" ht="32.1" customHeight="1" x14ac:dyDescent="0.2">
      <c r="A68" s="204">
        <v>52</v>
      </c>
      <c r="B68" s="165" t="s">
        <v>798</v>
      </c>
      <c r="C68" s="176" t="s">
        <v>459</v>
      </c>
      <c r="D68" s="165" t="s">
        <v>444</v>
      </c>
      <c r="E68" s="206" t="s">
        <v>436</v>
      </c>
      <c r="F68" s="166" t="s">
        <v>19</v>
      </c>
      <c r="G68" s="191">
        <v>8500</v>
      </c>
      <c r="H68" s="191">
        <v>0</v>
      </c>
      <c r="I68" s="191">
        <f t="shared" si="26"/>
        <v>8500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64">
        <f t="shared" si="25"/>
        <v>8500</v>
      </c>
    </row>
    <row r="69" spans="1:16" s="1" customFormat="1" ht="32.1" customHeight="1" x14ac:dyDescent="0.2">
      <c r="A69" s="204">
        <v>53</v>
      </c>
      <c r="B69" s="165" t="s">
        <v>835</v>
      </c>
      <c r="C69" s="176" t="s">
        <v>459</v>
      </c>
      <c r="D69" s="165" t="s">
        <v>444</v>
      </c>
      <c r="E69" s="206" t="s">
        <v>436</v>
      </c>
      <c r="F69" s="166" t="s">
        <v>353</v>
      </c>
      <c r="G69" s="191">
        <v>10500</v>
      </c>
      <c r="H69" s="191">
        <v>0</v>
      </c>
      <c r="I69" s="191">
        <f t="shared" si="26"/>
        <v>10500</v>
      </c>
      <c r="J69" s="162">
        <v>0</v>
      </c>
      <c r="K69" s="162">
        <v>0</v>
      </c>
      <c r="L69" s="162">
        <v>0</v>
      </c>
      <c r="M69" s="162">
        <v>0</v>
      </c>
      <c r="N69" s="191">
        <v>0</v>
      </c>
      <c r="O69" s="164">
        <f t="shared" si="25"/>
        <v>10500</v>
      </c>
    </row>
    <row r="70" spans="1:16" s="9" customFormat="1" ht="36.75" customHeight="1" x14ac:dyDescent="0.2">
      <c r="A70" s="313" t="s">
        <v>645</v>
      </c>
      <c r="B70" s="314"/>
      <c r="C70" s="167">
        <v>15</v>
      </c>
      <c r="D70" s="209"/>
      <c r="E70" s="210"/>
      <c r="F70" s="211"/>
      <c r="G70" s="212">
        <f>SUM(G55:G69)</f>
        <v>216500</v>
      </c>
      <c r="H70" s="212">
        <f t="shared" ref="H70:O70" si="27">SUM(H55:H69)</f>
        <v>0</v>
      </c>
      <c r="I70" s="212">
        <f t="shared" si="27"/>
        <v>216500</v>
      </c>
      <c r="J70" s="212">
        <f t="shared" si="27"/>
        <v>0</v>
      </c>
      <c r="K70" s="212">
        <f t="shared" si="27"/>
        <v>797.25</v>
      </c>
      <c r="L70" s="212">
        <f t="shared" si="27"/>
        <v>0</v>
      </c>
      <c r="M70" s="212">
        <f t="shared" si="27"/>
        <v>0</v>
      </c>
      <c r="N70" s="212">
        <f t="shared" si="27"/>
        <v>797.25</v>
      </c>
      <c r="O70" s="212">
        <f t="shared" si="27"/>
        <v>215702.75</v>
      </c>
    </row>
    <row r="71" spans="1:16" ht="36.75" customHeight="1" thickBot="1" x14ac:dyDescent="0.25">
      <c r="A71" s="319" t="s">
        <v>350</v>
      </c>
      <c r="B71" s="318"/>
      <c r="C71" s="316"/>
      <c r="D71" s="317"/>
      <c r="E71" s="317"/>
      <c r="F71" s="318"/>
      <c r="G71" s="289">
        <f t="shared" ref="G71:O71" si="28">+G70+G53+G43+G28</f>
        <v>737500</v>
      </c>
      <c r="H71" s="289">
        <f t="shared" si="28"/>
        <v>0</v>
      </c>
      <c r="I71" s="289">
        <f t="shared" si="28"/>
        <v>737500</v>
      </c>
      <c r="J71" s="289">
        <f t="shared" si="28"/>
        <v>0</v>
      </c>
      <c r="K71" s="289">
        <f t="shared" si="28"/>
        <v>2391.75</v>
      </c>
      <c r="L71" s="289">
        <f t="shared" si="28"/>
        <v>0</v>
      </c>
      <c r="M71" s="289">
        <f t="shared" si="28"/>
        <v>0</v>
      </c>
      <c r="N71" s="289">
        <f t="shared" si="28"/>
        <v>2391.75</v>
      </c>
      <c r="O71" s="289">
        <f t="shared" si="28"/>
        <v>735108.25</v>
      </c>
    </row>
    <row r="72" spans="1:16" s="23" customFormat="1" ht="32.1" customHeight="1" x14ac:dyDescent="0.2">
      <c r="A72" s="26"/>
      <c r="B72" s="216"/>
      <c r="C72" s="216"/>
      <c r="D72" s="216"/>
      <c r="E72" s="216"/>
      <c r="F72" s="216"/>
      <c r="G72" s="217"/>
      <c r="H72" s="217"/>
      <c r="I72" s="217"/>
      <c r="J72" s="217"/>
      <c r="K72" s="217"/>
      <c r="L72" s="217"/>
      <c r="M72" s="217"/>
      <c r="N72" s="217"/>
      <c r="O72" s="217"/>
    </row>
    <row r="73" spans="1:16" s="1" customFormat="1" ht="32.1" customHeight="1" x14ac:dyDescent="0.2">
      <c r="A73" s="145"/>
      <c r="B73"/>
      <c r="C73"/>
      <c r="D73"/>
      <c r="E73"/>
      <c r="F73"/>
      <c r="G73" s="218"/>
      <c r="H73"/>
      <c r="I73"/>
      <c r="J73"/>
      <c r="K73"/>
      <c r="L73"/>
      <c r="M73"/>
      <c r="N73"/>
      <c r="O73" s="218"/>
    </row>
    <row r="74" spans="1:16" ht="24.75" customHeight="1" x14ac:dyDescent="0.2"/>
    <row r="75" spans="1:16" ht="21.75" customHeight="1" x14ac:dyDescent="0.2">
      <c r="C75" s="2" t="s">
        <v>20</v>
      </c>
      <c r="D75" s="2"/>
      <c r="E75" s="2"/>
      <c r="F75" s="315" t="s">
        <v>22</v>
      </c>
      <c r="G75" s="315"/>
      <c r="L75" s="315" t="s">
        <v>22</v>
      </c>
      <c r="M75" s="315"/>
      <c r="O75" s="2"/>
    </row>
    <row r="76" spans="1:16" s="2" customFormat="1" ht="21.75" customHeight="1" x14ac:dyDescent="0.2">
      <c r="A76" s="145"/>
      <c r="B76"/>
      <c r="F76"/>
      <c r="G76"/>
      <c r="H76"/>
      <c r="I76"/>
      <c r="J76"/>
      <c r="K76"/>
      <c r="L76"/>
      <c r="P76"/>
    </row>
    <row r="77" spans="1:16" s="2" customFormat="1" ht="21.75" customHeight="1" x14ac:dyDescent="0.2">
      <c r="A77" s="9"/>
      <c r="B77"/>
      <c r="F77"/>
      <c r="G77"/>
      <c r="H77"/>
      <c r="I77"/>
      <c r="J77"/>
      <c r="K77"/>
      <c r="L77"/>
      <c r="M77"/>
      <c r="N77"/>
      <c r="O77"/>
    </row>
    <row r="78" spans="1:16" s="2" customFormat="1" ht="21.75" customHeight="1" x14ac:dyDescent="0.2">
      <c r="A78" s="9"/>
      <c r="B78"/>
      <c r="C78" s="197"/>
      <c r="F78" s="197"/>
      <c r="G78" s="219"/>
      <c r="H78"/>
      <c r="I78"/>
      <c r="J78"/>
      <c r="K78"/>
      <c r="L78" s="198"/>
      <c r="M78" s="198"/>
      <c r="N78"/>
      <c r="O78"/>
    </row>
    <row r="79" spans="1:16" ht="21.75" customHeight="1" x14ac:dyDescent="0.2">
      <c r="A79" s="9"/>
      <c r="C79" s="2" t="s">
        <v>21</v>
      </c>
      <c r="D79" s="2"/>
      <c r="E79" s="2"/>
      <c r="F79" s="336" t="s">
        <v>24</v>
      </c>
      <c r="G79" s="336"/>
      <c r="L79" s="315" t="s">
        <v>23</v>
      </c>
      <c r="M79" s="315"/>
    </row>
    <row r="80" spans="1:16" ht="21.75" customHeight="1" x14ac:dyDescent="0.2">
      <c r="A80" s="9"/>
    </row>
    <row r="81" spans="1:15" ht="21.75" customHeight="1" x14ac:dyDescent="0.2">
      <c r="A81" s="22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ht="21.75" customHeight="1" x14ac:dyDescent="0.2">
      <c r="A82" s="4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ht="21.75" customHeight="1" x14ac:dyDescent="0.2">
      <c r="A83" s="4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ht="21.75" customHeight="1" x14ac:dyDescent="0.2">
      <c r="A84" s="4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ht="21.75" customHeight="1" x14ac:dyDescent="0.2">
      <c r="A85" s="4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ht="21.75" customHeight="1" x14ac:dyDescent="0.2">
      <c r="A86" s="4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ht="14.25" x14ac:dyDescent="0.2">
      <c r="A87" s="43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ht="14.25" x14ac:dyDescent="0.2">
      <c r="A88" s="43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14.25" x14ac:dyDescent="0.2">
      <c r="A89" s="4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ht="14.25" x14ac:dyDescent="0.2">
      <c r="A90" s="43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14.25" x14ac:dyDescent="0.2">
      <c r="A91" s="142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14.25" x14ac:dyDescent="0.2">
      <c r="A92" s="142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s="1" customFormat="1" ht="36" customHeight="1" x14ac:dyDescent="0.2">
      <c r="A93" s="43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s="1" customFormat="1" ht="36" customHeight="1" x14ac:dyDescent="0.2">
      <c r="A94" s="43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ht="14.25" x14ac:dyDescent="0.2">
      <c r="A95" s="43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ht="36" customHeight="1" x14ac:dyDescent="0.2">
      <c r="A96" s="43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36" customHeight="1" x14ac:dyDescent="0.2">
      <c r="A97" s="43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ht="36" customHeight="1" x14ac:dyDescent="0.2">
      <c r="A98" s="43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ht="36" customHeight="1" x14ac:dyDescent="0.2">
      <c r="A99" s="43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ht="14.25" x14ac:dyDescent="0.2">
      <c r="A100" s="43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ht="14.25" x14ac:dyDescent="0.2">
      <c r="A101" s="43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ht="14.25" x14ac:dyDescent="0.2">
      <c r="A102" s="43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14.25" x14ac:dyDescent="0.2">
      <c r="A103" s="43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ht="14.25" x14ac:dyDescent="0.2">
      <c r="A104" s="43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ht="14.25" x14ac:dyDescent="0.2">
      <c r="A105" s="143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</row>
    <row r="106" spans="1:15" ht="14.25" x14ac:dyDescent="0.2">
      <c r="A106" s="143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</row>
    <row r="107" spans="1:15" s="3" customFormat="1" ht="36" customHeight="1" x14ac:dyDescent="0.2">
      <c r="A107" s="143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</row>
    <row r="108" spans="1:15" s="3" customFormat="1" ht="36" customHeight="1" x14ac:dyDescent="0.2">
      <c r="A108" s="143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</row>
    <row r="109" spans="1:15" s="3" customFormat="1" ht="36" customHeight="1" x14ac:dyDescent="0.2">
      <c r="A109" s="143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</row>
    <row r="110" spans="1:15" s="3" customFormat="1" ht="36" customHeight="1" x14ac:dyDescent="0.2">
      <c r="A110" s="143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</row>
    <row r="111" spans="1:15" s="3" customFormat="1" ht="36" customHeight="1" x14ac:dyDescent="0.2">
      <c r="A111" s="143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</row>
    <row r="112" spans="1:15" s="3" customFormat="1" ht="36" customHeight="1" x14ac:dyDescent="0.2">
      <c r="A112" s="143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</row>
    <row r="113" spans="1:15" s="3" customFormat="1" ht="36" customHeight="1" x14ac:dyDescent="0.2">
      <c r="A113" s="143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</row>
    <row r="114" spans="1:15" s="3" customFormat="1" ht="36" customHeight="1" x14ac:dyDescent="0.2">
      <c r="A114" s="143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1:15" s="3" customFormat="1" ht="36" customHeight="1" x14ac:dyDescent="0.2">
      <c r="A115" s="143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</row>
    <row r="116" spans="1:15" s="3" customFormat="1" ht="36" customHeight="1" x14ac:dyDescent="0.2">
      <c r="A116" s="143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1:15" s="3" customFormat="1" ht="36" customHeight="1" x14ac:dyDescent="0.2">
      <c r="A117" s="143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1:15" s="3" customFormat="1" ht="36" customHeight="1" x14ac:dyDescent="0.2">
      <c r="A118" s="144"/>
    </row>
    <row r="119" spans="1:15" s="3" customFormat="1" ht="36" customHeight="1" x14ac:dyDescent="0.2">
      <c r="A119" s="145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s="3" customFormat="1" ht="36" customHeight="1" x14ac:dyDescent="0.2">
      <c r="A120" s="145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</sheetData>
  <sortState xmlns:xlrd2="http://schemas.microsoft.com/office/spreadsheetml/2017/richdata2" ref="A10:O50">
    <sortCondition ref="B10:B50"/>
  </sortState>
  <mergeCells count="18">
    <mergeCell ref="C71:F71"/>
    <mergeCell ref="A71:B71"/>
    <mergeCell ref="L79:M79"/>
    <mergeCell ref="A5:O5"/>
    <mergeCell ref="F79:G79"/>
    <mergeCell ref="A2:O2"/>
    <mergeCell ref="A7:O7"/>
    <mergeCell ref="A4:O4"/>
    <mergeCell ref="L75:M75"/>
    <mergeCell ref="F75:G75"/>
    <mergeCell ref="A54:O54"/>
    <mergeCell ref="A70:B70"/>
    <mergeCell ref="A10:O10"/>
    <mergeCell ref="A28:B28"/>
    <mergeCell ref="A29:O29"/>
    <mergeCell ref="A43:B43"/>
    <mergeCell ref="A44:O44"/>
    <mergeCell ref="A53:B53"/>
  </mergeCells>
  <phoneticPr fontId="4" type="noConversion"/>
  <printOptions horizontalCentered="1"/>
  <pageMargins left="0.25" right="0.25" top="0.75" bottom="0.75" header="0.3" footer="0.3"/>
  <pageSetup paperSize="5" scale="62" fitToHeight="0" orientation="landscape" verticalDpi="4294967295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topLeftCell="G2" zoomScale="91" zoomScaleNormal="91" zoomScaleSheetLayoutView="48" workbookViewId="0">
      <selection activeCell="F15" sqref="F15"/>
    </sheetView>
  </sheetViews>
  <sheetFormatPr baseColWidth="10" defaultColWidth="9.140625" defaultRowHeight="12.75" x14ac:dyDescent="0.2"/>
  <cols>
    <col min="1" max="1" width="6.5703125" style="145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322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7" ht="9.75" customHeight="1" x14ac:dyDescent="0.2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17" ht="21.75" customHeight="1" x14ac:dyDescent="0.2">
      <c r="A4" s="326" t="s">
        <v>9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</row>
    <row r="5" spans="1:17" ht="26.25" customHeight="1" x14ac:dyDescent="0.25">
      <c r="A5" s="326" t="s">
        <v>840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20"/>
      <c r="Q5" s="20"/>
    </row>
    <row r="6" spans="1:17" ht="10.5" customHeight="1" x14ac:dyDescent="0.2">
      <c r="B6" s="201"/>
      <c r="C6" s="201"/>
      <c r="G6" s="201"/>
      <c r="H6" s="201"/>
      <c r="I6" s="201"/>
      <c r="K6" s="201"/>
      <c r="M6" s="201"/>
      <c r="N6" s="201"/>
    </row>
    <row r="7" spans="1:17" s="4" customFormat="1" ht="18" customHeight="1" x14ac:dyDescent="0.2">
      <c r="A7" s="315" t="s">
        <v>821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</row>
    <row r="8" spans="1:17" ht="14.25" customHeight="1" thickBot="1" x14ac:dyDescent="0.25">
      <c r="B8" s="201"/>
      <c r="C8" s="201"/>
      <c r="G8" s="201"/>
      <c r="H8" s="201"/>
      <c r="I8" s="201"/>
      <c r="K8" s="201"/>
      <c r="M8" s="201"/>
      <c r="N8" s="201"/>
    </row>
    <row r="9" spans="1:17" s="5" customFormat="1" ht="29.25" customHeight="1" thickBot="1" x14ac:dyDescent="0.25">
      <c r="A9" s="290" t="s">
        <v>8</v>
      </c>
      <c r="B9" s="202" t="s">
        <v>5</v>
      </c>
      <c r="C9" s="202" t="s">
        <v>17</v>
      </c>
      <c r="D9" s="202" t="s">
        <v>6</v>
      </c>
      <c r="E9" s="202" t="s">
        <v>351</v>
      </c>
      <c r="F9" s="202" t="s">
        <v>18</v>
      </c>
      <c r="G9" s="202" t="s">
        <v>12</v>
      </c>
      <c r="H9" s="202" t="s">
        <v>437</v>
      </c>
      <c r="I9" s="202" t="s">
        <v>438</v>
      </c>
      <c r="J9" s="202" t="s">
        <v>0</v>
      </c>
      <c r="K9" s="202" t="s">
        <v>1</v>
      </c>
      <c r="L9" s="202" t="s">
        <v>2</v>
      </c>
      <c r="M9" s="202" t="s">
        <v>439</v>
      </c>
      <c r="N9" s="202" t="s">
        <v>440</v>
      </c>
      <c r="O9" s="203" t="s">
        <v>10</v>
      </c>
    </row>
    <row r="10" spans="1:17" s="9" customFormat="1" ht="36.75" customHeight="1" x14ac:dyDescent="0.2">
      <c r="A10" s="333" t="s">
        <v>644</v>
      </c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5"/>
    </row>
    <row r="11" spans="1:17" s="1" customFormat="1" ht="32.1" customHeight="1" x14ac:dyDescent="0.2">
      <c r="A11" s="204">
        <v>1</v>
      </c>
      <c r="B11" s="165" t="s">
        <v>822</v>
      </c>
      <c r="C11" s="176" t="s">
        <v>358</v>
      </c>
      <c r="D11" s="165" t="s">
        <v>823</v>
      </c>
      <c r="E11" s="206" t="s">
        <v>824</v>
      </c>
      <c r="F11" s="166" t="s">
        <v>353</v>
      </c>
      <c r="G11" s="191">
        <v>153000</v>
      </c>
      <c r="H11" s="191">
        <v>0</v>
      </c>
      <c r="I11" s="191">
        <f t="shared" ref="I11" si="0">SUM(G11:H11)</f>
        <v>153000</v>
      </c>
      <c r="J11" s="191">
        <f>IF(G11&gt;=Datos!$D$14,(Datos!$D$14*Datos!$C$14),IF(G11&lt;=Datos!$D$14,(G11*Datos!$C$14)))</f>
        <v>4391.1000000000004</v>
      </c>
      <c r="K11" s="191">
        <v>24572.29</v>
      </c>
      <c r="L11" s="191">
        <v>4651.2</v>
      </c>
      <c r="M11" s="191">
        <v>25</v>
      </c>
      <c r="N11" s="191">
        <f>+J11+K11+L11+M11</f>
        <v>33639.589999999997</v>
      </c>
      <c r="O11" s="164">
        <f t="shared" ref="O11" si="1">+I11-N11</f>
        <v>119360.41</v>
      </c>
    </row>
    <row r="12" spans="1:17" s="9" customFormat="1" ht="36.75" customHeight="1" x14ac:dyDescent="0.2">
      <c r="A12" s="313" t="s">
        <v>645</v>
      </c>
      <c r="B12" s="314"/>
      <c r="C12" s="167">
        <v>1</v>
      </c>
      <c r="D12" s="209"/>
      <c r="E12" s="210"/>
      <c r="F12" s="211"/>
      <c r="G12" s="212">
        <f t="shared" ref="G12:O12" si="2">SUM(G11:G11)</f>
        <v>153000</v>
      </c>
      <c r="H12" s="212">
        <f t="shared" si="2"/>
        <v>0</v>
      </c>
      <c r="I12" s="212">
        <f t="shared" si="2"/>
        <v>153000</v>
      </c>
      <c r="J12" s="212">
        <f t="shared" si="2"/>
        <v>4391.1000000000004</v>
      </c>
      <c r="K12" s="212">
        <f t="shared" si="2"/>
        <v>24572.29</v>
      </c>
      <c r="L12" s="212">
        <f t="shared" si="2"/>
        <v>4651.2</v>
      </c>
      <c r="M12" s="212">
        <f t="shared" si="2"/>
        <v>25</v>
      </c>
      <c r="N12" s="212">
        <f t="shared" si="2"/>
        <v>33639.589999999997</v>
      </c>
      <c r="O12" s="212">
        <f t="shared" si="2"/>
        <v>119360.41</v>
      </c>
    </row>
    <row r="13" spans="1:17" ht="36.75" customHeight="1" thickBot="1" x14ac:dyDescent="0.25">
      <c r="A13" s="319" t="s">
        <v>350</v>
      </c>
      <c r="B13" s="318"/>
      <c r="C13" s="316"/>
      <c r="D13" s="317"/>
      <c r="E13" s="317"/>
      <c r="F13" s="318"/>
      <c r="G13" s="289">
        <f>+G12</f>
        <v>153000</v>
      </c>
      <c r="H13" s="289">
        <f t="shared" ref="H13:O13" si="3">+H12</f>
        <v>0</v>
      </c>
      <c r="I13" s="289">
        <f t="shared" si="3"/>
        <v>153000</v>
      </c>
      <c r="J13" s="289">
        <f t="shared" si="3"/>
        <v>4391.1000000000004</v>
      </c>
      <c r="K13" s="289">
        <f t="shared" si="3"/>
        <v>24572.29</v>
      </c>
      <c r="L13" s="289">
        <f t="shared" si="3"/>
        <v>4651.2</v>
      </c>
      <c r="M13" s="289">
        <f t="shared" si="3"/>
        <v>25</v>
      </c>
      <c r="N13" s="289">
        <f t="shared" si="3"/>
        <v>33639.589999999997</v>
      </c>
      <c r="O13" s="289">
        <f t="shared" si="3"/>
        <v>119360.41</v>
      </c>
    </row>
    <row r="14" spans="1:17" s="23" customFormat="1" ht="32.1" customHeight="1" x14ac:dyDescent="0.2">
      <c r="A14" s="26"/>
      <c r="B14" s="216"/>
      <c r="C14" s="216"/>
      <c r="D14" s="216"/>
      <c r="E14" s="216"/>
      <c r="F14" s="216"/>
      <c r="G14" s="217"/>
      <c r="H14" s="217"/>
      <c r="I14" s="217"/>
      <c r="J14" s="217"/>
      <c r="K14" s="217"/>
      <c r="L14" s="217"/>
      <c r="M14" s="217"/>
      <c r="N14" s="217"/>
      <c r="O14" s="217"/>
    </row>
    <row r="15" spans="1:17" s="1" customFormat="1" ht="32.1" customHeight="1" x14ac:dyDescent="0.2">
      <c r="A15" s="145"/>
      <c r="B15"/>
      <c r="C15"/>
      <c r="D15"/>
      <c r="E15"/>
      <c r="F15"/>
      <c r="G15" s="218"/>
      <c r="H15"/>
      <c r="I15"/>
      <c r="J15"/>
      <c r="K15"/>
      <c r="L15"/>
      <c r="M15"/>
      <c r="N15"/>
      <c r="O15" s="218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315" t="s">
        <v>22</v>
      </c>
      <c r="G17" s="315"/>
      <c r="L17" s="315" t="s">
        <v>22</v>
      </c>
      <c r="M17" s="315"/>
      <c r="O17" s="2"/>
    </row>
    <row r="18" spans="1:16" s="2" customFormat="1" ht="21.75" customHeight="1" x14ac:dyDescent="0.2">
      <c r="A18" s="145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9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9"/>
      <c r="B20"/>
      <c r="C20" s="197"/>
      <c r="F20" s="197"/>
      <c r="G20" s="219"/>
      <c r="H20"/>
      <c r="I20"/>
      <c r="J20"/>
      <c r="K20"/>
      <c r="L20" s="198"/>
      <c r="M20" s="198"/>
      <c r="N20"/>
      <c r="O20"/>
    </row>
    <row r="21" spans="1:16" ht="21.75" customHeight="1" x14ac:dyDescent="0.2">
      <c r="A21" s="9"/>
      <c r="C21" s="2" t="s">
        <v>21</v>
      </c>
      <c r="D21" s="2"/>
      <c r="E21" s="2"/>
      <c r="F21" s="336" t="s">
        <v>24</v>
      </c>
      <c r="G21" s="336"/>
      <c r="L21" s="315" t="s">
        <v>23</v>
      </c>
      <c r="M21" s="315"/>
    </row>
    <row r="22" spans="1:16" ht="21.75" customHeight="1" x14ac:dyDescent="0.2">
      <c r="A22" s="9"/>
    </row>
    <row r="23" spans="1:16" ht="21.75" customHeight="1" x14ac:dyDescent="0.2">
      <c r="A23" s="2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6" ht="21.75" customHeight="1" x14ac:dyDescent="0.2">
      <c r="A24" s="4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 ht="21.75" customHeight="1" x14ac:dyDescent="0.2">
      <c r="A25" s="4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6" ht="21.75" customHeight="1" x14ac:dyDescent="0.2">
      <c r="A26" s="4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6" ht="21.75" customHeight="1" x14ac:dyDescent="0.2">
      <c r="A27" s="4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6" ht="21.75" customHeight="1" x14ac:dyDescent="0.2">
      <c r="A28" s="4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6" ht="14.25" x14ac:dyDescent="0.2">
      <c r="A29" s="4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6" ht="14.25" x14ac:dyDescent="0.2">
      <c r="A30" s="4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6" ht="14.25" x14ac:dyDescent="0.2">
      <c r="A31" s="4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6" ht="14.25" x14ac:dyDescent="0.2">
      <c r="A32" s="4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14.25" x14ac:dyDescent="0.2">
      <c r="A33" s="14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4.25" x14ac:dyDescent="0.2">
      <c r="A34" s="14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s="1" customFormat="1" ht="36" customHeight="1" x14ac:dyDescent="0.2">
      <c r="A35" s="4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s="1" customFormat="1" ht="36" customHeight="1" x14ac:dyDescent="0.2">
      <c r="A36" s="4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4.25" x14ac:dyDescent="0.2">
      <c r="A37" s="4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36" customHeight="1" x14ac:dyDescent="0.2">
      <c r="A38" s="4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36" customHeight="1" x14ac:dyDescent="0.2">
      <c r="A39" s="4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36" customHeight="1" x14ac:dyDescent="0.2">
      <c r="A40" s="4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ht="36" customHeight="1" x14ac:dyDescent="0.2">
      <c r="A41" s="4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ht="14.25" x14ac:dyDescent="0.2">
      <c r="A42" s="4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ht="14.25" x14ac:dyDescent="0.2">
      <c r="A43" s="4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ht="14.25" x14ac:dyDescent="0.2">
      <c r="A44" s="4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ht="14.25" x14ac:dyDescent="0.2">
      <c r="A45" s="4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ht="14.25" x14ac:dyDescent="0.2">
      <c r="A46" s="4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ht="14.25" x14ac:dyDescent="0.2">
      <c r="A47" s="143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ht="14.25" x14ac:dyDescent="0.2">
      <c r="A48" s="143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1:15" s="3" customFormat="1" ht="36" customHeight="1" x14ac:dyDescent="0.2">
      <c r="A49" s="143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</row>
    <row r="50" spans="1:15" s="3" customFormat="1" ht="36" customHeight="1" x14ac:dyDescent="0.2">
      <c r="A50" s="143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1:15" s="3" customFormat="1" ht="36" customHeight="1" x14ac:dyDescent="0.2">
      <c r="A51" s="143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1:15" s="3" customFormat="1" ht="36" customHeight="1" x14ac:dyDescent="0.2">
      <c r="A52" s="143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</row>
    <row r="53" spans="1:15" s="3" customFormat="1" ht="36" customHeight="1" x14ac:dyDescent="0.2">
      <c r="A53" s="143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1:15" s="3" customFormat="1" ht="36" customHeight="1" x14ac:dyDescent="0.2">
      <c r="A54" s="143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5" s="3" customFormat="1" ht="36" customHeight="1" x14ac:dyDescent="0.2">
      <c r="A55" s="143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</row>
    <row r="56" spans="1:15" s="3" customFormat="1" ht="36" customHeight="1" x14ac:dyDescent="0.2">
      <c r="A56" s="143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5" s="3" customFormat="1" ht="36" customHeight="1" x14ac:dyDescent="0.2">
      <c r="A57" s="143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1:15" s="3" customFormat="1" ht="36" customHeight="1" x14ac:dyDescent="0.2">
      <c r="A58" s="143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s="3" customFormat="1" ht="36" customHeight="1" x14ac:dyDescent="0.2">
      <c r="A59" s="143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 s="3" customFormat="1" ht="36" customHeight="1" x14ac:dyDescent="0.2">
      <c r="A60" s="144"/>
    </row>
    <row r="61" spans="1:15" s="3" customFormat="1" ht="36" customHeight="1" x14ac:dyDescent="0.2">
      <c r="A61" s="145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145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A12:B12"/>
    <mergeCell ref="A2:O2"/>
    <mergeCell ref="A4:O4"/>
    <mergeCell ref="A5:O5"/>
    <mergeCell ref="A7:O7"/>
    <mergeCell ref="A10:O10"/>
    <mergeCell ref="F21:G21"/>
    <mergeCell ref="L21:M21"/>
    <mergeCell ref="A13:B13"/>
    <mergeCell ref="C13:F13"/>
    <mergeCell ref="F17:G17"/>
    <mergeCell ref="L17:M17"/>
  </mergeCells>
  <printOptions horizontalCentered="1"/>
  <pageMargins left="0.25" right="0.25" top="0.75" bottom="0.75" header="0.3" footer="0.3"/>
  <pageSetup paperSize="5" scale="62" fitToHeight="0" orientation="landscape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Nómina Personal Eventual</vt:lpstr>
      <vt:lpstr>Nomina Personal Vigilancia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2024-06-10T14:48:36Z</cp:lastPrinted>
  <dcterms:created xsi:type="dcterms:W3CDTF">2017-10-11T04:49:31Z</dcterms:created>
  <dcterms:modified xsi:type="dcterms:W3CDTF">2024-06-10T14:48:38Z</dcterms:modified>
</cp:coreProperties>
</file>