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Marzo 2025\"/>
    </mc:Choice>
  </mc:AlternateContent>
  <xr:revisionPtr revIDLastSave="0" documentId="13_ncr:1_{D7D57AEA-E677-4D4F-A067-F5F24F1D11A1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Fijos'!$C$1:$C$619</definedName>
    <definedName name="_xlnm._FilterDatabase" localSheetId="3" hidden="1">'Nómina Personal Eventual'!$A$20:$Q$68</definedName>
    <definedName name="_xlnm._FilterDatabase" localSheetId="4" hidden="1">'Nomina Personal Vigilancia'!$A$9:$O$97</definedName>
    <definedName name="_xlnm._FilterDatabase" localSheetId="5" hidden="1">'Nomina Tramite de Pensión'!$A$9:$O$13</definedName>
    <definedName name="_xlnm._FilterDatabase" localSheetId="2" hidden="1">'Temporal Cargos de Carrera'!$O$2:$O$216</definedName>
    <definedName name="_xlnm.Print_Area" localSheetId="0">Datos!$B$5:$H$10</definedName>
    <definedName name="_xlnm.Print_Area" localSheetId="1">'Nomina Fijos'!$A$2:$N$550</definedName>
    <definedName name="_xlnm.Print_Area" localSheetId="3">'Nómina Personal Eventual'!$A$11:$Q$76</definedName>
    <definedName name="_xlnm.Print_Area" localSheetId="4">'Nomina Personal Vigilancia'!$A$1:$O$105</definedName>
    <definedName name="_xlnm.Print_Area" localSheetId="5">'Nomina Tramite de Pensión'!$A$1:$O$21</definedName>
    <definedName name="_xlnm.Print_Area" localSheetId="2">'Temporal Cargos de Carrera'!$A$2:$Q$214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8" i="17" l="1"/>
  <c r="M26" i="14"/>
  <c r="N26" i="14"/>
  <c r="N55" i="14"/>
  <c r="N56" i="14"/>
  <c r="M55" i="14"/>
  <c r="M56" i="14"/>
  <c r="J68" i="14"/>
  <c r="K68" i="14"/>
  <c r="L68" i="14"/>
  <c r="O68" i="14"/>
  <c r="J39" i="14"/>
  <c r="K39" i="14"/>
  <c r="L39" i="14"/>
  <c r="M39" i="14"/>
  <c r="N39" i="14"/>
  <c r="O39" i="14"/>
  <c r="P39" i="14"/>
  <c r="Q39" i="14"/>
  <c r="I39" i="14"/>
  <c r="I68" i="14" s="1"/>
  <c r="K189" i="17"/>
  <c r="I534" i="17"/>
  <c r="I535" i="17"/>
  <c r="I536" i="17"/>
  <c r="I537" i="17"/>
  <c r="I538" i="17"/>
  <c r="I539" i="17"/>
  <c r="I540" i="17"/>
  <c r="I541" i="17"/>
  <c r="I542" i="17"/>
  <c r="I524" i="17"/>
  <c r="I525" i="17"/>
  <c r="I526" i="17"/>
  <c r="I527" i="17"/>
  <c r="I528" i="17"/>
  <c r="I529" i="17"/>
  <c r="I530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48" i="17"/>
  <c r="I349" i="17"/>
  <c r="I339" i="17"/>
  <c r="I340" i="17"/>
  <c r="I341" i="17"/>
  <c r="I330" i="17"/>
  <c r="I331" i="17"/>
  <c r="I332" i="17"/>
  <c r="I333" i="17"/>
  <c r="I334" i="17"/>
  <c r="I335" i="17"/>
  <c r="I322" i="17"/>
  <c r="I323" i="17"/>
  <c r="I324" i="17"/>
  <c r="I325" i="17"/>
  <c r="I326" i="17"/>
  <c r="I311" i="17"/>
  <c r="I312" i="17"/>
  <c r="I313" i="17"/>
  <c r="I314" i="17"/>
  <c r="I315" i="17"/>
  <c r="I316" i="17"/>
  <c r="I317" i="17"/>
  <c r="I318" i="17"/>
  <c r="I302" i="17"/>
  <c r="I303" i="17"/>
  <c r="I304" i="17"/>
  <c r="I292" i="17"/>
  <c r="I293" i="17"/>
  <c r="I294" i="17"/>
  <c r="I295" i="17"/>
  <c r="I296" i="17"/>
  <c r="I297" i="17"/>
  <c r="I298" i="17"/>
  <c r="I283" i="17"/>
  <c r="I284" i="17"/>
  <c r="I285" i="17"/>
  <c r="I286" i="17"/>
  <c r="I287" i="17"/>
  <c r="I288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61" i="17"/>
  <c r="I262" i="17"/>
  <c r="I256" i="17"/>
  <c r="I257" i="17"/>
  <c r="I251" i="17"/>
  <c r="I252" i="17"/>
  <c r="I246" i="17"/>
  <c r="I247" i="17"/>
  <c r="I240" i="17"/>
  <c r="I241" i="17"/>
  <c r="I242" i="17"/>
  <c r="I236" i="17"/>
  <c r="I228" i="17"/>
  <c r="I229" i="17"/>
  <c r="I230" i="17"/>
  <c r="I231" i="17"/>
  <c r="I232" i="17"/>
  <c r="I224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194" i="17"/>
  <c r="I195" i="17"/>
  <c r="I196" i="17"/>
  <c r="I197" i="17"/>
  <c r="I198" i="17"/>
  <c r="I199" i="17"/>
  <c r="I200" i="17"/>
  <c r="I201" i="17"/>
  <c r="I202" i="17"/>
  <c r="I19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49" i="17"/>
  <c r="I150" i="17"/>
  <c r="I151" i="17"/>
  <c r="I152" i="17"/>
  <c r="I153" i="17"/>
  <c r="I154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63" i="17"/>
  <c r="I64" i="17"/>
  <c r="I55" i="17"/>
  <c r="I56" i="17"/>
  <c r="I57" i="17"/>
  <c r="I58" i="17"/>
  <c r="I59" i="17"/>
  <c r="I45" i="17"/>
  <c r="I46" i="17"/>
  <c r="I47" i="17"/>
  <c r="I48" i="17"/>
  <c r="I49" i="17"/>
  <c r="I50" i="17"/>
  <c r="I51" i="17"/>
  <c r="I38" i="17"/>
  <c r="I39" i="17"/>
  <c r="I40" i="17"/>
  <c r="I41" i="17"/>
  <c r="I32" i="17"/>
  <c r="I33" i="17"/>
  <c r="I34" i="17"/>
  <c r="I25" i="17"/>
  <c r="I26" i="17"/>
  <c r="I27" i="17"/>
  <c r="I28" i="17"/>
  <c r="I13" i="17"/>
  <c r="I14" i="17"/>
  <c r="H544" i="17"/>
  <c r="M544" i="17"/>
  <c r="J310" i="17"/>
  <c r="J311" i="17"/>
  <c r="J312" i="17"/>
  <c r="J313" i="17"/>
  <c r="J314" i="17"/>
  <c r="J315" i="17"/>
  <c r="J316" i="17"/>
  <c r="J317" i="17"/>
  <c r="K44" i="17"/>
  <c r="K51" i="17"/>
  <c r="K48" i="17"/>
  <c r="K534" i="17"/>
  <c r="K535" i="17"/>
  <c r="K536" i="17"/>
  <c r="K537" i="17"/>
  <c r="K538" i="17"/>
  <c r="K542" i="17"/>
  <c r="L524" i="17"/>
  <c r="L525" i="17"/>
  <c r="L526" i="17"/>
  <c r="L527" i="17"/>
  <c r="L528" i="17"/>
  <c r="L529" i="17"/>
  <c r="K529" i="17" s="1"/>
  <c r="L530" i="17"/>
  <c r="K530" i="17" s="1"/>
  <c r="K524" i="17"/>
  <c r="K525" i="17"/>
  <c r="K526" i="17"/>
  <c r="K527" i="17"/>
  <c r="J524" i="17"/>
  <c r="J525" i="17"/>
  <c r="J526" i="17"/>
  <c r="J527" i="17"/>
  <c r="J528" i="17"/>
  <c r="J529" i="17"/>
  <c r="J530" i="17"/>
  <c r="K520" i="17"/>
  <c r="L472" i="17"/>
  <c r="L473" i="17"/>
  <c r="L474" i="17"/>
  <c r="L475" i="17"/>
  <c r="L476" i="17"/>
  <c r="L477" i="17"/>
  <c r="L478" i="17"/>
  <c r="L479" i="17"/>
  <c r="L480" i="17"/>
  <c r="L481" i="17"/>
  <c r="L482" i="17"/>
  <c r="L483" i="17"/>
  <c r="L484" i="17"/>
  <c r="L485" i="17"/>
  <c r="L486" i="17"/>
  <c r="L487" i="17"/>
  <c r="L488" i="17"/>
  <c r="K488" i="17" s="1"/>
  <c r="L489" i="17"/>
  <c r="K489" i="17" s="1"/>
  <c r="L490" i="17"/>
  <c r="L491" i="17"/>
  <c r="L492" i="17"/>
  <c r="K492" i="17" s="1"/>
  <c r="L493" i="17"/>
  <c r="L494" i="17"/>
  <c r="L495" i="17"/>
  <c r="L496" i="17"/>
  <c r="L497" i="17"/>
  <c r="L498" i="17"/>
  <c r="L499" i="17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K512" i="17" s="1"/>
  <c r="L513" i="17"/>
  <c r="K513" i="17" s="1"/>
  <c r="L514" i="17"/>
  <c r="K514" i="17" s="1"/>
  <c r="L515" i="17"/>
  <c r="J472" i="17"/>
  <c r="J473" i="17"/>
  <c r="J474" i="17"/>
  <c r="J475" i="17"/>
  <c r="J476" i="17"/>
  <c r="J477" i="17"/>
  <c r="J478" i="17"/>
  <c r="J479" i="17"/>
  <c r="J480" i="17"/>
  <c r="J481" i="17"/>
  <c r="J482" i="17"/>
  <c r="J483" i="17"/>
  <c r="J484" i="17"/>
  <c r="J485" i="17"/>
  <c r="J486" i="17"/>
  <c r="J487" i="17"/>
  <c r="J488" i="17"/>
  <c r="J489" i="17"/>
  <c r="J490" i="17"/>
  <c r="J491" i="17"/>
  <c r="J492" i="17"/>
  <c r="J493" i="17"/>
  <c r="J494" i="17"/>
  <c r="J495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K473" i="17"/>
  <c r="K474" i="17"/>
  <c r="K475" i="17"/>
  <c r="K476" i="17"/>
  <c r="K484" i="17"/>
  <c r="K485" i="17"/>
  <c r="K486" i="17"/>
  <c r="K487" i="17"/>
  <c r="K496" i="17"/>
  <c r="K498" i="17"/>
  <c r="K499" i="17"/>
  <c r="K501" i="17"/>
  <c r="K502" i="17"/>
  <c r="K503" i="17"/>
  <c r="K504" i="17"/>
  <c r="K508" i="17"/>
  <c r="K509" i="17"/>
  <c r="K510" i="17"/>
  <c r="K516" i="17"/>
  <c r="K445" i="17"/>
  <c r="K446" i="17"/>
  <c r="K447" i="17"/>
  <c r="K448" i="17"/>
  <c r="K449" i="17"/>
  <c r="K450" i="17"/>
  <c r="K451" i="17"/>
  <c r="K452" i="17"/>
  <c r="K453" i="17"/>
  <c r="K454" i="17"/>
  <c r="K455" i="17"/>
  <c r="K456" i="17"/>
  <c r="K458" i="17"/>
  <c r="K459" i="17"/>
  <c r="K461" i="17"/>
  <c r="K462" i="17"/>
  <c r="K463" i="17"/>
  <c r="K464" i="17"/>
  <c r="K465" i="17"/>
  <c r="K466" i="17"/>
  <c r="K432" i="17"/>
  <c r="K433" i="17"/>
  <c r="K435" i="17"/>
  <c r="K436" i="17"/>
  <c r="K438" i="17"/>
  <c r="K441" i="17"/>
  <c r="K428" i="17"/>
  <c r="K429" i="17"/>
  <c r="K430" i="17"/>
  <c r="K427" i="17"/>
  <c r="K415" i="17"/>
  <c r="K416" i="17"/>
  <c r="K417" i="17"/>
  <c r="K418" i="17"/>
  <c r="K419" i="17"/>
  <c r="K420" i="17"/>
  <c r="K421" i="17"/>
  <c r="K422" i="17"/>
  <c r="K423" i="17"/>
  <c r="K424" i="17"/>
  <c r="K425" i="17"/>
  <c r="K406" i="17"/>
  <c r="K407" i="17"/>
  <c r="K408" i="17"/>
  <c r="K409" i="17"/>
  <c r="K410" i="17"/>
  <c r="K411" i="17"/>
  <c r="K412" i="17"/>
  <c r="K405" i="17"/>
  <c r="K396" i="17"/>
  <c r="K398" i="17"/>
  <c r="K400" i="17"/>
  <c r="K401" i="17"/>
  <c r="K402" i="17"/>
  <c r="K403" i="17"/>
  <c r="K392" i="17"/>
  <c r="K393" i="17"/>
  <c r="L369" i="17"/>
  <c r="L370" i="17"/>
  <c r="L371" i="17"/>
  <c r="L372" i="17"/>
  <c r="K372" i="17" s="1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J369" i="17"/>
  <c r="J370" i="17"/>
  <c r="J371" i="17"/>
  <c r="J372" i="17"/>
  <c r="J373" i="17"/>
  <c r="J374" i="17"/>
  <c r="K374" i="17" s="1"/>
  <c r="J375" i="17"/>
  <c r="J376" i="17"/>
  <c r="K376" i="17" s="1"/>
  <c r="J377" i="17"/>
  <c r="K377" i="17" s="1"/>
  <c r="J378" i="17"/>
  <c r="J379" i="17"/>
  <c r="J380" i="17"/>
  <c r="J381" i="17"/>
  <c r="J382" i="17"/>
  <c r="J383" i="17"/>
  <c r="J384" i="17"/>
  <c r="K384" i="17" s="1"/>
  <c r="K378" i="17"/>
  <c r="K381" i="17"/>
  <c r="K382" i="17"/>
  <c r="K383" i="17"/>
  <c r="L352" i="17"/>
  <c r="L353" i="17"/>
  <c r="L354" i="17"/>
  <c r="L355" i="17"/>
  <c r="L356" i="17"/>
  <c r="L357" i="17"/>
  <c r="L358" i="17"/>
  <c r="L359" i="17"/>
  <c r="L360" i="17"/>
  <c r="K360" i="17" s="1"/>
  <c r="L361" i="17"/>
  <c r="K361" i="17" s="1"/>
  <c r="L362" i="17"/>
  <c r="L363" i="17"/>
  <c r="L364" i="17"/>
  <c r="L365" i="17"/>
  <c r="K353" i="17"/>
  <c r="K354" i="17"/>
  <c r="K355" i="17"/>
  <c r="K356" i="17"/>
  <c r="K357" i="17"/>
  <c r="K358" i="17"/>
  <c r="K362" i="17"/>
  <c r="K363" i="17"/>
  <c r="K364" i="17"/>
  <c r="K365" i="17"/>
  <c r="K366" i="17"/>
  <c r="K323" i="17"/>
  <c r="K326" i="17"/>
  <c r="K322" i="17"/>
  <c r="L311" i="17"/>
  <c r="L312" i="17"/>
  <c r="L313" i="17"/>
  <c r="L314" i="17"/>
  <c r="L315" i="17"/>
  <c r="L316" i="17"/>
  <c r="L317" i="17"/>
  <c r="L318" i="17"/>
  <c r="K318" i="17" s="1"/>
  <c r="K312" i="17"/>
  <c r="K313" i="17"/>
  <c r="K314" i="17"/>
  <c r="K316" i="17"/>
  <c r="L302" i="17"/>
  <c r="L303" i="17"/>
  <c r="L304" i="17"/>
  <c r="L301" i="17"/>
  <c r="K292" i="17"/>
  <c r="K293" i="17"/>
  <c r="K294" i="17"/>
  <c r="K295" i="17"/>
  <c r="K296" i="17"/>
  <c r="K283" i="17"/>
  <c r="K285" i="17"/>
  <c r="K286" i="17"/>
  <c r="K287" i="17"/>
  <c r="K288" i="17"/>
  <c r="K266" i="17"/>
  <c r="K267" i="17"/>
  <c r="K269" i="17"/>
  <c r="K270" i="17"/>
  <c r="K271" i="17"/>
  <c r="K272" i="17"/>
  <c r="K273" i="17"/>
  <c r="K274" i="17"/>
  <c r="K275" i="17"/>
  <c r="K276" i="17"/>
  <c r="K277" i="17"/>
  <c r="K278" i="17"/>
  <c r="K279" i="17"/>
  <c r="J167" i="17"/>
  <c r="K167" i="17" s="1"/>
  <c r="N167" i="17" s="1"/>
  <c r="O167" i="17" s="1"/>
  <c r="L167" i="17"/>
  <c r="J194" i="17"/>
  <c r="L194" i="17"/>
  <c r="J211" i="17"/>
  <c r="L211" i="17"/>
  <c r="J204" i="12"/>
  <c r="K204" i="12"/>
  <c r="L204" i="12"/>
  <c r="N204" i="12"/>
  <c r="I204" i="12"/>
  <c r="K183" i="12"/>
  <c r="L183" i="12"/>
  <c r="N183" i="12"/>
  <c r="K184" i="12"/>
  <c r="L184" i="12"/>
  <c r="N184" i="12"/>
  <c r="K185" i="12"/>
  <c r="L185" i="12"/>
  <c r="N185" i="12"/>
  <c r="M185" i="12" s="1"/>
  <c r="P185" i="12" s="1"/>
  <c r="Q185" i="12" s="1"/>
  <c r="K186" i="12"/>
  <c r="L186" i="12"/>
  <c r="N186" i="12"/>
  <c r="M186" i="12" s="1"/>
  <c r="P186" i="12" s="1"/>
  <c r="Q186" i="12" s="1"/>
  <c r="K187" i="12"/>
  <c r="L187" i="12"/>
  <c r="N187" i="12"/>
  <c r="M187" i="12" s="1"/>
  <c r="P187" i="12" s="1"/>
  <c r="Q187" i="12" s="1"/>
  <c r="K188" i="12"/>
  <c r="L188" i="12"/>
  <c r="N188" i="12"/>
  <c r="M188" i="12" s="1"/>
  <c r="P188" i="12" s="1"/>
  <c r="Q188" i="12" s="1"/>
  <c r="K189" i="12"/>
  <c r="L189" i="12"/>
  <c r="N189" i="12"/>
  <c r="M189" i="12" s="1"/>
  <c r="P189" i="12" s="1"/>
  <c r="Q189" i="12" s="1"/>
  <c r="O190" i="12"/>
  <c r="J190" i="12"/>
  <c r="I190" i="12"/>
  <c r="N182" i="12"/>
  <c r="L182" i="12"/>
  <c r="M182" i="12" s="1"/>
  <c r="K182" i="12"/>
  <c r="J180" i="12"/>
  <c r="O180" i="12"/>
  <c r="I180" i="12"/>
  <c r="K178" i="12"/>
  <c r="L178" i="12"/>
  <c r="N178" i="12"/>
  <c r="P178" i="12" s="1"/>
  <c r="Q178" i="12" s="1"/>
  <c r="K179" i="12"/>
  <c r="L179" i="12"/>
  <c r="N179" i="12"/>
  <c r="M179" i="12" s="1"/>
  <c r="P179" i="12" s="1"/>
  <c r="Q179" i="12" s="1"/>
  <c r="K132" i="12"/>
  <c r="L132" i="12"/>
  <c r="N132" i="12"/>
  <c r="O116" i="12"/>
  <c r="J116" i="12"/>
  <c r="I116" i="12"/>
  <c r="N115" i="12"/>
  <c r="N116" i="12" s="1"/>
  <c r="L115" i="12"/>
  <c r="K115" i="12"/>
  <c r="K116" i="12" s="1"/>
  <c r="O58" i="12"/>
  <c r="J58" i="12"/>
  <c r="I58" i="12"/>
  <c r="N57" i="12"/>
  <c r="N58" i="12" s="1"/>
  <c r="L57" i="12"/>
  <c r="K57" i="12"/>
  <c r="K58" i="12" s="1"/>
  <c r="K47" i="12"/>
  <c r="L47" i="12"/>
  <c r="N47" i="12"/>
  <c r="K48" i="12"/>
  <c r="L48" i="12"/>
  <c r="N48" i="12"/>
  <c r="K31" i="14"/>
  <c r="L31" i="14" s="1"/>
  <c r="N31" i="14"/>
  <c r="K26" i="14"/>
  <c r="L26" i="14" s="1"/>
  <c r="P26" i="14" s="1"/>
  <c r="Q26" i="14" s="1"/>
  <c r="K38" i="14"/>
  <c r="L38" i="14" s="1"/>
  <c r="N38" i="14"/>
  <c r="I67" i="11"/>
  <c r="N67" i="11"/>
  <c r="O67" i="11" s="1"/>
  <c r="I68" i="11"/>
  <c r="N68" i="11"/>
  <c r="O68" i="11" s="1"/>
  <c r="I69" i="11"/>
  <c r="N69" i="11"/>
  <c r="O69" i="11" s="1"/>
  <c r="K495" i="17" l="1"/>
  <c r="K494" i="17"/>
  <c r="K505" i="17"/>
  <c r="K481" i="17"/>
  <c r="K491" i="17"/>
  <c r="K479" i="17"/>
  <c r="K507" i="17"/>
  <c r="K490" i="17"/>
  <c r="K478" i="17"/>
  <c r="K477" i="17"/>
  <c r="K483" i="17"/>
  <c r="K506" i="17"/>
  <c r="K482" i="17"/>
  <c r="K500" i="17"/>
  <c r="K380" i="17"/>
  <c r="K379" i="17"/>
  <c r="K194" i="17"/>
  <c r="N194" i="17" s="1"/>
  <c r="O194" i="17" s="1"/>
  <c r="K211" i="17"/>
  <c r="N211" i="17" s="1"/>
  <c r="O211" i="17" s="1"/>
  <c r="M184" i="12"/>
  <c r="P184" i="12" s="1"/>
  <c r="Q184" i="12" s="1"/>
  <c r="M183" i="12"/>
  <c r="P183" i="12" s="1"/>
  <c r="Q183" i="12" s="1"/>
  <c r="N190" i="12"/>
  <c r="P182" i="12"/>
  <c r="K190" i="12"/>
  <c r="L190" i="12"/>
  <c r="M190" i="12"/>
  <c r="M132" i="12"/>
  <c r="P132" i="12" s="1"/>
  <c r="Q132" i="12" s="1"/>
  <c r="M115" i="12"/>
  <c r="M116" i="12" s="1"/>
  <c r="L116" i="12"/>
  <c r="M57" i="12"/>
  <c r="M58" i="12" s="1"/>
  <c r="L58" i="12"/>
  <c r="M47" i="12"/>
  <c r="P47" i="12" s="1"/>
  <c r="Q47" i="12" s="1"/>
  <c r="P48" i="12"/>
  <c r="Q48" i="12" s="1"/>
  <c r="M31" i="14"/>
  <c r="P31" i="14" s="1"/>
  <c r="Q31" i="14" s="1"/>
  <c r="M38" i="14"/>
  <c r="P38" i="14" s="1"/>
  <c r="Q38" i="14" s="1"/>
  <c r="P57" i="12" l="1"/>
  <c r="Q182" i="12"/>
  <c r="Q190" i="12" s="1"/>
  <c r="P190" i="12"/>
  <c r="P115" i="12"/>
  <c r="P116" i="12" s="1"/>
  <c r="Q115" i="12"/>
  <c r="Q116" i="12" s="1"/>
  <c r="Q57" i="12"/>
  <c r="Q58" i="12" s="1"/>
  <c r="P58" i="12"/>
  <c r="N37" i="14" l="1"/>
  <c r="K37" i="14"/>
  <c r="L37" i="14" s="1"/>
  <c r="J57" i="14"/>
  <c r="O57" i="14"/>
  <c r="I57" i="14"/>
  <c r="I35" i="14"/>
  <c r="J35" i="14"/>
  <c r="O35" i="14"/>
  <c r="K30" i="14"/>
  <c r="L30" i="14" s="1"/>
  <c r="N30" i="14"/>
  <c r="O13" i="11"/>
  <c r="O20" i="11"/>
  <c r="O21" i="11"/>
  <c r="O22" i="11"/>
  <c r="H26" i="11"/>
  <c r="I26" i="11"/>
  <c r="J26" i="11"/>
  <c r="K26" i="11"/>
  <c r="L26" i="11"/>
  <c r="M26" i="11"/>
  <c r="O84" i="11"/>
  <c r="N85" i="11"/>
  <c r="N83" i="11"/>
  <c r="O83" i="11" s="1"/>
  <c r="H96" i="11"/>
  <c r="J96" i="11"/>
  <c r="K96" i="11"/>
  <c r="L96" i="11"/>
  <c r="M96" i="11"/>
  <c r="G96" i="11"/>
  <c r="I84" i="11"/>
  <c r="I85" i="11"/>
  <c r="I86" i="11"/>
  <c r="O86" i="11" s="1"/>
  <c r="I87" i="11"/>
  <c r="O87" i="11" s="1"/>
  <c r="I88" i="11"/>
  <c r="O88" i="11"/>
  <c r="I89" i="11"/>
  <c r="O89" i="11" s="1"/>
  <c r="I90" i="11"/>
  <c r="O90" i="11" s="1"/>
  <c r="I91" i="11"/>
  <c r="O91" i="11" s="1"/>
  <c r="I92" i="11"/>
  <c r="O92" i="11" s="1"/>
  <c r="I93" i="11"/>
  <c r="O93" i="11" s="1"/>
  <c r="I94" i="11"/>
  <c r="O94" i="11" s="1"/>
  <c r="I95" i="11"/>
  <c r="O95" i="11" s="1"/>
  <c r="M37" i="14" l="1"/>
  <c r="P37" i="14" s="1"/>
  <c r="M30" i="14"/>
  <c r="O85" i="11"/>
  <c r="Q37" i="14" l="1"/>
  <c r="P30" i="14"/>
  <c r="L145" i="17"/>
  <c r="J145" i="17"/>
  <c r="L87" i="17"/>
  <c r="J87" i="17"/>
  <c r="L144" i="17"/>
  <c r="J144" i="17"/>
  <c r="L143" i="17"/>
  <c r="J143" i="17"/>
  <c r="K143" i="17" s="1"/>
  <c r="L142" i="17"/>
  <c r="J142" i="17"/>
  <c r="L141" i="17"/>
  <c r="J141" i="17"/>
  <c r="L140" i="17"/>
  <c r="J140" i="17"/>
  <c r="L139" i="17"/>
  <c r="J139" i="17"/>
  <c r="L138" i="17"/>
  <c r="J138" i="17"/>
  <c r="L137" i="17"/>
  <c r="J137" i="17"/>
  <c r="L136" i="17"/>
  <c r="J136" i="17"/>
  <c r="L135" i="17"/>
  <c r="J135" i="17"/>
  <c r="L134" i="17"/>
  <c r="J134" i="17"/>
  <c r="L133" i="17"/>
  <c r="J133" i="17"/>
  <c r="L132" i="17"/>
  <c r="J132" i="17"/>
  <c r="L131" i="17"/>
  <c r="J131" i="17"/>
  <c r="L130" i="17"/>
  <c r="J130" i="17"/>
  <c r="L128" i="17"/>
  <c r="J128" i="17"/>
  <c r="L127" i="17"/>
  <c r="J127" i="17"/>
  <c r="L126" i="17"/>
  <c r="J126" i="17"/>
  <c r="L125" i="17"/>
  <c r="J125" i="17"/>
  <c r="L124" i="17"/>
  <c r="J124" i="17"/>
  <c r="L123" i="17"/>
  <c r="J123" i="17"/>
  <c r="L121" i="17"/>
  <c r="J121" i="17"/>
  <c r="L120" i="17"/>
  <c r="J120" i="17"/>
  <c r="L261" i="17"/>
  <c r="J261" i="17"/>
  <c r="L119" i="17"/>
  <c r="J119" i="17"/>
  <c r="L118" i="17"/>
  <c r="J118" i="17"/>
  <c r="L117" i="17"/>
  <c r="J117" i="17"/>
  <c r="L116" i="17"/>
  <c r="J116" i="17"/>
  <c r="L115" i="17"/>
  <c r="J115" i="17"/>
  <c r="L114" i="17"/>
  <c r="J114" i="17"/>
  <c r="L113" i="17"/>
  <c r="J113" i="17"/>
  <c r="L112" i="17"/>
  <c r="J112" i="17"/>
  <c r="L111" i="17"/>
  <c r="J111" i="17"/>
  <c r="L110" i="17"/>
  <c r="J110" i="17"/>
  <c r="L109" i="17"/>
  <c r="J109" i="17"/>
  <c r="L108" i="17"/>
  <c r="J108" i="17"/>
  <c r="L107" i="17"/>
  <c r="J107" i="17"/>
  <c r="L106" i="17"/>
  <c r="J106" i="17"/>
  <c r="L105" i="17"/>
  <c r="J105" i="17"/>
  <c r="L104" i="17"/>
  <c r="J104" i="17"/>
  <c r="L166" i="17"/>
  <c r="J166" i="17"/>
  <c r="L102" i="17"/>
  <c r="J102" i="17"/>
  <c r="L101" i="17"/>
  <c r="J101" i="17"/>
  <c r="L100" i="17"/>
  <c r="J100" i="17"/>
  <c r="L99" i="17"/>
  <c r="J99" i="17"/>
  <c r="L98" i="17"/>
  <c r="J98" i="17"/>
  <c r="L96" i="17"/>
  <c r="J96" i="17"/>
  <c r="L97" i="17"/>
  <c r="J97" i="17"/>
  <c r="L95" i="17"/>
  <c r="J95" i="17"/>
  <c r="L94" i="17"/>
  <c r="J94" i="17"/>
  <c r="L93" i="17"/>
  <c r="J93" i="17"/>
  <c r="L92" i="17"/>
  <c r="J92" i="17"/>
  <c r="L91" i="17"/>
  <c r="J91" i="17"/>
  <c r="L90" i="17"/>
  <c r="J90" i="17"/>
  <c r="L89" i="17"/>
  <c r="J89" i="17"/>
  <c r="L88" i="17"/>
  <c r="J88" i="17"/>
  <c r="L86" i="17"/>
  <c r="J86" i="17"/>
  <c r="L85" i="17"/>
  <c r="J85" i="17"/>
  <c r="L84" i="17"/>
  <c r="J84" i="17"/>
  <c r="L83" i="17"/>
  <c r="J83" i="17"/>
  <c r="L256" i="17"/>
  <c r="L255" i="17"/>
  <c r="K258" i="17"/>
  <c r="M258" i="17"/>
  <c r="L17" i="17"/>
  <c r="L18" i="17" s="1"/>
  <c r="J17" i="17"/>
  <c r="J18" i="17" s="1"/>
  <c r="H18" i="17"/>
  <c r="I18" i="17"/>
  <c r="M18" i="17"/>
  <c r="H248" i="17"/>
  <c r="M248" i="17"/>
  <c r="G248" i="17"/>
  <c r="I245" i="17"/>
  <c r="J245" i="17"/>
  <c r="N245" i="17" s="1"/>
  <c r="O245" i="17" s="1"/>
  <c r="G18" i="17"/>
  <c r="I255" i="17"/>
  <c r="J255" i="17"/>
  <c r="H258" i="17"/>
  <c r="G258" i="17"/>
  <c r="J81" i="17"/>
  <c r="L81" i="17"/>
  <c r="J82" i="17"/>
  <c r="L82" i="17"/>
  <c r="J164" i="17"/>
  <c r="L164" i="17"/>
  <c r="J165" i="17"/>
  <c r="L165" i="17"/>
  <c r="Q30" i="14" l="1"/>
  <c r="K145" i="17"/>
  <c r="N145" i="17" s="1"/>
  <c r="O145" i="17" s="1"/>
  <c r="K87" i="17"/>
  <c r="N87" i="17" s="1"/>
  <c r="O87" i="17" s="1"/>
  <c r="K144" i="17"/>
  <c r="N144" i="17" s="1"/>
  <c r="O144" i="17" s="1"/>
  <c r="N143" i="17"/>
  <c r="O143" i="17" s="1"/>
  <c r="K142" i="17"/>
  <c r="N142" i="17" s="1"/>
  <c r="O142" i="17" s="1"/>
  <c r="K141" i="17"/>
  <c r="N141" i="17" s="1"/>
  <c r="O141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2" i="17"/>
  <c r="N132" i="17" s="1"/>
  <c r="O132" i="17" s="1"/>
  <c r="K131" i="17"/>
  <c r="N131" i="17" s="1"/>
  <c r="O131" i="17" s="1"/>
  <c r="K130" i="17"/>
  <c r="N130" i="17" s="1"/>
  <c r="O130" i="17" s="1"/>
  <c r="K128" i="17"/>
  <c r="N128" i="17" s="1"/>
  <c r="O128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1" i="17"/>
  <c r="N121" i="17" s="1"/>
  <c r="O121" i="17" s="1"/>
  <c r="K120" i="17"/>
  <c r="N120" i="17" s="1"/>
  <c r="O120" i="17" s="1"/>
  <c r="K261" i="17"/>
  <c r="N261" i="17" s="1"/>
  <c r="O261" i="17" s="1"/>
  <c r="K119" i="17"/>
  <c r="N119" i="17" s="1"/>
  <c r="O119" i="17" s="1"/>
  <c r="K118" i="17"/>
  <c r="N118" i="17" s="1"/>
  <c r="O118" i="17" s="1"/>
  <c r="K115" i="17"/>
  <c r="N115" i="17" s="1"/>
  <c r="O115" i="17" s="1"/>
  <c r="K117" i="17"/>
  <c r="N117" i="17" s="1"/>
  <c r="O117" i="17" s="1"/>
  <c r="K116" i="17"/>
  <c r="N116" i="17" s="1"/>
  <c r="O116" i="17" s="1"/>
  <c r="K114" i="17"/>
  <c r="N114" i="17" s="1"/>
  <c r="O114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1" i="17"/>
  <c r="N101" i="17" s="1"/>
  <c r="O101" i="17" s="1"/>
  <c r="K105" i="17"/>
  <c r="N105" i="17" s="1"/>
  <c r="O105" i="17" s="1"/>
  <c r="K104" i="17"/>
  <c r="N104" i="17" s="1"/>
  <c r="O104" i="17" s="1"/>
  <c r="K102" i="17"/>
  <c r="N102" i="17" s="1"/>
  <c r="O102" i="17" s="1"/>
  <c r="K166" i="17"/>
  <c r="N166" i="17" s="1"/>
  <c r="O166" i="17" s="1"/>
  <c r="K100" i="17"/>
  <c r="N100" i="17" s="1"/>
  <c r="O100" i="17" s="1"/>
  <c r="K99" i="17"/>
  <c r="N99" i="17" s="1"/>
  <c r="O99" i="17" s="1"/>
  <c r="K98" i="17"/>
  <c r="N98" i="17" s="1"/>
  <c r="O98" i="17" s="1"/>
  <c r="K96" i="17"/>
  <c r="N96" i="17" s="1"/>
  <c r="O96" i="17" s="1"/>
  <c r="K84" i="17"/>
  <c r="N84" i="17" s="1"/>
  <c r="O84" i="17" s="1"/>
  <c r="K97" i="17"/>
  <c r="N97" i="17" s="1"/>
  <c r="O97" i="17" s="1"/>
  <c r="K92" i="17"/>
  <c r="N92" i="17" s="1"/>
  <c r="O92" i="17" s="1"/>
  <c r="K95" i="17"/>
  <c r="N95" i="17" s="1"/>
  <c r="O95" i="17" s="1"/>
  <c r="K94" i="17"/>
  <c r="N94" i="17" s="1"/>
  <c r="O94" i="17" s="1"/>
  <c r="L258" i="17"/>
  <c r="K93" i="17"/>
  <c r="N93" i="17" s="1"/>
  <c r="O93" i="17" s="1"/>
  <c r="K91" i="17"/>
  <c r="N91" i="17" s="1"/>
  <c r="O91" i="17" s="1"/>
  <c r="K90" i="17"/>
  <c r="N90" i="17" s="1"/>
  <c r="O90" i="17" s="1"/>
  <c r="K89" i="17"/>
  <c r="N89" i="17" s="1"/>
  <c r="O89" i="17" s="1"/>
  <c r="K88" i="17"/>
  <c r="N88" i="17" s="1"/>
  <c r="O88" i="17" s="1"/>
  <c r="K86" i="17"/>
  <c r="N86" i="17" s="1"/>
  <c r="O86" i="17" s="1"/>
  <c r="K85" i="17"/>
  <c r="N85" i="17" s="1"/>
  <c r="O85" i="17" s="1"/>
  <c r="K83" i="17"/>
  <c r="N83" i="17" s="1"/>
  <c r="O83" i="17" s="1"/>
  <c r="K17" i="17"/>
  <c r="K18" i="17" s="1"/>
  <c r="N255" i="17"/>
  <c r="O255" i="17" s="1"/>
  <c r="K165" i="17"/>
  <c r="N165" i="17" s="1"/>
  <c r="O165" i="17" s="1"/>
  <c r="K81" i="17"/>
  <c r="N81" i="17" s="1"/>
  <c r="O81" i="17" s="1"/>
  <c r="K82" i="17"/>
  <c r="N82" i="17" s="1"/>
  <c r="O82" i="17" s="1"/>
  <c r="K164" i="17"/>
  <c r="N164" i="17" s="1"/>
  <c r="O164" i="17" s="1"/>
  <c r="N17" i="17" l="1"/>
  <c r="O17" i="17" l="1"/>
  <c r="O18" i="17" s="1"/>
  <c r="N18" i="17"/>
  <c r="G557" i="17" l="1"/>
  <c r="J113" i="12"/>
  <c r="O113" i="12"/>
  <c r="I113" i="12"/>
  <c r="J96" i="12"/>
  <c r="O96" i="12"/>
  <c r="I96" i="12"/>
  <c r="J85" i="12"/>
  <c r="O85" i="12"/>
  <c r="I85" i="12"/>
  <c r="K176" i="12"/>
  <c r="L176" i="12"/>
  <c r="N176" i="12"/>
  <c r="K177" i="12"/>
  <c r="L177" i="12"/>
  <c r="N177" i="12"/>
  <c r="M177" i="12" s="1"/>
  <c r="P177" i="12" s="1"/>
  <c r="N131" i="12"/>
  <c r="K131" i="12"/>
  <c r="L131" i="12"/>
  <c r="N112" i="12"/>
  <c r="L112" i="12"/>
  <c r="P112" i="12" s="1"/>
  <c r="K112" i="12"/>
  <c r="N95" i="12"/>
  <c r="L95" i="12"/>
  <c r="K95" i="12"/>
  <c r="N94" i="12"/>
  <c r="L94" i="12"/>
  <c r="K94" i="12"/>
  <c r="N83" i="12"/>
  <c r="L83" i="12"/>
  <c r="K83" i="12"/>
  <c r="N79" i="12"/>
  <c r="L79" i="12"/>
  <c r="K79" i="12"/>
  <c r="N78" i="12"/>
  <c r="L78" i="12"/>
  <c r="K78" i="12"/>
  <c r="N73" i="12"/>
  <c r="L73" i="12"/>
  <c r="K73" i="12"/>
  <c r="J67" i="12"/>
  <c r="O67" i="12"/>
  <c r="I67" i="12"/>
  <c r="N66" i="12"/>
  <c r="L66" i="12"/>
  <c r="K66" i="12"/>
  <c r="N53" i="12"/>
  <c r="L53" i="12"/>
  <c r="K53" i="12"/>
  <c r="N41" i="12"/>
  <c r="L41" i="12"/>
  <c r="K41" i="12"/>
  <c r="N40" i="12"/>
  <c r="L40" i="12"/>
  <c r="K40" i="12"/>
  <c r="J31" i="12"/>
  <c r="O31" i="12"/>
  <c r="I31" i="12"/>
  <c r="N28" i="12"/>
  <c r="L28" i="12"/>
  <c r="K28" i="12"/>
  <c r="N30" i="12"/>
  <c r="L30" i="12"/>
  <c r="K30" i="12"/>
  <c r="O26" i="12"/>
  <c r="M26" i="12"/>
  <c r="J26" i="12"/>
  <c r="I26" i="12"/>
  <c r="N25" i="12"/>
  <c r="N26" i="12" s="1"/>
  <c r="L25" i="12"/>
  <c r="K25" i="12"/>
  <c r="K26" i="12" s="1"/>
  <c r="O557" i="17"/>
  <c r="I62" i="11"/>
  <c r="N62" i="11"/>
  <c r="O62" i="11" s="1"/>
  <c r="N17" i="11"/>
  <c r="O17" i="11" s="1"/>
  <c r="Q177" i="12" l="1"/>
  <c r="M79" i="12"/>
  <c r="P79" i="12" s="1"/>
  <c r="Q79" i="12" s="1"/>
  <c r="M176" i="12"/>
  <c r="P176" i="12" s="1"/>
  <c r="Q176" i="12" s="1"/>
  <c r="M131" i="12"/>
  <c r="P131" i="12" s="1"/>
  <c r="Q131" i="12" s="1"/>
  <c r="M94" i="12"/>
  <c r="Q112" i="12"/>
  <c r="P83" i="12"/>
  <c r="P94" i="12"/>
  <c r="Q94" i="12" s="1"/>
  <c r="M95" i="12"/>
  <c r="P95" i="12" s="1"/>
  <c r="Q95" i="12" s="1"/>
  <c r="M40" i="12"/>
  <c r="P40" i="12" s="1"/>
  <c r="Q40" i="12" s="1"/>
  <c r="P25" i="12"/>
  <c r="P26" i="12" s="1"/>
  <c r="M78" i="12"/>
  <c r="P78" i="12" s="1"/>
  <c r="Q78" i="12" s="1"/>
  <c r="M73" i="12"/>
  <c r="P73" i="12" s="1"/>
  <c r="Q73" i="12" s="1"/>
  <c r="M66" i="12"/>
  <c r="P66" i="12" s="1"/>
  <c r="Q66" i="12" s="1"/>
  <c r="M53" i="12"/>
  <c r="P53" i="12" s="1"/>
  <c r="Q53" i="12" s="1"/>
  <c r="M41" i="12"/>
  <c r="P41" i="12" s="1"/>
  <c r="Q41" i="12" s="1"/>
  <c r="M28" i="12"/>
  <c r="L26" i="12"/>
  <c r="P30" i="12"/>
  <c r="Q30" i="12" s="1"/>
  <c r="I557" i="17"/>
  <c r="J557" i="17"/>
  <c r="K557" i="17"/>
  <c r="L557" i="17"/>
  <c r="M557" i="17"/>
  <c r="N557" i="17"/>
  <c r="H191" i="17"/>
  <c r="M191" i="17"/>
  <c r="G191" i="17"/>
  <c r="H336" i="17"/>
  <c r="M336" i="17"/>
  <c r="G336" i="17"/>
  <c r="Q83" i="12" l="1"/>
  <c r="Q25" i="12"/>
  <c r="Q26" i="12" s="1"/>
  <c r="P28" i="12"/>
  <c r="N475" i="17"/>
  <c r="O475" i="17" s="1"/>
  <c r="N525" i="17"/>
  <c r="O525" i="17" s="1"/>
  <c r="Q28" i="12" l="1"/>
  <c r="J445" i="17"/>
  <c r="L445" i="17"/>
  <c r="J446" i="17"/>
  <c r="L446" i="17"/>
  <c r="J447" i="17"/>
  <c r="L447" i="17"/>
  <c r="J448" i="17"/>
  <c r="L448" i="17"/>
  <c r="J449" i="17"/>
  <c r="L449" i="17"/>
  <c r="J450" i="17"/>
  <c r="L450" i="17"/>
  <c r="G442" i="17"/>
  <c r="H442" i="17"/>
  <c r="M442" i="17"/>
  <c r="L409" i="17"/>
  <c r="J409" i="17"/>
  <c r="L408" i="17"/>
  <c r="J408" i="17"/>
  <c r="L407" i="17"/>
  <c r="J407" i="17"/>
  <c r="L405" i="17"/>
  <c r="J405" i="17"/>
  <c r="L404" i="17"/>
  <c r="J404" i="17"/>
  <c r="L403" i="17"/>
  <c r="J403" i="17"/>
  <c r="L402" i="17"/>
  <c r="J402" i="17"/>
  <c r="L401" i="17"/>
  <c r="J401" i="17"/>
  <c r="L400" i="17"/>
  <c r="J400" i="17"/>
  <c r="L398" i="17"/>
  <c r="J398" i="17"/>
  <c r="L397" i="17"/>
  <c r="J397" i="17"/>
  <c r="K397" i="17" s="1"/>
  <c r="L396" i="17"/>
  <c r="J396" i="17"/>
  <c r="J395" i="17"/>
  <c r="L395" i="17"/>
  <c r="M386" i="17"/>
  <c r="H386" i="17"/>
  <c r="G386" i="17"/>
  <c r="N383" i="17"/>
  <c r="O383" i="17" s="1"/>
  <c r="I369" i="17"/>
  <c r="I329" i="17"/>
  <c r="J329" i="17"/>
  <c r="L329" i="17"/>
  <c r="H327" i="17"/>
  <c r="M327" i="17"/>
  <c r="G327" i="17"/>
  <c r="I321" i="17"/>
  <c r="J321" i="17"/>
  <c r="L321" i="17"/>
  <c r="H289" i="17"/>
  <c r="M289" i="17"/>
  <c r="H221" i="17"/>
  <c r="M221" i="17"/>
  <c r="G221" i="17"/>
  <c r="K220" i="17"/>
  <c r="N220" i="17" s="1"/>
  <c r="O220" i="17" s="1"/>
  <c r="L217" i="17"/>
  <c r="J217" i="17"/>
  <c r="L216" i="17"/>
  <c r="J216" i="17"/>
  <c r="L215" i="17"/>
  <c r="J215" i="17"/>
  <c r="L214" i="17"/>
  <c r="J214" i="17"/>
  <c r="L213" i="17"/>
  <c r="J213" i="17"/>
  <c r="K212" i="17"/>
  <c r="N212" i="17" s="1"/>
  <c r="O212" i="17" s="1"/>
  <c r="J190" i="17"/>
  <c r="L190" i="17"/>
  <c r="H187" i="17"/>
  <c r="M187" i="17"/>
  <c r="G187" i="17"/>
  <c r="L184" i="17"/>
  <c r="J184" i="17"/>
  <c r="L183" i="17"/>
  <c r="J183" i="17"/>
  <c r="L182" i="17"/>
  <c r="J182" i="17"/>
  <c r="L181" i="17"/>
  <c r="J181" i="17"/>
  <c r="L186" i="17"/>
  <c r="J186" i="17"/>
  <c r="L179" i="17"/>
  <c r="K179" i="17" s="1"/>
  <c r="N179" i="17" s="1"/>
  <c r="O179" i="17" s="1"/>
  <c r="L178" i="17"/>
  <c r="J178" i="17"/>
  <c r="L177" i="17"/>
  <c r="J177" i="17"/>
  <c r="L176" i="17"/>
  <c r="J176" i="17"/>
  <c r="L175" i="17"/>
  <c r="J175" i="17"/>
  <c r="L173" i="17"/>
  <c r="J173" i="17"/>
  <c r="L172" i="17"/>
  <c r="J172" i="17"/>
  <c r="L170" i="17"/>
  <c r="J170" i="17"/>
  <c r="J169" i="17"/>
  <c r="L169" i="17"/>
  <c r="J171" i="17"/>
  <c r="L171" i="17"/>
  <c r="J163" i="17"/>
  <c r="L163" i="17"/>
  <c r="J168" i="17"/>
  <c r="L168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103" i="17"/>
  <c r="L122" i="17"/>
  <c r="L129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103" i="17"/>
  <c r="J122" i="17"/>
  <c r="J129" i="17"/>
  <c r="H65" i="17"/>
  <c r="M65" i="17"/>
  <c r="G65" i="17"/>
  <c r="I62" i="17"/>
  <c r="J62" i="17"/>
  <c r="L62" i="17"/>
  <c r="J55" i="17"/>
  <c r="L55" i="17"/>
  <c r="N449" i="17" l="1"/>
  <c r="O449" i="17" s="1"/>
  <c r="N402" i="17"/>
  <c r="O402" i="17" s="1"/>
  <c r="N445" i="17"/>
  <c r="O445" i="17" s="1"/>
  <c r="N447" i="17"/>
  <c r="O447" i="17" s="1"/>
  <c r="N450" i="17"/>
  <c r="O450" i="17" s="1"/>
  <c r="N446" i="17"/>
  <c r="O446" i="17" s="1"/>
  <c r="N448" i="17"/>
  <c r="O448" i="17" s="1"/>
  <c r="K395" i="17"/>
  <c r="N395" i="17" s="1"/>
  <c r="O395" i="17" s="1"/>
  <c r="N404" i="17"/>
  <c r="O404" i="17" s="1"/>
  <c r="N409" i="17"/>
  <c r="O409" i="17" s="1"/>
  <c r="N398" i="17"/>
  <c r="O398" i="17" s="1"/>
  <c r="N408" i="17"/>
  <c r="O408" i="17" s="1"/>
  <c r="N407" i="17"/>
  <c r="O407" i="17" s="1"/>
  <c r="N405" i="17"/>
  <c r="O405" i="17" s="1"/>
  <c r="N403" i="17"/>
  <c r="O403" i="17" s="1"/>
  <c r="N321" i="17"/>
  <c r="O321" i="17" s="1"/>
  <c r="N401" i="17"/>
  <c r="O401" i="17" s="1"/>
  <c r="N384" i="17"/>
  <c r="O384" i="17" s="1"/>
  <c r="N400" i="17"/>
  <c r="O400" i="17" s="1"/>
  <c r="N397" i="17"/>
  <c r="O397" i="17" s="1"/>
  <c r="N396" i="17"/>
  <c r="O396" i="17" s="1"/>
  <c r="N382" i="17"/>
  <c r="O382" i="17" s="1"/>
  <c r="N380" i="17"/>
  <c r="O380" i="17" s="1"/>
  <c r="N381" i="17"/>
  <c r="O381" i="17" s="1"/>
  <c r="N379" i="17"/>
  <c r="O379" i="17" s="1"/>
  <c r="N378" i="17"/>
  <c r="O378" i="17" s="1"/>
  <c r="N375" i="17"/>
  <c r="O375" i="17" s="1"/>
  <c r="N377" i="17"/>
  <c r="O377" i="17" s="1"/>
  <c r="N374" i="17"/>
  <c r="O374" i="17" s="1"/>
  <c r="N373" i="17"/>
  <c r="O373" i="17" s="1"/>
  <c r="N372" i="17"/>
  <c r="O372" i="17" s="1"/>
  <c r="N370" i="17"/>
  <c r="O370" i="17" s="1"/>
  <c r="N371" i="17"/>
  <c r="O371" i="17" s="1"/>
  <c r="K369" i="17"/>
  <c r="K329" i="17"/>
  <c r="K217" i="17"/>
  <c r="N217" i="17" s="1"/>
  <c r="O217" i="17" s="1"/>
  <c r="K216" i="17"/>
  <c r="N216" i="17" s="1"/>
  <c r="O216" i="17" s="1"/>
  <c r="K215" i="17"/>
  <c r="N215" i="17" s="1"/>
  <c r="O215" i="17" s="1"/>
  <c r="K214" i="17"/>
  <c r="N214" i="17" s="1"/>
  <c r="O214" i="17" s="1"/>
  <c r="K213" i="17"/>
  <c r="N213" i="17" s="1"/>
  <c r="O213" i="17" s="1"/>
  <c r="K190" i="17"/>
  <c r="N190" i="17" s="1"/>
  <c r="O190" i="17" s="1"/>
  <c r="K184" i="17"/>
  <c r="N184" i="17" s="1"/>
  <c r="O184" i="17" s="1"/>
  <c r="N186" i="17"/>
  <c r="O186" i="17" s="1"/>
  <c r="K183" i="17"/>
  <c r="N183" i="17" s="1"/>
  <c r="O183" i="17" s="1"/>
  <c r="N181" i="17"/>
  <c r="O181" i="17" s="1"/>
  <c r="K182" i="17"/>
  <c r="N182" i="17" s="1"/>
  <c r="O182" i="17" s="1"/>
  <c r="K178" i="17"/>
  <c r="N178" i="17" s="1"/>
  <c r="O178" i="17" s="1"/>
  <c r="K177" i="17"/>
  <c r="N177" i="17" s="1"/>
  <c r="O177" i="17" s="1"/>
  <c r="K176" i="17"/>
  <c r="N176" i="17" s="1"/>
  <c r="O176" i="17" s="1"/>
  <c r="K175" i="17"/>
  <c r="N175" i="17" s="1"/>
  <c r="O175" i="17" s="1"/>
  <c r="K173" i="17"/>
  <c r="N173" i="17" s="1"/>
  <c r="O173" i="17" s="1"/>
  <c r="K172" i="17"/>
  <c r="N172" i="17" s="1"/>
  <c r="O172" i="17" s="1"/>
  <c r="K171" i="17"/>
  <c r="N171" i="17" s="1"/>
  <c r="O171" i="17" s="1"/>
  <c r="K169" i="17"/>
  <c r="N169" i="17" s="1"/>
  <c r="O169" i="17" s="1"/>
  <c r="K170" i="17"/>
  <c r="N170" i="17" s="1"/>
  <c r="O170" i="17" s="1"/>
  <c r="K163" i="17"/>
  <c r="N163" i="17" s="1"/>
  <c r="O163" i="17" s="1"/>
  <c r="K168" i="17"/>
  <c r="N168" i="17" s="1"/>
  <c r="O168" i="17" s="1"/>
  <c r="J146" i="17"/>
  <c r="K62" i="17"/>
  <c r="N62" i="17" s="1"/>
  <c r="O62" i="17" s="1"/>
  <c r="K55" i="17"/>
  <c r="N55" i="17" s="1"/>
  <c r="O55" i="17" s="1"/>
  <c r="N329" i="17" l="1"/>
  <c r="N369" i="17"/>
  <c r="O369" i="17" s="1"/>
  <c r="O329" i="17" l="1"/>
  <c r="J28" i="14"/>
  <c r="O28" i="14"/>
  <c r="I28" i="14"/>
  <c r="K25" i="14"/>
  <c r="N32" i="11"/>
  <c r="I32" i="11"/>
  <c r="I31" i="11"/>
  <c r="N31" i="11"/>
  <c r="N30" i="11"/>
  <c r="I30" i="11"/>
  <c r="N19" i="11"/>
  <c r="O19" i="11" s="1"/>
  <c r="N18" i="11"/>
  <c r="O18" i="11" s="1"/>
  <c r="N16" i="11"/>
  <c r="O16" i="11" s="1"/>
  <c r="J134" i="12"/>
  <c r="O134" i="12"/>
  <c r="I134" i="12"/>
  <c r="N175" i="12"/>
  <c r="L175" i="12"/>
  <c r="K175" i="12"/>
  <c r="N174" i="12"/>
  <c r="L174" i="12"/>
  <c r="K174" i="12"/>
  <c r="N173" i="12"/>
  <c r="L173" i="12"/>
  <c r="K173" i="12"/>
  <c r="N172" i="12"/>
  <c r="L172" i="12"/>
  <c r="K172" i="12"/>
  <c r="N171" i="12"/>
  <c r="L171" i="12"/>
  <c r="K171" i="12"/>
  <c r="N170" i="12"/>
  <c r="L170" i="12"/>
  <c r="K170" i="12"/>
  <c r="N169" i="12"/>
  <c r="L169" i="12"/>
  <c r="K169" i="12"/>
  <c r="N168" i="12"/>
  <c r="L168" i="12"/>
  <c r="K168" i="12"/>
  <c r="N167" i="12"/>
  <c r="L167" i="12"/>
  <c r="K167" i="12"/>
  <c r="N166" i="12"/>
  <c r="L166" i="12"/>
  <c r="K166" i="12"/>
  <c r="N165" i="12"/>
  <c r="L165" i="12"/>
  <c r="K165" i="12"/>
  <c r="N164" i="12"/>
  <c r="L164" i="12"/>
  <c r="K164" i="12"/>
  <c r="N163" i="12"/>
  <c r="L163" i="12"/>
  <c r="K163" i="12"/>
  <c r="N162" i="12"/>
  <c r="L162" i="12"/>
  <c r="K162" i="12"/>
  <c r="N161" i="12"/>
  <c r="L161" i="12"/>
  <c r="K161" i="12"/>
  <c r="N160" i="12"/>
  <c r="L160" i="12"/>
  <c r="K160" i="12"/>
  <c r="N159" i="12"/>
  <c r="L159" i="12"/>
  <c r="K159" i="12"/>
  <c r="N158" i="12"/>
  <c r="L158" i="12"/>
  <c r="K158" i="12"/>
  <c r="N157" i="12"/>
  <c r="L157" i="12"/>
  <c r="K157" i="12"/>
  <c r="K198" i="12"/>
  <c r="L198" i="12"/>
  <c r="N198" i="12"/>
  <c r="O203" i="12"/>
  <c r="J203" i="12"/>
  <c r="I203" i="12"/>
  <c r="N202" i="12"/>
  <c r="N203" i="12" s="1"/>
  <c r="L202" i="12"/>
  <c r="K202" i="12"/>
  <c r="K203" i="12" s="1"/>
  <c r="K192" i="12"/>
  <c r="L192" i="12"/>
  <c r="L193" i="12" s="1"/>
  <c r="N192" i="12"/>
  <c r="I193" i="12"/>
  <c r="J193" i="12"/>
  <c r="O193" i="12"/>
  <c r="K195" i="12"/>
  <c r="L195" i="12"/>
  <c r="N195" i="12"/>
  <c r="K196" i="12"/>
  <c r="L196" i="12"/>
  <c r="N196" i="12"/>
  <c r="K197" i="12"/>
  <c r="L197" i="12"/>
  <c r="N197" i="12"/>
  <c r="K199" i="12"/>
  <c r="L199" i="12"/>
  <c r="N199" i="12"/>
  <c r="O146" i="12"/>
  <c r="J146" i="12"/>
  <c r="I146" i="12"/>
  <c r="N145" i="12"/>
  <c r="N146" i="12" s="1"/>
  <c r="L145" i="12"/>
  <c r="K145" i="12"/>
  <c r="K146" i="12" s="1"/>
  <c r="K130" i="12"/>
  <c r="L130" i="12"/>
  <c r="N130" i="12"/>
  <c r="J81" i="12"/>
  <c r="O81" i="12"/>
  <c r="J75" i="12"/>
  <c r="O75" i="12"/>
  <c r="I75" i="12"/>
  <c r="I81" i="12"/>
  <c r="N65" i="12"/>
  <c r="L65" i="12"/>
  <c r="K65" i="12"/>
  <c r="N54" i="12"/>
  <c r="L54" i="12"/>
  <c r="K54" i="12"/>
  <c r="N46" i="12"/>
  <c r="L46" i="12"/>
  <c r="K46" i="12"/>
  <c r="J44" i="12"/>
  <c r="O44" i="12"/>
  <c r="I44" i="12"/>
  <c r="N42" i="12"/>
  <c r="L42" i="12"/>
  <c r="K42" i="12"/>
  <c r="O37" i="12"/>
  <c r="J37" i="12"/>
  <c r="I37" i="12"/>
  <c r="N36" i="12"/>
  <c r="L36" i="12"/>
  <c r="L37" i="12" s="1"/>
  <c r="K36" i="12"/>
  <c r="K37" i="12" s="1"/>
  <c r="I77" i="11"/>
  <c r="O77" i="11" s="1"/>
  <c r="N81" i="11"/>
  <c r="O81" i="11" s="1"/>
  <c r="I81" i="11"/>
  <c r="N80" i="11"/>
  <c r="I80" i="11"/>
  <c r="I79" i="11"/>
  <c r="O79" i="11" s="1"/>
  <c r="I78" i="11"/>
  <c r="O78" i="11" s="1"/>
  <c r="I76" i="11"/>
  <c r="O76" i="11" s="1"/>
  <c r="I74" i="11"/>
  <c r="O74" i="11" s="1"/>
  <c r="I72" i="11"/>
  <c r="O72" i="11" s="1"/>
  <c r="I47" i="11"/>
  <c r="O47" i="11" s="1"/>
  <c r="N46" i="11"/>
  <c r="I46" i="11"/>
  <c r="N44" i="11"/>
  <c r="I44" i="11"/>
  <c r="N38" i="11"/>
  <c r="I38" i="11"/>
  <c r="N37" i="11"/>
  <c r="I37" i="11"/>
  <c r="N36" i="11"/>
  <c r="I36" i="11"/>
  <c r="N35" i="11"/>
  <c r="I35" i="11"/>
  <c r="N34" i="11"/>
  <c r="I34" i="11"/>
  <c r="N33" i="11"/>
  <c r="I33" i="11"/>
  <c r="N25" i="11"/>
  <c r="O25" i="11" s="1"/>
  <c r="N14" i="11"/>
  <c r="O14" i="11" s="1"/>
  <c r="N24" i="11"/>
  <c r="O24" i="11" s="1"/>
  <c r="N23" i="11"/>
  <c r="O23" i="11" s="1"/>
  <c r="N15" i="11"/>
  <c r="O15" i="11" s="1"/>
  <c r="I65" i="11"/>
  <c r="N65" i="11"/>
  <c r="O65" i="11" s="1"/>
  <c r="I66" i="11"/>
  <c r="N66" i="11"/>
  <c r="O66" i="11" s="1"/>
  <c r="I70" i="11"/>
  <c r="N70" i="11"/>
  <c r="O70" i="11" s="1"/>
  <c r="I71" i="11"/>
  <c r="N71" i="11"/>
  <c r="O71" i="11" s="1"/>
  <c r="N32" i="14"/>
  <c r="K32" i="14"/>
  <c r="N27" i="14"/>
  <c r="N28" i="14" s="1"/>
  <c r="K27" i="14"/>
  <c r="J55" i="12"/>
  <c r="O55" i="12"/>
  <c r="I55" i="12"/>
  <c r="J20" i="12"/>
  <c r="O20" i="12"/>
  <c r="I20" i="12"/>
  <c r="O125" i="12"/>
  <c r="J125" i="12"/>
  <c r="I125" i="12"/>
  <c r="N124" i="12"/>
  <c r="N125" i="12" s="1"/>
  <c r="L124" i="12"/>
  <c r="L125" i="12" s="1"/>
  <c r="K124" i="12"/>
  <c r="K125" i="12" s="1"/>
  <c r="O106" i="12"/>
  <c r="J106" i="12"/>
  <c r="I106" i="12"/>
  <c r="N105" i="12"/>
  <c r="N106" i="12" s="1"/>
  <c r="L105" i="12"/>
  <c r="K105" i="12"/>
  <c r="K106" i="12" s="1"/>
  <c r="N80" i="12"/>
  <c r="L80" i="12"/>
  <c r="K80" i="12"/>
  <c r="K60" i="12"/>
  <c r="L60" i="12"/>
  <c r="N60" i="12"/>
  <c r="K52" i="12"/>
  <c r="L52" i="12"/>
  <c r="N52" i="12"/>
  <c r="K18" i="12"/>
  <c r="L18" i="12"/>
  <c r="N18" i="12"/>
  <c r="M158" i="17"/>
  <c r="H158" i="17"/>
  <c r="G158" i="17"/>
  <c r="L157" i="17"/>
  <c r="L158" i="17" s="1"/>
  <c r="J157" i="17"/>
  <c r="J158" i="17" s="1"/>
  <c r="I157" i="17"/>
  <c r="I158" i="17" s="1"/>
  <c r="L541" i="17"/>
  <c r="J541" i="17"/>
  <c r="L540" i="17"/>
  <c r="J540" i="17"/>
  <c r="L538" i="17"/>
  <c r="J538" i="17"/>
  <c r="L537" i="17"/>
  <c r="J537" i="17"/>
  <c r="L536" i="17"/>
  <c r="J536" i="17"/>
  <c r="L535" i="17"/>
  <c r="J535" i="17"/>
  <c r="L534" i="17"/>
  <c r="J534" i="17"/>
  <c r="H517" i="17"/>
  <c r="M517" i="17"/>
  <c r="G517" i="17"/>
  <c r="N511" i="17"/>
  <c r="O511" i="17" s="1"/>
  <c r="L516" i="17"/>
  <c r="J516" i="17"/>
  <c r="L465" i="17"/>
  <c r="J465" i="17"/>
  <c r="L464" i="17"/>
  <c r="J464" i="17"/>
  <c r="L463" i="17"/>
  <c r="J463" i="17"/>
  <c r="L462" i="17"/>
  <c r="J462" i="17"/>
  <c r="L461" i="17"/>
  <c r="J461" i="17"/>
  <c r="L460" i="17"/>
  <c r="J460" i="17"/>
  <c r="L459" i="17"/>
  <c r="J459" i="17"/>
  <c r="L458" i="17"/>
  <c r="J458" i="17"/>
  <c r="L457" i="17"/>
  <c r="J457" i="17"/>
  <c r="L456" i="17"/>
  <c r="J456" i="17"/>
  <c r="L455" i="17"/>
  <c r="J455" i="17"/>
  <c r="L440" i="17"/>
  <c r="J440" i="17"/>
  <c r="L438" i="17"/>
  <c r="J438" i="17"/>
  <c r="L437" i="17"/>
  <c r="J437" i="17"/>
  <c r="L436" i="17"/>
  <c r="J436" i="17"/>
  <c r="L435" i="17"/>
  <c r="J435" i="17"/>
  <c r="L434" i="17"/>
  <c r="J434" i="17"/>
  <c r="L433" i="17"/>
  <c r="J433" i="17"/>
  <c r="L432" i="17"/>
  <c r="J432" i="17"/>
  <c r="L431" i="17"/>
  <c r="J431" i="17"/>
  <c r="L430" i="17"/>
  <c r="J430" i="17"/>
  <c r="L429" i="17"/>
  <c r="J429" i="17"/>
  <c r="L428" i="17"/>
  <c r="J428" i="17"/>
  <c r="L427" i="17"/>
  <c r="J427" i="17"/>
  <c r="L426" i="17"/>
  <c r="J426" i="17"/>
  <c r="L425" i="17"/>
  <c r="J425" i="17"/>
  <c r="L424" i="17"/>
  <c r="J424" i="17"/>
  <c r="L423" i="17"/>
  <c r="J423" i="17"/>
  <c r="L422" i="17"/>
  <c r="J422" i="17"/>
  <c r="L421" i="17"/>
  <c r="J421" i="17"/>
  <c r="L419" i="17"/>
  <c r="J419" i="17"/>
  <c r="L418" i="17"/>
  <c r="J418" i="17"/>
  <c r="L417" i="17"/>
  <c r="J417" i="17"/>
  <c r="L416" i="17"/>
  <c r="J416" i="17"/>
  <c r="L414" i="17"/>
  <c r="J414" i="17"/>
  <c r="L413" i="17"/>
  <c r="J413" i="17"/>
  <c r="L412" i="17"/>
  <c r="J412" i="17"/>
  <c r="L411" i="17"/>
  <c r="J411" i="17"/>
  <c r="L410" i="17"/>
  <c r="J410" i="17"/>
  <c r="L406" i="17"/>
  <c r="J406" i="17"/>
  <c r="L399" i="17"/>
  <c r="J399" i="17"/>
  <c r="K399" i="17" s="1"/>
  <c r="K437" i="17" l="1"/>
  <c r="N180" i="12"/>
  <c r="K180" i="12"/>
  <c r="L180" i="12"/>
  <c r="O30" i="11"/>
  <c r="L32" i="14"/>
  <c r="M32" i="14" s="1"/>
  <c r="M158" i="12"/>
  <c r="P158" i="12" s="1"/>
  <c r="Q158" i="12" s="1"/>
  <c r="M162" i="12"/>
  <c r="P162" i="12" s="1"/>
  <c r="Q162" i="12" s="1"/>
  <c r="M170" i="12"/>
  <c r="P170" i="12" s="1"/>
  <c r="Q170" i="12" s="1"/>
  <c r="M175" i="12"/>
  <c r="P175" i="12" s="1"/>
  <c r="Q175" i="12" s="1"/>
  <c r="M160" i="12"/>
  <c r="P160" i="12" s="1"/>
  <c r="Q160" i="12" s="1"/>
  <c r="M192" i="12"/>
  <c r="P192" i="12" s="1"/>
  <c r="P193" i="12" s="1"/>
  <c r="N417" i="17"/>
  <c r="O417" i="17" s="1"/>
  <c r="N429" i="17"/>
  <c r="O429" i="17" s="1"/>
  <c r="N410" i="17"/>
  <c r="O410" i="17" s="1"/>
  <c r="K414" i="17"/>
  <c r="N414" i="17" s="1"/>
  <c r="O414" i="17" s="1"/>
  <c r="N440" i="17"/>
  <c r="O440" i="17" s="1"/>
  <c r="N406" i="17"/>
  <c r="O406" i="17" s="1"/>
  <c r="N423" i="17"/>
  <c r="O423" i="17" s="1"/>
  <c r="N436" i="17"/>
  <c r="O436" i="17" s="1"/>
  <c r="N538" i="17"/>
  <c r="O538" i="17" s="1"/>
  <c r="K28" i="14"/>
  <c r="L25" i="14"/>
  <c r="O32" i="11"/>
  <c r="O31" i="11"/>
  <c r="O80" i="11"/>
  <c r="M167" i="12"/>
  <c r="P167" i="12" s="1"/>
  <c r="Q167" i="12" s="1"/>
  <c r="M169" i="12"/>
  <c r="P169" i="12" s="1"/>
  <c r="Q169" i="12" s="1"/>
  <c r="M159" i="12"/>
  <c r="P159" i="12" s="1"/>
  <c r="Q159" i="12" s="1"/>
  <c r="M168" i="12"/>
  <c r="P168" i="12" s="1"/>
  <c r="Q168" i="12" s="1"/>
  <c r="M171" i="12"/>
  <c r="P171" i="12" s="1"/>
  <c r="Q171" i="12" s="1"/>
  <c r="M198" i="12"/>
  <c r="P198" i="12" s="1"/>
  <c r="Q198" i="12" s="1"/>
  <c r="M165" i="12"/>
  <c r="P165" i="12" s="1"/>
  <c r="Q165" i="12" s="1"/>
  <c r="M164" i="12"/>
  <c r="P164" i="12" s="1"/>
  <c r="Q164" i="12" s="1"/>
  <c r="M163" i="12"/>
  <c r="P163" i="12" s="1"/>
  <c r="Q163" i="12" s="1"/>
  <c r="M173" i="12"/>
  <c r="P173" i="12" s="1"/>
  <c r="Q173" i="12" s="1"/>
  <c r="M197" i="12"/>
  <c r="P197" i="12" s="1"/>
  <c r="Q197" i="12" s="1"/>
  <c r="M157" i="12"/>
  <c r="M166" i="12"/>
  <c r="P166" i="12" s="1"/>
  <c r="Q166" i="12" s="1"/>
  <c r="M161" i="12"/>
  <c r="P161" i="12" s="1"/>
  <c r="Q161" i="12" s="1"/>
  <c r="M172" i="12"/>
  <c r="P172" i="12" s="1"/>
  <c r="Q172" i="12" s="1"/>
  <c r="M174" i="12"/>
  <c r="P174" i="12" s="1"/>
  <c r="Q174" i="12" s="1"/>
  <c r="M202" i="12"/>
  <c r="P202" i="12" s="1"/>
  <c r="N193" i="12"/>
  <c r="L203" i="12"/>
  <c r="K193" i="12"/>
  <c r="M196" i="12"/>
  <c r="P196" i="12" s="1"/>
  <c r="Q196" i="12" s="1"/>
  <c r="M199" i="12"/>
  <c r="P199" i="12" s="1"/>
  <c r="Q199" i="12" s="1"/>
  <c r="M195" i="12"/>
  <c r="P195" i="12" s="1"/>
  <c r="Q195" i="12" s="1"/>
  <c r="M145" i="12"/>
  <c r="P145" i="12" s="1"/>
  <c r="M130" i="12"/>
  <c r="L146" i="12"/>
  <c r="M65" i="12"/>
  <c r="P65" i="12" s="1"/>
  <c r="Q65" i="12" s="1"/>
  <c r="M54" i="12"/>
  <c r="P54" i="12" s="1"/>
  <c r="Q54" i="12" s="1"/>
  <c r="M46" i="12"/>
  <c r="P46" i="12" s="1"/>
  <c r="Q46" i="12" s="1"/>
  <c r="M42" i="12"/>
  <c r="P42" i="12" s="1"/>
  <c r="Q42" i="12" s="1"/>
  <c r="M36" i="12"/>
  <c r="M37" i="12" s="1"/>
  <c r="N37" i="12"/>
  <c r="M124" i="12"/>
  <c r="M125" i="12" s="1"/>
  <c r="M106" i="12"/>
  <c r="O44" i="11"/>
  <c r="O46" i="11"/>
  <c r="O37" i="11"/>
  <c r="O35" i="11"/>
  <c r="O36" i="11"/>
  <c r="O34" i="11"/>
  <c r="O38" i="11"/>
  <c r="O33" i="11"/>
  <c r="L27" i="14"/>
  <c r="L106" i="12"/>
  <c r="M80" i="12"/>
  <c r="P80" i="12" s="1"/>
  <c r="Q80" i="12" s="1"/>
  <c r="M60" i="12"/>
  <c r="P60" i="12" s="1"/>
  <c r="Q60" i="12" s="1"/>
  <c r="M52" i="12"/>
  <c r="M18" i="12"/>
  <c r="K157" i="17"/>
  <c r="N157" i="17" s="1"/>
  <c r="O157" i="17" s="1"/>
  <c r="O158" i="17" s="1"/>
  <c r="N541" i="17"/>
  <c r="O541" i="17" s="1"/>
  <c r="N540" i="17"/>
  <c r="O540" i="17" s="1"/>
  <c r="N537" i="17"/>
  <c r="O537" i="17" s="1"/>
  <c r="N536" i="17"/>
  <c r="O536" i="17" s="1"/>
  <c r="N534" i="17"/>
  <c r="O534" i="17" s="1"/>
  <c r="N535" i="17"/>
  <c r="O535" i="17" s="1"/>
  <c r="N527" i="17"/>
  <c r="O527" i="17" s="1"/>
  <c r="N529" i="17"/>
  <c r="O529" i="17" s="1"/>
  <c r="N528" i="17"/>
  <c r="O528" i="17" s="1"/>
  <c r="N510" i="17"/>
  <c r="O510" i="17" s="1"/>
  <c r="N498" i="17"/>
  <c r="O498" i="17" s="1"/>
  <c r="N501" i="17"/>
  <c r="O501" i="17" s="1"/>
  <c r="N502" i="17"/>
  <c r="O502" i="17" s="1"/>
  <c r="N503" i="17"/>
  <c r="O503" i="17" s="1"/>
  <c r="N506" i="17"/>
  <c r="O506" i="17" s="1"/>
  <c r="N504" i="17"/>
  <c r="O504" i="17" s="1"/>
  <c r="N505" i="17"/>
  <c r="O505" i="17" s="1"/>
  <c r="N508" i="17"/>
  <c r="O508" i="17" s="1"/>
  <c r="N509" i="17"/>
  <c r="O509" i="17" s="1"/>
  <c r="N512" i="17"/>
  <c r="O512" i="17" s="1"/>
  <c r="N513" i="17"/>
  <c r="O513" i="17" s="1"/>
  <c r="N514" i="17"/>
  <c r="O514" i="17" s="1"/>
  <c r="N516" i="17"/>
  <c r="O516" i="17" s="1"/>
  <c r="N515" i="17"/>
  <c r="O515" i="17" s="1"/>
  <c r="N497" i="17"/>
  <c r="O497" i="17" s="1"/>
  <c r="N496" i="17"/>
  <c r="O496" i="17" s="1"/>
  <c r="N495" i="17"/>
  <c r="O495" i="17" s="1"/>
  <c r="N494" i="17"/>
  <c r="O494" i="17" s="1"/>
  <c r="N493" i="17"/>
  <c r="O493" i="17" s="1"/>
  <c r="N492" i="17"/>
  <c r="O492" i="17" s="1"/>
  <c r="N491" i="17"/>
  <c r="O491" i="17" s="1"/>
  <c r="N490" i="17"/>
  <c r="O490" i="17" s="1"/>
  <c r="N489" i="17"/>
  <c r="O489" i="17" s="1"/>
  <c r="N488" i="17"/>
  <c r="O488" i="17" s="1"/>
  <c r="N480" i="17"/>
  <c r="O480" i="17" s="1"/>
  <c r="N485" i="17"/>
  <c r="O485" i="17" s="1"/>
  <c r="N487" i="17"/>
  <c r="O487" i="17" s="1"/>
  <c r="N484" i="17"/>
  <c r="O484" i="17" s="1"/>
  <c r="N483" i="17"/>
  <c r="O483" i="17" s="1"/>
  <c r="N482" i="17"/>
  <c r="O482" i="17" s="1"/>
  <c r="N479" i="17"/>
  <c r="O479" i="17" s="1"/>
  <c r="N478" i="17"/>
  <c r="O478" i="17" s="1"/>
  <c r="N477" i="17"/>
  <c r="O477" i="17" s="1"/>
  <c r="N463" i="17"/>
  <c r="O463" i="17" s="1"/>
  <c r="N465" i="17"/>
  <c r="O465" i="17" s="1"/>
  <c r="N464" i="17"/>
  <c r="O464" i="17" s="1"/>
  <c r="N462" i="17"/>
  <c r="O462" i="17" s="1"/>
  <c r="N461" i="17"/>
  <c r="O461" i="17" s="1"/>
  <c r="N460" i="17"/>
  <c r="O460" i="17" s="1"/>
  <c r="N455" i="17"/>
  <c r="O455" i="17" s="1"/>
  <c r="N459" i="17"/>
  <c r="O459" i="17" s="1"/>
  <c r="N458" i="17"/>
  <c r="O458" i="17" s="1"/>
  <c r="N457" i="17"/>
  <c r="O457" i="17" s="1"/>
  <c r="N456" i="17"/>
  <c r="O456" i="17" s="1"/>
  <c r="N435" i="17"/>
  <c r="O435" i="17" s="1"/>
  <c r="N438" i="17"/>
  <c r="O438" i="17" s="1"/>
  <c r="N437" i="17"/>
  <c r="O437" i="17" s="1"/>
  <c r="N431" i="17"/>
  <c r="O431" i="17" s="1"/>
  <c r="N434" i="17"/>
  <c r="O434" i="17" s="1"/>
  <c r="N432" i="17"/>
  <c r="O432" i="17" s="1"/>
  <c r="N433" i="17"/>
  <c r="O433" i="17" s="1"/>
  <c r="N430" i="17"/>
  <c r="O430" i="17" s="1"/>
  <c r="N428" i="17"/>
  <c r="O428" i="17" s="1"/>
  <c r="N427" i="17"/>
  <c r="O427" i="17" s="1"/>
  <c r="N426" i="17"/>
  <c r="O426" i="17" s="1"/>
  <c r="N425" i="17"/>
  <c r="O425" i="17" s="1"/>
  <c r="N424" i="17"/>
  <c r="O424" i="17" s="1"/>
  <c r="N418" i="17"/>
  <c r="O418" i="17" s="1"/>
  <c r="N421" i="17"/>
  <c r="O421" i="17" s="1"/>
  <c r="N422" i="17"/>
  <c r="O422" i="17" s="1"/>
  <c r="N419" i="17"/>
  <c r="O419" i="17" s="1"/>
  <c r="N416" i="17"/>
  <c r="O416" i="17" s="1"/>
  <c r="N413" i="17"/>
  <c r="O413" i="17" s="1"/>
  <c r="N411" i="17"/>
  <c r="O411" i="17" s="1"/>
  <c r="N412" i="17"/>
  <c r="O412" i="17" s="1"/>
  <c r="N399" i="17"/>
  <c r="O399" i="17" s="1"/>
  <c r="M180" i="12" l="1"/>
  <c r="M193" i="12"/>
  <c r="P130" i="12"/>
  <c r="M134" i="12"/>
  <c r="L28" i="14"/>
  <c r="P25" i="14"/>
  <c r="P32" i="14"/>
  <c r="P157" i="12"/>
  <c r="P180" i="12" s="1"/>
  <c r="M203" i="12"/>
  <c r="P203" i="12"/>
  <c r="Q202" i="12"/>
  <c r="Q203" i="12" s="1"/>
  <c r="Q192" i="12"/>
  <c r="Q193" i="12" s="1"/>
  <c r="M146" i="12"/>
  <c r="P146" i="12"/>
  <c r="Q145" i="12"/>
  <c r="Q146" i="12" s="1"/>
  <c r="P36" i="12"/>
  <c r="P37" i="12" s="1"/>
  <c r="P124" i="12"/>
  <c r="P125" i="12" s="1"/>
  <c r="P105" i="12"/>
  <c r="Q105" i="12" s="1"/>
  <c r="Q106" i="12" s="1"/>
  <c r="P18" i="12"/>
  <c r="P52" i="12"/>
  <c r="M27" i="14"/>
  <c r="M28" i="14" s="1"/>
  <c r="N158" i="17"/>
  <c r="K158" i="17"/>
  <c r="Q130" i="12" l="1"/>
  <c r="Q25" i="14"/>
  <c r="P27" i="14"/>
  <c r="P28" i="14" s="1"/>
  <c r="Q32" i="14"/>
  <c r="Q157" i="12"/>
  <c r="Q180" i="12" s="1"/>
  <c r="P106" i="12"/>
  <c r="Q36" i="12"/>
  <c r="Q37" i="12" s="1"/>
  <c r="Q124" i="12"/>
  <c r="Q125" i="12" s="1"/>
  <c r="Q52" i="12"/>
  <c r="Q18" i="12"/>
  <c r="L454" i="17"/>
  <c r="J454" i="17"/>
  <c r="L453" i="17"/>
  <c r="J453" i="17"/>
  <c r="L452" i="17"/>
  <c r="J452" i="17"/>
  <c r="L451" i="17"/>
  <c r="J451" i="17"/>
  <c r="L385" i="17"/>
  <c r="J385" i="17"/>
  <c r="H367" i="17"/>
  <c r="M367" i="17"/>
  <c r="G367" i="17"/>
  <c r="J353" i="17"/>
  <c r="J354" i="17"/>
  <c r="J357" i="17"/>
  <c r="J359" i="17"/>
  <c r="J360" i="17"/>
  <c r="J363" i="17"/>
  <c r="J362" i="17"/>
  <c r="J364" i="17"/>
  <c r="J365" i="17"/>
  <c r="L366" i="17"/>
  <c r="J366" i="17"/>
  <c r="H350" i="17"/>
  <c r="M350" i="17"/>
  <c r="J349" i="17"/>
  <c r="L349" i="17"/>
  <c r="G350" i="17"/>
  <c r="H342" i="17"/>
  <c r="M342" i="17"/>
  <c r="G342" i="17"/>
  <c r="L340" i="17"/>
  <c r="J340" i="17"/>
  <c r="L339" i="17"/>
  <c r="J339" i="17"/>
  <c r="L334" i="17"/>
  <c r="J334" i="17"/>
  <c r="L333" i="17"/>
  <c r="J333" i="17"/>
  <c r="L332" i="17"/>
  <c r="J332" i="17"/>
  <c r="L330" i="17"/>
  <c r="J330" i="17"/>
  <c r="L323" i="17"/>
  <c r="J323" i="17"/>
  <c r="H319" i="17"/>
  <c r="M319" i="17"/>
  <c r="G319" i="17"/>
  <c r="N315" i="17"/>
  <c r="O315" i="17" s="1"/>
  <c r="L310" i="17"/>
  <c r="I310" i="17"/>
  <c r="H305" i="17"/>
  <c r="M305" i="17"/>
  <c r="G305" i="17"/>
  <c r="J304" i="17"/>
  <c r="H299" i="17"/>
  <c r="M299" i="17"/>
  <c r="G299" i="17"/>
  <c r="L294" i="17"/>
  <c r="J294" i="17"/>
  <c r="L293" i="17"/>
  <c r="J293" i="17"/>
  <c r="L292" i="17"/>
  <c r="J292" i="17"/>
  <c r="L291" i="17"/>
  <c r="J291" i="17"/>
  <c r="I291" i="17"/>
  <c r="L298" i="17"/>
  <c r="J298" i="17"/>
  <c r="L297" i="17"/>
  <c r="J297" i="17"/>
  <c r="L285" i="17"/>
  <c r="J285" i="17"/>
  <c r="L286" i="17"/>
  <c r="J286" i="17"/>
  <c r="L284" i="17"/>
  <c r="J284" i="17"/>
  <c r="L283" i="17"/>
  <c r="J283" i="17"/>
  <c r="L278" i="17"/>
  <c r="J278" i="17"/>
  <c r="L276" i="17"/>
  <c r="J276" i="17"/>
  <c r="L275" i="17"/>
  <c r="J275" i="17"/>
  <c r="L274" i="17"/>
  <c r="J274" i="17"/>
  <c r="L273" i="17"/>
  <c r="J273" i="17"/>
  <c r="L272" i="17"/>
  <c r="J272" i="17"/>
  <c r="L271" i="17"/>
  <c r="J271" i="17"/>
  <c r="L270" i="17"/>
  <c r="J270" i="17"/>
  <c r="L269" i="17"/>
  <c r="J269" i="17"/>
  <c r="L268" i="17"/>
  <c r="J268" i="17"/>
  <c r="L267" i="17"/>
  <c r="J267" i="17"/>
  <c r="L266" i="17"/>
  <c r="J266" i="17"/>
  <c r="H253" i="17"/>
  <c r="M253" i="17"/>
  <c r="G253" i="17"/>
  <c r="L252" i="17"/>
  <c r="J252" i="17"/>
  <c r="L251" i="17"/>
  <c r="J251" i="17"/>
  <c r="L250" i="17"/>
  <c r="J250" i="17"/>
  <c r="I250" i="17"/>
  <c r="L246" i="17"/>
  <c r="J246" i="17"/>
  <c r="L241" i="17"/>
  <c r="J241" i="17"/>
  <c r="N239" i="17"/>
  <c r="O239" i="17" s="1"/>
  <c r="I239" i="17"/>
  <c r="L240" i="17"/>
  <c r="J240" i="17"/>
  <c r="L230" i="17"/>
  <c r="J230" i="17"/>
  <c r="L229" i="17"/>
  <c r="J229" i="17"/>
  <c r="L227" i="17"/>
  <c r="J227" i="17"/>
  <c r="I227" i="17"/>
  <c r="H225" i="17"/>
  <c r="K225" i="17"/>
  <c r="M225" i="17"/>
  <c r="G225" i="17"/>
  <c r="L223" i="17"/>
  <c r="J223" i="17"/>
  <c r="I223" i="17"/>
  <c r="L218" i="17"/>
  <c r="J218" i="17"/>
  <c r="L219" i="17"/>
  <c r="J219" i="17"/>
  <c r="J209" i="17"/>
  <c r="L209" i="17"/>
  <c r="J210" i="17"/>
  <c r="L210" i="17"/>
  <c r="J205" i="17"/>
  <c r="J206" i="17" s="1"/>
  <c r="M206" i="17"/>
  <c r="H206" i="17"/>
  <c r="G206" i="17"/>
  <c r="L205" i="17"/>
  <c r="L206" i="17" s="1"/>
  <c r="I205" i="17"/>
  <c r="I206" i="17" s="1"/>
  <c r="L201" i="17"/>
  <c r="J201" i="17"/>
  <c r="L199" i="17"/>
  <c r="J199" i="17"/>
  <c r="L196" i="17"/>
  <c r="J196" i="17"/>
  <c r="L195" i="17"/>
  <c r="J195" i="17"/>
  <c r="L185" i="17"/>
  <c r="J185" i="17"/>
  <c r="L180" i="17"/>
  <c r="J180" i="17"/>
  <c r="L152" i="17"/>
  <c r="J152" i="17"/>
  <c r="L151" i="17"/>
  <c r="J151" i="17"/>
  <c r="L150" i="17"/>
  <c r="J150" i="17"/>
  <c r="I386" i="17" l="1"/>
  <c r="J386" i="17"/>
  <c r="L386" i="17"/>
  <c r="Q27" i="14"/>
  <c r="Q28" i="14" s="1"/>
  <c r="N454" i="17"/>
  <c r="O454" i="17" s="1"/>
  <c r="N453" i="17"/>
  <c r="O453" i="17" s="1"/>
  <c r="N452" i="17"/>
  <c r="O452" i="17" s="1"/>
  <c r="N451" i="17"/>
  <c r="O451" i="17" s="1"/>
  <c r="N385" i="17"/>
  <c r="O385" i="17" s="1"/>
  <c r="N353" i="17"/>
  <c r="O353" i="17" s="1"/>
  <c r="N354" i="17"/>
  <c r="O354" i="17" s="1"/>
  <c r="N360" i="17"/>
  <c r="O360" i="17" s="1"/>
  <c r="N357" i="17"/>
  <c r="O357" i="17" s="1"/>
  <c r="N359" i="17"/>
  <c r="O359" i="17" s="1"/>
  <c r="N363" i="17"/>
  <c r="O363" i="17" s="1"/>
  <c r="N365" i="17"/>
  <c r="O365" i="17" s="1"/>
  <c r="N362" i="17"/>
  <c r="O362" i="17" s="1"/>
  <c r="N364" i="17"/>
  <c r="O364" i="17" s="1"/>
  <c r="K349" i="17"/>
  <c r="N349" i="17" s="1"/>
  <c r="O349" i="17" s="1"/>
  <c r="N366" i="17"/>
  <c r="O366" i="17" s="1"/>
  <c r="K340" i="17"/>
  <c r="N340" i="17" s="1"/>
  <c r="O340" i="17" s="1"/>
  <c r="K339" i="17"/>
  <c r="N339" i="17" s="1"/>
  <c r="O339" i="17" s="1"/>
  <c r="K334" i="17"/>
  <c r="N334" i="17" s="1"/>
  <c r="O334" i="17" s="1"/>
  <c r="K333" i="17"/>
  <c r="N333" i="17" s="1"/>
  <c r="O333" i="17" s="1"/>
  <c r="K332" i="17"/>
  <c r="N332" i="17" s="1"/>
  <c r="O332" i="17" s="1"/>
  <c r="K330" i="17"/>
  <c r="N323" i="17"/>
  <c r="O323" i="17" s="1"/>
  <c r="N311" i="17"/>
  <c r="O311" i="17" s="1"/>
  <c r="N314" i="17"/>
  <c r="O314" i="17" s="1"/>
  <c r="N313" i="17"/>
  <c r="O313" i="17" s="1"/>
  <c r="N312" i="17"/>
  <c r="O312" i="17" s="1"/>
  <c r="N294" i="17"/>
  <c r="O294" i="17" s="1"/>
  <c r="N310" i="17"/>
  <c r="N292" i="17"/>
  <c r="O292" i="17" s="1"/>
  <c r="N283" i="17"/>
  <c r="O283" i="17" s="1"/>
  <c r="N297" i="17"/>
  <c r="O297" i="17" s="1"/>
  <c r="K304" i="17"/>
  <c r="N304" i="17" s="1"/>
  <c r="O304" i="17" s="1"/>
  <c r="N272" i="17"/>
  <c r="O272" i="17" s="1"/>
  <c r="N276" i="17"/>
  <c r="O276" i="17" s="1"/>
  <c r="N286" i="17"/>
  <c r="O286" i="17" s="1"/>
  <c r="N293" i="17"/>
  <c r="O293" i="17" s="1"/>
  <c r="K291" i="17"/>
  <c r="N298" i="17"/>
  <c r="O298" i="17" s="1"/>
  <c r="N278" i="17"/>
  <c r="O278" i="17" s="1"/>
  <c r="N285" i="17"/>
  <c r="O285" i="17" s="1"/>
  <c r="N284" i="17"/>
  <c r="O284" i="17" s="1"/>
  <c r="N275" i="17"/>
  <c r="O275" i="17" s="1"/>
  <c r="N274" i="17"/>
  <c r="O274" i="17" s="1"/>
  <c r="N273" i="17"/>
  <c r="O273" i="17" s="1"/>
  <c r="N271" i="17"/>
  <c r="O271" i="17" s="1"/>
  <c r="N267" i="17"/>
  <c r="O267" i="17" s="1"/>
  <c r="N270" i="17"/>
  <c r="O270" i="17" s="1"/>
  <c r="K250" i="17"/>
  <c r="N250" i="17" s="1"/>
  <c r="N269" i="17"/>
  <c r="O269" i="17" s="1"/>
  <c r="N268" i="17"/>
  <c r="O268" i="17" s="1"/>
  <c r="N251" i="17"/>
  <c r="O251" i="17" s="1"/>
  <c r="N266" i="17"/>
  <c r="O266" i="17" s="1"/>
  <c r="K252" i="17"/>
  <c r="N252" i="17" s="1"/>
  <c r="O252" i="17" s="1"/>
  <c r="N223" i="17"/>
  <c r="O223" i="17" s="1"/>
  <c r="K246" i="17"/>
  <c r="K241" i="17"/>
  <c r="N241" i="17" s="1"/>
  <c r="O241" i="17" s="1"/>
  <c r="K240" i="17"/>
  <c r="N240" i="17" s="1"/>
  <c r="O240" i="17" s="1"/>
  <c r="K230" i="17"/>
  <c r="N230" i="17" s="1"/>
  <c r="O230" i="17" s="1"/>
  <c r="K229" i="17"/>
  <c r="N229" i="17" s="1"/>
  <c r="O229" i="17" s="1"/>
  <c r="K227" i="17"/>
  <c r="N227" i="17" s="1"/>
  <c r="O227" i="17" s="1"/>
  <c r="K218" i="17"/>
  <c r="N218" i="17" s="1"/>
  <c r="O218" i="17" s="1"/>
  <c r="K219" i="17"/>
  <c r="N219" i="17" s="1"/>
  <c r="O219" i="17" s="1"/>
  <c r="K199" i="17"/>
  <c r="N199" i="17" s="1"/>
  <c r="O199" i="17" s="1"/>
  <c r="K210" i="17"/>
  <c r="N210" i="17" s="1"/>
  <c r="O210" i="17" s="1"/>
  <c r="K209" i="17"/>
  <c r="N209" i="17" s="1"/>
  <c r="O209" i="17" s="1"/>
  <c r="K206" i="17"/>
  <c r="K201" i="17"/>
  <c r="N201" i="17" s="1"/>
  <c r="O201" i="17" s="1"/>
  <c r="K196" i="17"/>
  <c r="N196" i="17" s="1"/>
  <c r="O196" i="17" s="1"/>
  <c r="K195" i="17"/>
  <c r="N195" i="17" s="1"/>
  <c r="O195" i="17" s="1"/>
  <c r="K185" i="17"/>
  <c r="N185" i="17" s="1"/>
  <c r="O185" i="17" s="1"/>
  <c r="K180" i="17"/>
  <c r="N180" i="17" s="1"/>
  <c r="O180" i="17" s="1"/>
  <c r="K152" i="17"/>
  <c r="N152" i="17" s="1"/>
  <c r="O152" i="17" s="1"/>
  <c r="K151" i="17"/>
  <c r="N151" i="17" s="1"/>
  <c r="O151" i="17" s="1"/>
  <c r="K150" i="17"/>
  <c r="N150" i="17" s="1"/>
  <c r="O150" i="17" s="1"/>
  <c r="K80" i="17"/>
  <c r="N80" i="17" s="1"/>
  <c r="O80" i="17" s="1"/>
  <c r="L63" i="17"/>
  <c r="J63" i="17"/>
  <c r="L58" i="17"/>
  <c r="J58" i="17"/>
  <c r="L57" i="17"/>
  <c r="J57" i="17"/>
  <c r="H52" i="17"/>
  <c r="M52" i="17"/>
  <c r="G52" i="17"/>
  <c r="K50" i="17"/>
  <c r="N50" i="17" s="1"/>
  <c r="K49" i="17"/>
  <c r="N49" i="17" s="1"/>
  <c r="L48" i="17"/>
  <c r="J48" i="17"/>
  <c r="K47" i="17"/>
  <c r="N47" i="17" s="1"/>
  <c r="O47" i="17" s="1"/>
  <c r="J46" i="17"/>
  <c r="L46" i="17"/>
  <c r="L45" i="17"/>
  <c r="J45" i="17"/>
  <c r="I44" i="17"/>
  <c r="J44" i="17"/>
  <c r="L44" i="17"/>
  <c r="N246" i="17" l="1"/>
  <c r="N330" i="17"/>
  <c r="N376" i="17"/>
  <c r="O376" i="17" s="1"/>
  <c r="O386" i="17" s="1"/>
  <c r="K386" i="17"/>
  <c r="O310" i="17"/>
  <c r="N291" i="17"/>
  <c r="O250" i="17"/>
  <c r="N205" i="17"/>
  <c r="N206" i="17" s="1"/>
  <c r="K122" i="17"/>
  <c r="N122" i="17" s="1"/>
  <c r="O122" i="17" s="1"/>
  <c r="K129" i="17"/>
  <c r="N129" i="17" s="1"/>
  <c r="O129" i="17" s="1"/>
  <c r="K79" i="17"/>
  <c r="N79" i="17" s="1"/>
  <c r="O79" i="17" s="1"/>
  <c r="K103" i="17"/>
  <c r="N103" i="17" s="1"/>
  <c r="O103" i="17" s="1"/>
  <c r="N63" i="17"/>
  <c r="K78" i="17"/>
  <c r="N78" i="17" s="1"/>
  <c r="O78" i="17" s="1"/>
  <c r="K77" i="17"/>
  <c r="N77" i="17" s="1"/>
  <c r="O77" i="17" s="1"/>
  <c r="K58" i="17"/>
  <c r="N58" i="17" s="1"/>
  <c r="O58" i="17" s="1"/>
  <c r="K57" i="17"/>
  <c r="N57" i="17" s="1"/>
  <c r="O57" i="17" s="1"/>
  <c r="O49" i="17"/>
  <c r="O50" i="17"/>
  <c r="N48" i="17"/>
  <c r="O48" i="17" s="1"/>
  <c r="N45" i="17"/>
  <c r="O45" i="17" s="1"/>
  <c r="K46" i="17"/>
  <c r="N46" i="17" s="1"/>
  <c r="O46" i="17" s="1"/>
  <c r="O246" i="17" l="1"/>
  <c r="O330" i="17"/>
  <c r="N386" i="17"/>
  <c r="O63" i="17"/>
  <c r="O291" i="17"/>
  <c r="O205" i="17"/>
  <c r="O206" i="17" s="1"/>
  <c r="N44" i="17"/>
  <c r="O44" i="17" l="1"/>
  <c r="L39" i="17" l="1"/>
  <c r="J39" i="17"/>
  <c r="L40" i="17"/>
  <c r="J40" i="17"/>
  <c r="L32" i="17"/>
  <c r="J32" i="17"/>
  <c r="L25" i="17"/>
  <c r="J25" i="17"/>
  <c r="L27" i="17"/>
  <c r="J27" i="17"/>
  <c r="L26" i="17"/>
  <c r="J26" i="17"/>
  <c r="L24" i="17"/>
  <c r="J24" i="17"/>
  <c r="I24" i="17"/>
  <c r="L441" i="17"/>
  <c r="J441" i="17"/>
  <c r="L439" i="17"/>
  <c r="J439" i="17"/>
  <c r="L420" i="17"/>
  <c r="J420" i="17"/>
  <c r="L415" i="17"/>
  <c r="J415" i="17"/>
  <c r="I83" i="11"/>
  <c r="N82" i="11"/>
  <c r="O82" i="11" s="1"/>
  <c r="I82" i="11"/>
  <c r="I75" i="11"/>
  <c r="O75" i="11" s="1"/>
  <c r="I73" i="11"/>
  <c r="O73" i="11" s="1"/>
  <c r="I63" i="11"/>
  <c r="N63" i="11"/>
  <c r="O63" i="11" s="1"/>
  <c r="I64" i="11"/>
  <c r="N64" i="11"/>
  <c r="O64" i="11" s="1"/>
  <c r="I59" i="11"/>
  <c r="N59" i="11"/>
  <c r="O59" i="11" s="1"/>
  <c r="I60" i="11"/>
  <c r="N60" i="11"/>
  <c r="O60" i="11" s="1"/>
  <c r="I61" i="11"/>
  <c r="N61" i="11"/>
  <c r="O61" i="11" s="1"/>
  <c r="N58" i="11"/>
  <c r="O58" i="11" s="1"/>
  <c r="I58" i="11"/>
  <c r="I57" i="11"/>
  <c r="O57" i="11" s="1"/>
  <c r="N56" i="11"/>
  <c r="O56" i="11" s="1"/>
  <c r="I56" i="11"/>
  <c r="H51" i="11"/>
  <c r="J51" i="11"/>
  <c r="K51" i="11"/>
  <c r="L51" i="11"/>
  <c r="M51" i="11"/>
  <c r="G51" i="11"/>
  <c r="N50" i="11"/>
  <c r="I50" i="11"/>
  <c r="N49" i="11"/>
  <c r="I49" i="11"/>
  <c r="N48" i="11"/>
  <c r="I48" i="11"/>
  <c r="N45" i="11"/>
  <c r="I45" i="11"/>
  <c r="N43" i="11"/>
  <c r="I43" i="11"/>
  <c r="H41" i="11"/>
  <c r="J41" i="11"/>
  <c r="K41" i="11"/>
  <c r="L41" i="11"/>
  <c r="M41" i="11"/>
  <c r="G41" i="11"/>
  <c r="G26" i="11"/>
  <c r="N40" i="11"/>
  <c r="I40" i="11"/>
  <c r="N39" i="11"/>
  <c r="I39" i="11"/>
  <c r="N12" i="11"/>
  <c r="O12" i="11" s="1"/>
  <c r="N11" i="11"/>
  <c r="N26" i="11" s="1"/>
  <c r="L22" i="12"/>
  <c r="K22" i="12"/>
  <c r="O152" i="12"/>
  <c r="J152" i="12"/>
  <c r="I152" i="12"/>
  <c r="N151" i="12"/>
  <c r="N152" i="12" s="1"/>
  <c r="L151" i="12"/>
  <c r="K151" i="12"/>
  <c r="K152" i="12" s="1"/>
  <c r="O149" i="12"/>
  <c r="J149" i="12"/>
  <c r="I149" i="12"/>
  <c r="N148" i="12"/>
  <c r="N149" i="12" s="1"/>
  <c r="L148" i="12"/>
  <c r="K148" i="12"/>
  <c r="K149" i="12" s="1"/>
  <c r="O137" i="12"/>
  <c r="J137" i="12"/>
  <c r="I137" i="12"/>
  <c r="N136" i="12"/>
  <c r="L136" i="12"/>
  <c r="L137" i="12" s="1"/>
  <c r="K136" i="12"/>
  <c r="K137" i="12" s="1"/>
  <c r="N84" i="12"/>
  <c r="N85" i="12" s="1"/>
  <c r="L84" i="12"/>
  <c r="L85" i="12" s="1"/>
  <c r="K84" i="12"/>
  <c r="K85" i="12" s="1"/>
  <c r="N64" i="12"/>
  <c r="N67" i="12" s="1"/>
  <c r="L64" i="12"/>
  <c r="L67" i="12" s="1"/>
  <c r="K64" i="12"/>
  <c r="K67" i="12" s="1"/>
  <c r="N43" i="12"/>
  <c r="L43" i="12"/>
  <c r="K43" i="12"/>
  <c r="I347" i="17"/>
  <c r="J347" i="17"/>
  <c r="L347" i="17"/>
  <c r="L348" i="17"/>
  <c r="J348" i="17"/>
  <c r="N439" i="17" l="1"/>
  <c r="O439" i="17" s="1"/>
  <c r="M136" i="12"/>
  <c r="M137" i="12" s="1"/>
  <c r="M151" i="12"/>
  <c r="P151" i="12" s="1"/>
  <c r="I350" i="17"/>
  <c r="J350" i="17"/>
  <c r="L350" i="17"/>
  <c r="O25" i="17"/>
  <c r="N40" i="17"/>
  <c r="O40" i="17" s="1"/>
  <c r="N32" i="17"/>
  <c r="O32" i="17" s="1"/>
  <c r="K39" i="17"/>
  <c r="N39" i="17" s="1"/>
  <c r="O39" i="17" s="1"/>
  <c r="K27" i="17"/>
  <c r="N27" i="17" s="1"/>
  <c r="O27" i="17" s="1"/>
  <c r="K26" i="17"/>
  <c r="N26" i="17" s="1"/>
  <c r="O26" i="17" s="1"/>
  <c r="K24" i="17"/>
  <c r="N24" i="17" s="1"/>
  <c r="O24" i="17" s="1"/>
  <c r="N441" i="17"/>
  <c r="O441" i="17" s="1"/>
  <c r="N420" i="17"/>
  <c r="O420" i="17" s="1"/>
  <c r="K348" i="17"/>
  <c r="N348" i="17" s="1"/>
  <c r="O348" i="17" s="1"/>
  <c r="N415" i="17"/>
  <c r="O415" i="17" s="1"/>
  <c r="K347" i="17"/>
  <c r="O45" i="11"/>
  <c r="O48" i="11"/>
  <c r="O50" i="11"/>
  <c r="O49" i="11"/>
  <c r="O43" i="11"/>
  <c r="O40" i="11"/>
  <c r="O39" i="11"/>
  <c r="O11" i="11"/>
  <c r="L152" i="12"/>
  <c r="M148" i="12"/>
  <c r="P148" i="12" s="1"/>
  <c r="L149" i="12"/>
  <c r="N137" i="12"/>
  <c r="M84" i="12"/>
  <c r="M85" i="12" s="1"/>
  <c r="M64" i="12"/>
  <c r="M67" i="12" s="1"/>
  <c r="M43" i="12"/>
  <c r="P43" i="12" s="1"/>
  <c r="Q43" i="12" s="1"/>
  <c r="O26" i="11" l="1"/>
  <c r="P64" i="12"/>
  <c r="P67" i="12" s="1"/>
  <c r="P136" i="12"/>
  <c r="Q136" i="12" s="1"/>
  <c r="Q137" i="12" s="1"/>
  <c r="M152" i="12"/>
  <c r="M149" i="12"/>
  <c r="N347" i="17"/>
  <c r="K350" i="17"/>
  <c r="P152" i="12"/>
  <c r="Q151" i="12"/>
  <c r="Q152" i="12" s="1"/>
  <c r="P149" i="12"/>
  <c r="Q148" i="12"/>
  <c r="Q149" i="12" s="1"/>
  <c r="P84" i="12"/>
  <c r="P85" i="12" s="1"/>
  <c r="Q64" i="12" l="1"/>
  <c r="Q67" i="12" s="1"/>
  <c r="P137" i="12"/>
  <c r="O347" i="17"/>
  <c r="O350" i="17" s="1"/>
  <c r="N350" i="17"/>
  <c r="Q84" i="12"/>
  <c r="Q85" i="12" s="1"/>
  <c r="H543" i="17" l="1"/>
  <c r="M543" i="17"/>
  <c r="G543" i="17"/>
  <c r="H467" i="17"/>
  <c r="M467" i="17"/>
  <c r="G467" i="17"/>
  <c r="L466" i="17"/>
  <c r="J466" i="17"/>
  <c r="J356" i="17"/>
  <c r="J355" i="17"/>
  <c r="L331" i="17"/>
  <c r="J331" i="17"/>
  <c r="L335" i="17"/>
  <c r="J335" i="17"/>
  <c r="L324" i="17"/>
  <c r="J324" i="17"/>
  <c r="L322" i="17"/>
  <c r="J322" i="17"/>
  <c r="J318" i="17"/>
  <c r="J302" i="17"/>
  <c r="L295" i="17"/>
  <c r="J295" i="17"/>
  <c r="G289" i="17"/>
  <c r="L288" i="17"/>
  <c r="J288" i="17"/>
  <c r="L282" i="17"/>
  <c r="J282" i="17"/>
  <c r="I282" i="17"/>
  <c r="H280" i="17"/>
  <c r="M280" i="17"/>
  <c r="G280" i="17"/>
  <c r="L279" i="17"/>
  <c r="J279" i="17"/>
  <c r="L277" i="17"/>
  <c r="J277" i="17"/>
  <c r="I265" i="17"/>
  <c r="J265" i="17"/>
  <c r="L265" i="17"/>
  <c r="L262" i="17"/>
  <c r="J262" i="17"/>
  <c r="H233" i="17"/>
  <c r="M233" i="17"/>
  <c r="G233" i="17"/>
  <c r="L224" i="17"/>
  <c r="L225" i="17" s="1"/>
  <c r="J224" i="17"/>
  <c r="J225" i="17" s="1"/>
  <c r="I225" i="17"/>
  <c r="G203" i="17"/>
  <c r="H203" i="17"/>
  <c r="M203" i="17"/>
  <c r="L200" i="17"/>
  <c r="J200" i="17"/>
  <c r="K198" i="17"/>
  <c r="N198" i="17" s="1"/>
  <c r="O198" i="17" s="1"/>
  <c r="L197" i="17"/>
  <c r="J197" i="17"/>
  <c r="I193" i="17"/>
  <c r="J193" i="17"/>
  <c r="L193" i="17"/>
  <c r="L189" i="17"/>
  <c r="L191" i="17" s="1"/>
  <c r="J189" i="17"/>
  <c r="J191" i="17" s="1"/>
  <c r="I189" i="17"/>
  <c r="I191" i="17" s="1"/>
  <c r="L174" i="17"/>
  <c r="J174" i="17"/>
  <c r="J162" i="17"/>
  <c r="L162" i="17"/>
  <c r="H155" i="17"/>
  <c r="M155" i="17"/>
  <c r="G155" i="17"/>
  <c r="H146" i="17"/>
  <c r="M146" i="17"/>
  <c r="G146" i="17"/>
  <c r="L64" i="17"/>
  <c r="L65" i="17" s="1"/>
  <c r="J64" i="17"/>
  <c r="J65" i="17" s="1"/>
  <c r="I65" i="17"/>
  <c r="H60" i="17"/>
  <c r="M60" i="17"/>
  <c r="G60" i="17"/>
  <c r="L59" i="17"/>
  <c r="J59" i="17"/>
  <c r="L56" i="17"/>
  <c r="J56" i="17"/>
  <c r="I54" i="17"/>
  <c r="J54" i="17"/>
  <c r="L54" i="17"/>
  <c r="I336" i="17" l="1"/>
  <c r="J336" i="17"/>
  <c r="L336" i="17"/>
  <c r="N530" i="17"/>
  <c r="O530" i="17" s="1"/>
  <c r="N526" i="17"/>
  <c r="O526" i="17" s="1"/>
  <c r="N499" i="17"/>
  <c r="O499" i="17" s="1"/>
  <c r="N507" i="17"/>
  <c r="O507" i="17" s="1"/>
  <c r="N486" i="17"/>
  <c r="O486" i="17" s="1"/>
  <c r="N481" i="17"/>
  <c r="O481" i="17" s="1"/>
  <c r="N476" i="17"/>
  <c r="O476" i="17" s="1"/>
  <c r="N466" i="17"/>
  <c r="O466" i="17" s="1"/>
  <c r="N356" i="17"/>
  <c r="O356" i="17" s="1"/>
  <c r="N355" i="17"/>
  <c r="O355" i="17" s="1"/>
  <c r="N324" i="17"/>
  <c r="O324" i="17" s="1"/>
  <c r="K331" i="17"/>
  <c r="K335" i="17"/>
  <c r="N335" i="17" s="1"/>
  <c r="O335" i="17" s="1"/>
  <c r="N318" i="17"/>
  <c r="O318" i="17" s="1"/>
  <c r="K302" i="17"/>
  <c r="N302" i="17" s="1"/>
  <c r="O302" i="17" s="1"/>
  <c r="K282" i="17"/>
  <c r="N288" i="17"/>
  <c r="O288" i="17" s="1"/>
  <c r="N279" i="17"/>
  <c r="O279" i="17" s="1"/>
  <c r="N224" i="17"/>
  <c r="N277" i="17"/>
  <c r="O277" i="17" s="1"/>
  <c r="K262" i="17"/>
  <c r="N262" i="17" s="1"/>
  <c r="O262" i="17" s="1"/>
  <c r="K200" i="17"/>
  <c r="N200" i="17" s="1"/>
  <c r="O200" i="17" s="1"/>
  <c r="K193" i="17"/>
  <c r="K197" i="17"/>
  <c r="N197" i="17" s="1"/>
  <c r="O197" i="17" s="1"/>
  <c r="K162" i="17"/>
  <c r="N162" i="17" s="1"/>
  <c r="O162" i="17" s="1"/>
  <c r="K174" i="17"/>
  <c r="N174" i="17" s="1"/>
  <c r="O174" i="17" s="1"/>
  <c r="K76" i="17"/>
  <c r="N76" i="17" s="1"/>
  <c r="O76" i="17" s="1"/>
  <c r="K73" i="17"/>
  <c r="N73" i="17" s="1"/>
  <c r="O73" i="17" s="1"/>
  <c r="K74" i="17"/>
  <c r="N74" i="17" s="1"/>
  <c r="O74" i="17" s="1"/>
  <c r="K75" i="17"/>
  <c r="N75" i="17" s="1"/>
  <c r="O75" i="17" s="1"/>
  <c r="K64" i="17"/>
  <c r="K65" i="17" s="1"/>
  <c r="K59" i="17"/>
  <c r="N59" i="17" s="1"/>
  <c r="O59" i="17" s="1"/>
  <c r="K54" i="17"/>
  <c r="K56" i="17"/>
  <c r="N56" i="17" s="1"/>
  <c r="O56" i="17" s="1"/>
  <c r="K336" i="17" l="1"/>
  <c r="N189" i="17"/>
  <c r="N191" i="17" s="1"/>
  <c r="K191" i="17"/>
  <c r="N282" i="17"/>
  <c r="O282" i="17" s="1"/>
  <c r="N295" i="17"/>
  <c r="O224" i="17"/>
  <c r="O225" i="17" s="1"/>
  <c r="N225" i="17"/>
  <c r="N331" i="17"/>
  <c r="N336" i="17" s="1"/>
  <c r="N322" i="17"/>
  <c r="N265" i="17"/>
  <c r="N193" i="17"/>
  <c r="N64" i="17"/>
  <c r="N65" i="17" s="1"/>
  <c r="N54" i="17"/>
  <c r="O189" i="17" l="1"/>
  <c r="O191" i="17" s="1"/>
  <c r="O295" i="17"/>
  <c r="O64" i="17"/>
  <c r="O65" i="17" s="1"/>
  <c r="O331" i="17"/>
  <c r="O336" i="17" s="1"/>
  <c r="O322" i="17"/>
  <c r="O265" i="17"/>
  <c r="O193" i="17"/>
  <c r="O54" i="17"/>
  <c r="L51" i="17" l="1"/>
  <c r="L52" i="17" s="1"/>
  <c r="J51" i="17"/>
  <c r="J52" i="17" s="1"/>
  <c r="I52" i="17"/>
  <c r="H42" i="17"/>
  <c r="M42" i="17"/>
  <c r="G42" i="17"/>
  <c r="G35" i="17"/>
  <c r="H29" i="17"/>
  <c r="M29" i="17"/>
  <c r="G29" i="17"/>
  <c r="L28" i="17"/>
  <c r="J28" i="17"/>
  <c r="N33" i="14"/>
  <c r="K33" i="14"/>
  <c r="N51" i="11"/>
  <c r="I29" i="11"/>
  <c r="N29" i="11"/>
  <c r="I28" i="11"/>
  <c r="N28" i="11"/>
  <c r="I53" i="11"/>
  <c r="N53" i="11"/>
  <c r="I54" i="11"/>
  <c r="N54" i="11"/>
  <c r="O54" i="11" s="1"/>
  <c r="I55" i="11"/>
  <c r="N55" i="11"/>
  <c r="O55" i="11" s="1"/>
  <c r="N96" i="11" l="1"/>
  <c r="I96" i="11"/>
  <c r="L33" i="14"/>
  <c r="O53" i="11"/>
  <c r="O96" i="11" s="1"/>
  <c r="I51" i="11"/>
  <c r="K52" i="17"/>
  <c r="K28" i="17"/>
  <c r="N28" i="17" s="1"/>
  <c r="O28" i="17" s="1"/>
  <c r="O51" i="11"/>
  <c r="O29" i="11"/>
  <c r="O28" i="11"/>
  <c r="M33" i="14" l="1"/>
  <c r="P33" i="14" s="1"/>
  <c r="N51" i="17"/>
  <c r="J67" i="14"/>
  <c r="O67" i="14"/>
  <c r="J63" i="14"/>
  <c r="O63" i="14"/>
  <c r="J60" i="14"/>
  <c r="O60" i="14"/>
  <c r="J51" i="14"/>
  <c r="O51" i="14"/>
  <c r="J48" i="14"/>
  <c r="O48" i="14"/>
  <c r="J45" i="14"/>
  <c r="O45" i="14"/>
  <c r="J42" i="14"/>
  <c r="O42" i="14"/>
  <c r="J23" i="14"/>
  <c r="M23" i="14"/>
  <c r="N23" i="14"/>
  <c r="O23" i="14"/>
  <c r="N66" i="14"/>
  <c r="N65" i="14"/>
  <c r="N62" i="14"/>
  <c r="N63" i="14" s="1"/>
  <c r="N59" i="14"/>
  <c r="N60" i="14" s="1"/>
  <c r="N54" i="14"/>
  <c r="N53" i="14"/>
  <c r="N57" i="14" s="1"/>
  <c r="N50" i="14"/>
  <c r="N51" i="14" s="1"/>
  <c r="N47" i="14"/>
  <c r="N48" i="14" s="1"/>
  <c r="N44" i="14"/>
  <c r="N45" i="14" s="1"/>
  <c r="N41" i="14"/>
  <c r="N42" i="14" s="1"/>
  <c r="N34" i="14"/>
  <c r="N35" i="14" s="1"/>
  <c r="I67" i="14"/>
  <c r="K65" i="14"/>
  <c r="L65" i="14" s="1"/>
  <c r="K53" i="14"/>
  <c r="K54" i="14"/>
  <c r="L54" i="14" s="1"/>
  <c r="I60" i="14"/>
  <c r="K59" i="14"/>
  <c r="L59" i="14" s="1"/>
  <c r="I51" i="14"/>
  <c r="K50" i="14"/>
  <c r="L50" i="14" s="1"/>
  <c r="I48" i="14"/>
  <c r="K47" i="14"/>
  <c r="K48" i="14" s="1"/>
  <c r="I45" i="14"/>
  <c r="K44" i="14"/>
  <c r="K45" i="14" s="1"/>
  <c r="I42" i="14"/>
  <c r="K41" i="14"/>
  <c r="L41" i="14" s="1"/>
  <c r="K34" i="14"/>
  <c r="K35" i="14" s="1"/>
  <c r="I23" i="14"/>
  <c r="K22" i="14"/>
  <c r="L22" i="14" s="1"/>
  <c r="L23" i="14" s="1"/>
  <c r="N29" i="12"/>
  <c r="N31" i="12" s="1"/>
  <c r="L29" i="12"/>
  <c r="L31" i="12" s="1"/>
  <c r="K29" i="12"/>
  <c r="K31" i="12" s="1"/>
  <c r="N154" i="12"/>
  <c r="N155" i="12" s="1"/>
  <c r="N142" i="12"/>
  <c r="N141" i="12"/>
  <c r="N140" i="12"/>
  <c r="N139" i="12"/>
  <c r="N133" i="12"/>
  <c r="N134" i="12" s="1"/>
  <c r="N127" i="12"/>
  <c r="N128" i="12" s="1"/>
  <c r="N121" i="12"/>
  <c r="N122" i="12" s="1"/>
  <c r="N111" i="12"/>
  <c r="N113" i="12" s="1"/>
  <c r="N108" i="12"/>
  <c r="N109" i="12" s="1"/>
  <c r="N102" i="12"/>
  <c r="N103" i="12" s="1"/>
  <c r="N99" i="12"/>
  <c r="N98" i="12"/>
  <c r="N93" i="12"/>
  <c r="N96" i="12" s="1"/>
  <c r="N90" i="12"/>
  <c r="N91" i="12" s="1"/>
  <c r="N87" i="12"/>
  <c r="N88" i="12" s="1"/>
  <c r="N77" i="12"/>
  <c r="N81" i="12" s="1"/>
  <c r="N74" i="12"/>
  <c r="N72" i="12"/>
  <c r="N69" i="12"/>
  <c r="N70" i="12" s="1"/>
  <c r="N61" i="12"/>
  <c r="N55" i="12"/>
  <c r="N49" i="12"/>
  <c r="N39" i="12"/>
  <c r="N44" i="12" s="1"/>
  <c r="N33" i="12"/>
  <c r="N34" i="12" s="1"/>
  <c r="N118" i="12"/>
  <c r="N119" i="12" s="1"/>
  <c r="N22" i="12"/>
  <c r="N23" i="12" s="1"/>
  <c r="N19" i="12"/>
  <c r="N20" i="12" s="1"/>
  <c r="N15" i="12"/>
  <c r="N16" i="12" s="1"/>
  <c r="M23" i="12"/>
  <c r="M16" i="12"/>
  <c r="J200" i="12"/>
  <c r="O200" i="12"/>
  <c r="J155" i="12"/>
  <c r="O155" i="12"/>
  <c r="J143" i="12"/>
  <c r="O143" i="12"/>
  <c r="J128" i="12"/>
  <c r="O128" i="12"/>
  <c r="J122" i="12"/>
  <c r="O122" i="12"/>
  <c r="J109" i="12"/>
  <c r="O109" i="12"/>
  <c r="J103" i="12"/>
  <c r="O103" i="12"/>
  <c r="J100" i="12"/>
  <c r="O100" i="12"/>
  <c r="J91" i="12"/>
  <c r="O91" i="12"/>
  <c r="J88" i="12"/>
  <c r="O88" i="12"/>
  <c r="J70" i="12"/>
  <c r="O70" i="12"/>
  <c r="J62" i="12"/>
  <c r="O62" i="12"/>
  <c r="J50" i="12"/>
  <c r="O50" i="12"/>
  <c r="O204" i="12" s="1"/>
  <c r="J34" i="12"/>
  <c r="O34" i="12"/>
  <c r="J119" i="12"/>
  <c r="O119" i="12"/>
  <c r="J23" i="12"/>
  <c r="O23" i="12"/>
  <c r="J16" i="12"/>
  <c r="O16" i="12"/>
  <c r="K154" i="12"/>
  <c r="K155" i="12" s="1"/>
  <c r="K142" i="12"/>
  <c r="K141" i="12"/>
  <c r="K140" i="12"/>
  <c r="K139" i="12"/>
  <c r="K133" i="12"/>
  <c r="K134" i="12" s="1"/>
  <c r="K127" i="12"/>
  <c r="K128" i="12" s="1"/>
  <c r="K121" i="12"/>
  <c r="K122" i="12" s="1"/>
  <c r="K111" i="12"/>
  <c r="K113" i="12" s="1"/>
  <c r="K108" i="12"/>
  <c r="K109" i="12" s="1"/>
  <c r="K102" i="12"/>
  <c r="K103" i="12" s="1"/>
  <c r="K99" i="12"/>
  <c r="K98" i="12"/>
  <c r="K93" i="12"/>
  <c r="K96" i="12" s="1"/>
  <c r="K90" i="12"/>
  <c r="K91" i="12" s="1"/>
  <c r="K87" i="12"/>
  <c r="K88" i="12" s="1"/>
  <c r="K77" i="12"/>
  <c r="K81" i="12" s="1"/>
  <c r="K74" i="12"/>
  <c r="K72" i="12"/>
  <c r="K69" i="12"/>
  <c r="K70" i="12" s="1"/>
  <c r="K61" i="12"/>
  <c r="K55" i="12"/>
  <c r="K49" i="12"/>
  <c r="K39" i="12"/>
  <c r="K44" i="12" s="1"/>
  <c r="K33" i="12"/>
  <c r="K34" i="12" s="1"/>
  <c r="K118" i="12"/>
  <c r="K119" i="12" s="1"/>
  <c r="K23" i="12"/>
  <c r="K19" i="12"/>
  <c r="K20" i="12" s="1"/>
  <c r="K15" i="12"/>
  <c r="K16" i="12" s="1"/>
  <c r="L154" i="12"/>
  <c r="L142" i="12"/>
  <c r="L141" i="12"/>
  <c r="L140" i="12"/>
  <c r="L139" i="12"/>
  <c r="L133" i="12"/>
  <c r="L134" i="12" s="1"/>
  <c r="L127" i="12"/>
  <c r="L121" i="12"/>
  <c r="M122" i="12" s="1"/>
  <c r="L111" i="12"/>
  <c r="L113" i="12" s="1"/>
  <c r="L108" i="12"/>
  <c r="L109" i="12" s="1"/>
  <c r="L102" i="12"/>
  <c r="L103" i="12" s="1"/>
  <c r="L99" i="12"/>
  <c r="L98" i="12"/>
  <c r="L93" i="12"/>
  <c r="L96" i="12" s="1"/>
  <c r="L90" i="12"/>
  <c r="L87" i="12"/>
  <c r="L77" i="12"/>
  <c r="L81" i="12" s="1"/>
  <c r="L74" i="12"/>
  <c r="L72" i="12"/>
  <c r="L69" i="12"/>
  <c r="L61" i="12"/>
  <c r="L55" i="12"/>
  <c r="L49" i="12"/>
  <c r="L39" i="12"/>
  <c r="L44" i="12" s="1"/>
  <c r="L33" i="12"/>
  <c r="L34" i="12" s="1"/>
  <c r="L118" i="12"/>
  <c r="L119" i="12" s="1"/>
  <c r="L23" i="12"/>
  <c r="L19" i="12"/>
  <c r="L20" i="12" s="1"/>
  <c r="L15" i="12"/>
  <c r="L16" i="12" s="1"/>
  <c r="I200" i="12"/>
  <c r="I143" i="12"/>
  <c r="I62" i="12"/>
  <c r="I128" i="12"/>
  <c r="I103" i="12"/>
  <c r="I100" i="12"/>
  <c r="I91" i="12"/>
  <c r="I88" i="12"/>
  <c r="I70" i="12"/>
  <c r="I119" i="12"/>
  <c r="L533" i="17"/>
  <c r="L539" i="17"/>
  <c r="L542" i="17"/>
  <c r="J533" i="17"/>
  <c r="J539" i="17"/>
  <c r="J542" i="17"/>
  <c r="I533" i="17"/>
  <c r="J523" i="17"/>
  <c r="L523" i="17"/>
  <c r="H531" i="17"/>
  <c r="M531" i="17"/>
  <c r="G531" i="17"/>
  <c r="I523" i="17"/>
  <c r="I472" i="17"/>
  <c r="N68" i="14" l="1"/>
  <c r="K57" i="14"/>
  <c r="K75" i="12"/>
  <c r="L75" i="12"/>
  <c r="N75" i="12"/>
  <c r="M127" i="12"/>
  <c r="P127" i="12" s="1"/>
  <c r="P128" i="12" s="1"/>
  <c r="L517" i="17"/>
  <c r="J517" i="17"/>
  <c r="I517" i="17"/>
  <c r="O51" i="17"/>
  <c r="O52" i="17" s="1"/>
  <c r="N52" i="17"/>
  <c r="M111" i="12"/>
  <c r="K200" i="12"/>
  <c r="K62" i="12"/>
  <c r="K143" i="12"/>
  <c r="K50" i="12"/>
  <c r="L62" i="12"/>
  <c r="K100" i="12"/>
  <c r="M29" i="12"/>
  <c r="M31" i="12" s="1"/>
  <c r="N100" i="12"/>
  <c r="L100" i="12"/>
  <c r="M49" i="12"/>
  <c r="M99" i="12"/>
  <c r="P99" i="12" s="1"/>
  <c r="Q99" i="12" s="1"/>
  <c r="M77" i="12"/>
  <c r="M81" i="12" s="1"/>
  <c r="N50" i="12"/>
  <c r="L200" i="12"/>
  <c r="M87" i="12"/>
  <c r="P87" i="12" s="1"/>
  <c r="P88" i="12" s="1"/>
  <c r="M142" i="12"/>
  <c r="P142" i="12" s="1"/>
  <c r="Q142" i="12" s="1"/>
  <c r="M90" i="12"/>
  <c r="M91" i="12" s="1"/>
  <c r="M93" i="12"/>
  <c r="M96" i="12" s="1"/>
  <c r="M118" i="12"/>
  <c r="M119" i="12" s="1"/>
  <c r="L143" i="12"/>
  <c r="N62" i="12"/>
  <c r="M54" i="14"/>
  <c r="P54" i="14" s="1"/>
  <c r="Q54" i="14" s="1"/>
  <c r="N67" i="14"/>
  <c r="L34" i="14"/>
  <c r="L35" i="14" s="1"/>
  <c r="Q33" i="14"/>
  <c r="L53" i="14"/>
  <c r="M65" i="14"/>
  <c r="P65" i="14" s="1"/>
  <c r="Q65" i="14" s="1"/>
  <c r="M59" i="14"/>
  <c r="M60" i="14" s="1"/>
  <c r="L60" i="14"/>
  <c r="M41" i="14"/>
  <c r="M42" i="14" s="1"/>
  <c r="L42" i="14"/>
  <c r="M50" i="14"/>
  <c r="P50" i="14" s="1"/>
  <c r="P51" i="14" s="1"/>
  <c r="K23" i="14"/>
  <c r="K51" i="14"/>
  <c r="L47" i="14"/>
  <c r="L48" i="14" s="1"/>
  <c r="K42" i="14"/>
  <c r="K60" i="14"/>
  <c r="N539" i="17"/>
  <c r="O539" i="17" s="1"/>
  <c r="N542" i="17"/>
  <c r="K533" i="17"/>
  <c r="L44" i="14"/>
  <c r="L51" i="14"/>
  <c r="P22" i="14"/>
  <c r="P23" i="14" s="1"/>
  <c r="P68" i="14" s="1"/>
  <c r="M69" i="12"/>
  <c r="P69" i="12" s="1"/>
  <c r="P70" i="12" s="1"/>
  <c r="M140" i="12"/>
  <c r="P140" i="12" s="1"/>
  <c r="Q140" i="12" s="1"/>
  <c r="M19" i="12"/>
  <c r="M20" i="12" s="1"/>
  <c r="M72" i="12"/>
  <c r="M98" i="12"/>
  <c r="P98" i="12" s="1"/>
  <c r="M141" i="12"/>
  <c r="P141" i="12" s="1"/>
  <c r="Q141" i="12" s="1"/>
  <c r="M55" i="12"/>
  <c r="N200" i="12"/>
  <c r="M139" i="12"/>
  <c r="P139" i="12" s="1"/>
  <c r="Q139" i="12" s="1"/>
  <c r="M74" i="12"/>
  <c r="M102" i="12"/>
  <c r="M103" i="12" s="1"/>
  <c r="M108" i="12"/>
  <c r="M109" i="12" s="1"/>
  <c r="M154" i="12"/>
  <c r="M155" i="12" s="1"/>
  <c r="L88" i="12"/>
  <c r="L122" i="12"/>
  <c r="M39" i="12"/>
  <c r="M44" i="12" s="1"/>
  <c r="L155" i="12"/>
  <c r="L70" i="12"/>
  <c r="M33" i="12"/>
  <c r="M34" i="12" s="1"/>
  <c r="M62" i="12"/>
  <c r="N143" i="12"/>
  <c r="L91" i="12"/>
  <c r="L128" i="12"/>
  <c r="P133" i="12"/>
  <c r="P134" i="12" s="1"/>
  <c r="L50" i="12"/>
  <c r="N524" i="17"/>
  <c r="O524" i="17" s="1"/>
  <c r="K523" i="17"/>
  <c r="N523" i="17" s="1"/>
  <c r="O523" i="17" s="1"/>
  <c r="N500" i="17"/>
  <c r="O500" i="17" s="1"/>
  <c r="N474" i="17"/>
  <c r="O474" i="17" s="1"/>
  <c r="K472" i="17"/>
  <c r="N473" i="17"/>
  <c r="O473" i="17" s="1"/>
  <c r="P111" i="12" l="1"/>
  <c r="P113" i="12" s="1"/>
  <c r="M113" i="12"/>
  <c r="M53" i="14"/>
  <c r="L57" i="14"/>
  <c r="M75" i="12"/>
  <c r="K517" i="17"/>
  <c r="P39" i="12"/>
  <c r="P44" i="12" s="1"/>
  <c r="P100" i="12"/>
  <c r="P29" i="12"/>
  <c r="P31" i="12" s="1"/>
  <c r="Q143" i="12"/>
  <c r="Q127" i="12"/>
  <c r="Q128" i="12" s="1"/>
  <c r="P102" i="12"/>
  <c r="P103" i="12" s="1"/>
  <c r="P90" i="12"/>
  <c r="P91" i="12" s="1"/>
  <c r="M128" i="12"/>
  <c r="P200" i="12"/>
  <c r="Q69" i="12"/>
  <c r="Q70" i="12" s="1"/>
  <c r="Q87" i="12"/>
  <c r="Q88" i="12" s="1"/>
  <c r="P118" i="12"/>
  <c r="P119" i="12" s="1"/>
  <c r="M70" i="12"/>
  <c r="M88" i="12"/>
  <c r="O542" i="17"/>
  <c r="N472" i="17"/>
  <c r="M34" i="14"/>
  <c r="M35" i="14" s="1"/>
  <c r="P41" i="14"/>
  <c r="P42" i="14" s="1"/>
  <c r="P59" i="14"/>
  <c r="M51" i="14"/>
  <c r="M47" i="14"/>
  <c r="M48" i="14" s="1"/>
  <c r="N533" i="17"/>
  <c r="Q22" i="14"/>
  <c r="Q23" i="14" s="1"/>
  <c r="Q68" i="14" s="1"/>
  <c r="M44" i="14"/>
  <c r="M45" i="14" s="1"/>
  <c r="L45" i="14"/>
  <c r="Q50" i="14"/>
  <c r="Q51" i="14" s="1"/>
  <c r="P143" i="12"/>
  <c r="Q98" i="12"/>
  <c r="Q100" i="12" s="1"/>
  <c r="M100" i="12"/>
  <c r="M50" i="12"/>
  <c r="M143" i="12"/>
  <c r="M200" i="12"/>
  <c r="Q133" i="12"/>
  <c r="Q134" i="12" s="1"/>
  <c r="Q200" i="12"/>
  <c r="P93" i="12"/>
  <c r="P96" i="12" s="1"/>
  <c r="M204" i="12" l="1"/>
  <c r="Q111" i="12"/>
  <c r="Q113" i="12" s="1"/>
  <c r="P53" i="14"/>
  <c r="M57" i="14"/>
  <c r="M68" i="14" s="1"/>
  <c r="Q29" i="12"/>
  <c r="Q31" i="12" s="1"/>
  <c r="Q39" i="12"/>
  <c r="Q44" i="12" s="1"/>
  <c r="O472" i="17"/>
  <c r="O517" i="17" s="1"/>
  <c r="N517" i="17"/>
  <c r="Q90" i="12"/>
  <c r="Q91" i="12" s="1"/>
  <c r="Q102" i="12"/>
  <c r="Q103" i="12" s="1"/>
  <c r="Q118" i="12"/>
  <c r="Q119" i="12" s="1"/>
  <c r="Q41" i="14"/>
  <c r="Q42" i="14" s="1"/>
  <c r="P34" i="14"/>
  <c r="P35" i="14" s="1"/>
  <c r="P60" i="14"/>
  <c r="Q59" i="14"/>
  <c r="Q60" i="14" s="1"/>
  <c r="P47" i="14"/>
  <c r="P48" i="14" s="1"/>
  <c r="P44" i="14"/>
  <c r="P45" i="14" s="1"/>
  <c r="O533" i="17"/>
  <c r="Q93" i="12"/>
  <c r="Q96" i="12" s="1"/>
  <c r="P57" i="14" l="1"/>
  <c r="Q53" i="14"/>
  <c r="Q57" i="14" s="1"/>
  <c r="Q34" i="14"/>
  <c r="Q35" i="14" s="1"/>
  <c r="Q47" i="14"/>
  <c r="Q48" i="14" s="1"/>
  <c r="Q44" i="14"/>
  <c r="Q45" i="14" s="1"/>
  <c r="M470" i="17"/>
  <c r="K470" i="17"/>
  <c r="H470" i="17"/>
  <c r="G470" i="17"/>
  <c r="L469" i="17"/>
  <c r="L470" i="17" s="1"/>
  <c r="J469" i="17"/>
  <c r="J470" i="17" s="1"/>
  <c r="I469" i="17"/>
  <c r="I470" i="17" s="1"/>
  <c r="J444" i="17"/>
  <c r="L444" i="17"/>
  <c r="I444" i="17"/>
  <c r="L391" i="17"/>
  <c r="L392" i="17"/>
  <c r="L393" i="17"/>
  <c r="L394" i="17"/>
  <c r="I391" i="17"/>
  <c r="J391" i="17"/>
  <c r="J392" i="17"/>
  <c r="J393" i="17"/>
  <c r="J394" i="17"/>
  <c r="H389" i="17"/>
  <c r="K389" i="17"/>
  <c r="M389" i="17"/>
  <c r="G389" i="17"/>
  <c r="L388" i="17"/>
  <c r="L389" i="17" s="1"/>
  <c r="J388" i="17"/>
  <c r="I388" i="17"/>
  <c r="I389" i="17" s="1"/>
  <c r="J361" i="17"/>
  <c r="J358" i="17"/>
  <c r="I352" i="17"/>
  <c r="J352" i="17"/>
  <c r="L338" i="17"/>
  <c r="J338" i="17"/>
  <c r="I338" i="17"/>
  <c r="N317" i="17"/>
  <c r="O317" i="17" s="1"/>
  <c r="L319" i="17"/>
  <c r="J319" i="17"/>
  <c r="I319" i="17"/>
  <c r="J303" i="17"/>
  <c r="L287" i="17"/>
  <c r="L289" i="17" s="1"/>
  <c r="J287" i="17"/>
  <c r="J289" i="17" s="1"/>
  <c r="I289" i="17"/>
  <c r="H263" i="17"/>
  <c r="M263" i="17"/>
  <c r="G263" i="17"/>
  <c r="I260" i="17"/>
  <c r="J260" i="17"/>
  <c r="L260" i="17"/>
  <c r="I248" i="17"/>
  <c r="J247" i="17"/>
  <c r="J248" i="17" s="1"/>
  <c r="L247" i="17"/>
  <c r="L248" i="17" s="1"/>
  <c r="N242" i="17"/>
  <c r="O242" i="17" s="1"/>
  <c r="L236" i="17"/>
  <c r="L237" i="17" s="1"/>
  <c r="H237" i="17"/>
  <c r="M237" i="17"/>
  <c r="G237" i="17"/>
  <c r="J236" i="17"/>
  <c r="J232" i="17"/>
  <c r="L232" i="17"/>
  <c r="L228" i="17"/>
  <c r="J228" i="17"/>
  <c r="L231" i="17"/>
  <c r="J231" i="17"/>
  <c r="I208" i="17"/>
  <c r="I221" i="17" s="1"/>
  <c r="J208" i="17"/>
  <c r="J221" i="17" s="1"/>
  <c r="L208" i="17"/>
  <c r="L221" i="17" s="1"/>
  <c r="L202" i="17"/>
  <c r="J202" i="17"/>
  <c r="I160" i="17"/>
  <c r="J160" i="17"/>
  <c r="L160" i="17"/>
  <c r="J161" i="17"/>
  <c r="L161" i="17"/>
  <c r="L148" i="17"/>
  <c r="L149" i="17"/>
  <c r="L153" i="17"/>
  <c r="J148" i="17"/>
  <c r="J149" i="17"/>
  <c r="J153" i="17"/>
  <c r="I148" i="17"/>
  <c r="L154" i="17"/>
  <c r="J154" i="17"/>
  <c r="I67" i="17"/>
  <c r="K391" i="17" l="1"/>
  <c r="J442" i="17"/>
  <c r="N393" i="17"/>
  <c r="O393" i="17" s="1"/>
  <c r="I442" i="17"/>
  <c r="L442" i="17"/>
  <c r="J187" i="17"/>
  <c r="L187" i="17"/>
  <c r="I187" i="17"/>
  <c r="I367" i="17"/>
  <c r="L367" i="17"/>
  <c r="J367" i="17"/>
  <c r="I467" i="17"/>
  <c r="L467" i="17"/>
  <c r="J467" i="17"/>
  <c r="L233" i="17"/>
  <c r="J233" i="17"/>
  <c r="I233" i="17"/>
  <c r="J203" i="17"/>
  <c r="I203" i="17"/>
  <c r="L203" i="17"/>
  <c r="J155" i="17"/>
  <c r="I155" i="17"/>
  <c r="L155" i="17"/>
  <c r="L146" i="17"/>
  <c r="I146" i="17"/>
  <c r="K444" i="17"/>
  <c r="N469" i="17"/>
  <c r="N392" i="17"/>
  <c r="O392" i="17" s="1"/>
  <c r="N394" i="17"/>
  <c r="N388" i="17"/>
  <c r="O388" i="17" s="1"/>
  <c r="O389" i="17" s="1"/>
  <c r="J389" i="17"/>
  <c r="N361" i="17"/>
  <c r="O361" i="17" s="1"/>
  <c r="N358" i="17"/>
  <c r="O358" i="17" s="1"/>
  <c r="K352" i="17"/>
  <c r="K338" i="17"/>
  <c r="K319" i="17"/>
  <c r="N303" i="17"/>
  <c r="O303" i="17" s="1"/>
  <c r="K289" i="17"/>
  <c r="K260" i="17"/>
  <c r="N260" i="17" s="1"/>
  <c r="O260" i="17" s="1"/>
  <c r="K236" i="17"/>
  <c r="K237" i="17" s="1"/>
  <c r="K247" i="17"/>
  <c r="K248" i="17" s="1"/>
  <c r="N232" i="17"/>
  <c r="O232" i="17" s="1"/>
  <c r="N228" i="17"/>
  <c r="K231" i="17"/>
  <c r="K208" i="17"/>
  <c r="K221" i="17" s="1"/>
  <c r="K202" i="17"/>
  <c r="K149" i="17"/>
  <c r="N149" i="17" s="1"/>
  <c r="O149" i="17" s="1"/>
  <c r="K160" i="17"/>
  <c r="K161" i="17"/>
  <c r="N161" i="17" s="1"/>
  <c r="O161" i="17" s="1"/>
  <c r="K153" i="17"/>
  <c r="N153" i="17" s="1"/>
  <c r="O153" i="17" s="1"/>
  <c r="K148" i="17"/>
  <c r="K154" i="17"/>
  <c r="K72" i="17"/>
  <c r="N72" i="17" s="1"/>
  <c r="O72" i="17" s="1"/>
  <c r="K69" i="17"/>
  <c r="N69" i="17" s="1"/>
  <c r="O69" i="17" s="1"/>
  <c r="K70" i="17"/>
  <c r="N70" i="17" s="1"/>
  <c r="O70" i="17" s="1"/>
  <c r="K71" i="17"/>
  <c r="N71" i="17" s="1"/>
  <c r="O71" i="17" s="1"/>
  <c r="K68" i="17"/>
  <c r="N68" i="17" s="1"/>
  <c r="O68" i="17" s="1"/>
  <c r="K67" i="17"/>
  <c r="K442" i="17" l="1"/>
  <c r="K187" i="17"/>
  <c r="N352" i="17"/>
  <c r="N367" i="17" s="1"/>
  <c r="K367" i="17"/>
  <c r="N391" i="17"/>
  <c r="N442" i="17" s="1"/>
  <c r="N444" i="17"/>
  <c r="N467" i="17" s="1"/>
  <c r="K467" i="17"/>
  <c r="N247" i="17"/>
  <c r="N231" i="17"/>
  <c r="O231" i="17" s="1"/>
  <c r="K233" i="17"/>
  <c r="N208" i="17"/>
  <c r="N221" i="17" s="1"/>
  <c r="K203" i="17"/>
  <c r="K155" i="17"/>
  <c r="K146" i="17"/>
  <c r="N470" i="17"/>
  <c r="O469" i="17"/>
  <c r="O470" i="17" s="1"/>
  <c r="O394" i="17"/>
  <c r="N389" i="17"/>
  <c r="N338" i="17"/>
  <c r="N316" i="17"/>
  <c r="N287" i="17"/>
  <c r="N289" i="17" s="1"/>
  <c r="N236" i="17"/>
  <c r="O236" i="17" s="1"/>
  <c r="O228" i="17"/>
  <c r="N202" i="17"/>
  <c r="N160" i="17"/>
  <c r="N187" i="17" s="1"/>
  <c r="N148" i="17"/>
  <c r="N154" i="17"/>
  <c r="N67" i="17"/>
  <c r="O247" i="17" l="1"/>
  <c r="O248" i="17" s="1"/>
  <c r="N248" i="17"/>
  <c r="O352" i="17"/>
  <c r="O367" i="17" s="1"/>
  <c r="O338" i="17"/>
  <c r="O316" i="17"/>
  <c r="O319" i="17" s="1"/>
  <c r="N319" i="17"/>
  <c r="O391" i="17"/>
  <c r="O442" i="17" s="1"/>
  <c r="O444" i="17"/>
  <c r="O467" i="17" s="1"/>
  <c r="O233" i="17"/>
  <c r="N233" i="17"/>
  <c r="O208" i="17"/>
  <c r="O221" i="17" s="1"/>
  <c r="O202" i="17"/>
  <c r="O203" i="17" s="1"/>
  <c r="N203" i="17"/>
  <c r="O160" i="17"/>
  <c r="O187" i="17" s="1"/>
  <c r="N155" i="17"/>
  <c r="O67" i="17"/>
  <c r="O146" i="17" s="1"/>
  <c r="N146" i="17"/>
  <c r="O287" i="17"/>
  <c r="O289" i="17" s="1"/>
  <c r="O148" i="17"/>
  <c r="O154" i="17"/>
  <c r="O155" i="17" l="1"/>
  <c r="L41" i="17" l="1"/>
  <c r="J41" i="17"/>
  <c r="H35" i="17"/>
  <c r="M35" i="17"/>
  <c r="L31" i="17"/>
  <c r="L33" i="17"/>
  <c r="J31" i="17"/>
  <c r="J33" i="17"/>
  <c r="I31" i="17"/>
  <c r="H22" i="17"/>
  <c r="M22" i="17"/>
  <c r="G22" i="17"/>
  <c r="L21" i="17"/>
  <c r="J21" i="17"/>
  <c r="I21" i="17"/>
  <c r="L13" i="17"/>
  <c r="J13" i="17"/>
  <c r="G15" i="17"/>
  <c r="H15" i="17"/>
  <c r="M15" i="17"/>
  <c r="N41" i="17" l="1"/>
  <c r="O41" i="17" s="1"/>
  <c r="K33" i="17"/>
  <c r="K35" i="17" s="1"/>
  <c r="N31" i="17"/>
  <c r="O31" i="17" s="1"/>
  <c r="K21" i="17"/>
  <c r="N21" i="17" s="1"/>
  <c r="O21" i="17" s="1"/>
  <c r="K13" i="17"/>
  <c r="N13" i="17" s="1"/>
  <c r="O13" i="17" s="1"/>
  <c r="H521" i="17"/>
  <c r="K521" i="17"/>
  <c r="M521" i="17"/>
  <c r="H243" i="17"/>
  <c r="M243" i="17"/>
  <c r="N33" i="17" l="1"/>
  <c r="O33" i="17" s="1"/>
  <c r="L296" i="17" l="1"/>
  <c r="L299" i="17" s="1"/>
  <c r="J296" i="17"/>
  <c r="J299" i="17" s="1"/>
  <c r="I299" i="17"/>
  <c r="K299" i="17" l="1"/>
  <c r="N296" i="17" l="1"/>
  <c r="N299" i="17" s="1"/>
  <c r="O296" i="17" l="1"/>
  <c r="O299" i="17" s="1"/>
  <c r="I155" i="12"/>
  <c r="P154" i="12"/>
  <c r="P155" i="12" s="1"/>
  <c r="Q154" i="12" l="1"/>
  <c r="Q155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22" i="12" l="1"/>
  <c r="P121" i="12"/>
  <c r="P122" i="12" s="1"/>
  <c r="Q121" i="12" l="1"/>
  <c r="Q122" i="12" s="1"/>
  <c r="L34" i="17" l="1"/>
  <c r="J34" i="17"/>
  <c r="N34" i="17" l="1"/>
  <c r="I63" i="14"/>
  <c r="K62" i="14"/>
  <c r="L62" i="14" l="1"/>
  <c r="K63" i="14"/>
  <c r="O34" i="17"/>
  <c r="M62" i="14" l="1"/>
  <c r="M63" i="14" s="1"/>
  <c r="L63" i="14"/>
  <c r="P62" i="14" l="1"/>
  <c r="P63" i="14" l="1"/>
  <c r="Q62" i="14"/>
  <c r="Q63" i="14" s="1"/>
  <c r="P72" i="12"/>
  <c r="Q72" i="12" l="1"/>
  <c r="G521" i="17"/>
  <c r="H345" i="17"/>
  <c r="M345" i="17"/>
  <c r="G345" i="17"/>
  <c r="H308" i="17"/>
  <c r="M308" i="17"/>
  <c r="G308" i="17"/>
  <c r="I253" i="17"/>
  <c r="L35" i="17"/>
  <c r="I35" i="17"/>
  <c r="M558" i="17" l="1"/>
  <c r="H556" i="17"/>
  <c r="J29" i="17"/>
  <c r="H557" i="17" l="1"/>
  <c r="H558" i="17" s="1"/>
  <c r="L543" i="17"/>
  <c r="J543" i="17"/>
  <c r="I543" i="17"/>
  <c r="K543" i="17" l="1"/>
  <c r="L520" i="17" l="1"/>
  <c r="J520" i="17"/>
  <c r="I520" i="17"/>
  <c r="L519" i="17"/>
  <c r="J519" i="17"/>
  <c r="I519" i="17"/>
  <c r="O543" i="17" l="1"/>
  <c r="N543" i="17"/>
  <c r="L521" i="17"/>
  <c r="J521" i="17"/>
  <c r="N520" i="17"/>
  <c r="O520" i="17" s="1"/>
  <c r="I521" i="17"/>
  <c r="N519" i="17"/>
  <c r="N521" i="17" l="1"/>
  <c r="O519" i="17"/>
  <c r="O521" i="17" s="1"/>
  <c r="L344" i="17"/>
  <c r="L345" i="17" s="1"/>
  <c r="J344" i="17"/>
  <c r="J345" i="17" s="1"/>
  <c r="I344" i="17"/>
  <c r="I345" i="17" s="1"/>
  <c r="L326" i="17" l="1"/>
  <c r="J326" i="17"/>
  <c r="L325" i="17"/>
  <c r="J325" i="17"/>
  <c r="K325" i="17" s="1"/>
  <c r="I327" i="17"/>
  <c r="L307" i="17"/>
  <c r="L308" i="17" s="1"/>
  <c r="J307" i="17"/>
  <c r="I307" i="17"/>
  <c r="I308" i="17" s="1"/>
  <c r="J256" i="17"/>
  <c r="J327" i="17" l="1"/>
  <c r="L327" i="17"/>
  <c r="J308" i="17"/>
  <c r="K307" i="17"/>
  <c r="K308" i="17" s="1"/>
  <c r="N256" i="17"/>
  <c r="N307" i="17" l="1"/>
  <c r="N308" i="17" s="1"/>
  <c r="O256" i="17"/>
  <c r="O307" i="17" l="1"/>
  <c r="O308" i="17" s="1"/>
  <c r="L60" i="17" l="1"/>
  <c r="J60" i="17"/>
  <c r="I60" i="17"/>
  <c r="I109" i="12"/>
  <c r="I23" i="12"/>
  <c r="Q63" i="12"/>
  <c r="P63" i="12"/>
  <c r="P74" i="12"/>
  <c r="P75" i="12" s="1"/>
  <c r="Q71" i="12"/>
  <c r="P71" i="12"/>
  <c r="Q74" i="12" l="1"/>
  <c r="Q75" i="12" s="1"/>
  <c r="P55" i="12" l="1"/>
  <c r="P49" i="12"/>
  <c r="P61" i="12"/>
  <c r="P62" i="12" s="1"/>
  <c r="Q49" i="12" l="1"/>
  <c r="Q55" i="12"/>
  <c r="Q61" i="12"/>
  <c r="Q62" i="12" s="1"/>
  <c r="H97" i="11" l="1"/>
  <c r="J97" i="11"/>
  <c r="K97" i="11"/>
  <c r="L97" i="11"/>
  <c r="M97" i="11"/>
  <c r="G97" i="11"/>
  <c r="K66" i="14"/>
  <c r="I41" i="11" l="1"/>
  <c r="N41" i="11"/>
  <c r="L66" i="14"/>
  <c r="K67" i="14"/>
  <c r="O41" i="11" l="1"/>
  <c r="M66" i="14"/>
  <c r="M67" i="14" s="1"/>
  <c r="L67" i="14"/>
  <c r="N97" i="11"/>
  <c r="I97" i="11"/>
  <c r="P66" i="14" l="1"/>
  <c r="P67" i="14" s="1"/>
  <c r="O97" i="11"/>
  <c r="P77" i="12"/>
  <c r="P81" i="12" s="1"/>
  <c r="P108" i="12"/>
  <c r="P109" i="12" s="1"/>
  <c r="I50" i="12"/>
  <c r="P50" i="12"/>
  <c r="P204" i="12" s="1"/>
  <c r="P33" i="12"/>
  <c r="P34" i="12" s="1"/>
  <c r="I34" i="12"/>
  <c r="P22" i="12"/>
  <c r="P23" i="12" s="1"/>
  <c r="P19" i="12"/>
  <c r="P20" i="12" s="1"/>
  <c r="Q66" i="14" l="1"/>
  <c r="Q67" i="14" s="1"/>
  <c r="Q77" i="12"/>
  <c r="Q81" i="12" s="1"/>
  <c r="Q108" i="12"/>
  <c r="Q109" i="12" s="1"/>
  <c r="Q19" i="12"/>
  <c r="Q20" i="12" s="1"/>
  <c r="Q33" i="12"/>
  <c r="Q34" i="12" s="1"/>
  <c r="Q22" i="12"/>
  <c r="Q23" i="12" s="1"/>
  <c r="Q50" i="12"/>
  <c r="Q204" i="12" s="1"/>
  <c r="G243" i="17" l="1"/>
  <c r="G544" i="17" l="1"/>
  <c r="L341" i="17"/>
  <c r="L342" i="17" s="1"/>
  <c r="J341" i="17"/>
  <c r="J342" i="17" s="1"/>
  <c r="I342" i="17"/>
  <c r="L305" i="17"/>
  <c r="J301" i="17"/>
  <c r="J305" i="17" s="1"/>
  <c r="I301" i="17"/>
  <c r="I305" i="17" s="1"/>
  <c r="L280" i="17"/>
  <c r="J280" i="17"/>
  <c r="I280" i="17"/>
  <c r="L263" i="17"/>
  <c r="J263" i="17"/>
  <c r="I263" i="17"/>
  <c r="J257" i="17"/>
  <c r="J258" i="17" s="1"/>
  <c r="I258" i="17"/>
  <c r="L253" i="17"/>
  <c r="J253" i="17"/>
  <c r="J235" i="17"/>
  <c r="J237" i="17" s="1"/>
  <c r="I235" i="17"/>
  <c r="I237" i="17" s="1"/>
  <c r="L38" i="17"/>
  <c r="J38" i="17"/>
  <c r="L37" i="17"/>
  <c r="J37" i="17"/>
  <c r="I37" i="17"/>
  <c r="J35" i="17"/>
  <c r="L20" i="17"/>
  <c r="L22" i="17" s="1"/>
  <c r="J20" i="17"/>
  <c r="J22" i="17" s="1"/>
  <c r="I20" i="17"/>
  <c r="I22" i="17" s="1"/>
  <c r="L14" i="17"/>
  <c r="J14" i="17"/>
  <c r="J12" i="17"/>
  <c r="I12" i="17"/>
  <c r="L29" i="17" l="1"/>
  <c r="J42" i="17"/>
  <c r="L42" i="17"/>
  <c r="I42" i="17"/>
  <c r="I29" i="17"/>
  <c r="J531" i="17"/>
  <c r="J544" i="17" s="1"/>
  <c r="L531" i="17"/>
  <c r="L544" i="17" s="1"/>
  <c r="I531" i="17"/>
  <c r="J15" i="17"/>
  <c r="I15" i="17"/>
  <c r="I544" i="17" s="1"/>
  <c r="L15" i="17"/>
  <c r="I243" i="17"/>
  <c r="N257" i="17"/>
  <c r="J243" i="17"/>
  <c r="N35" i="17"/>
  <c r="L243" i="17"/>
  <c r="N12" i="17"/>
  <c r="N235" i="17"/>
  <c r="N237" i="17" s="1"/>
  <c r="I558" i="17" l="1"/>
  <c r="J558" i="17"/>
  <c r="L558" i="17"/>
  <c r="N258" i="17"/>
  <c r="O12" i="17"/>
  <c r="O257" i="17"/>
  <c r="O35" i="17"/>
  <c r="O235" i="17"/>
  <c r="O237" i="17" s="1"/>
  <c r="O258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0" i="17"/>
  <c r="K38" i="17"/>
  <c r="N38" i="17" s="1"/>
  <c r="O38" i="17" s="1"/>
  <c r="K20" i="17"/>
  <c r="K22" i="17" s="1"/>
  <c r="K14" i="17"/>
  <c r="K263" i="17"/>
  <c r="K253" i="17"/>
  <c r="K37" i="17"/>
  <c r="H9" i="19"/>
  <c r="J8" i="19" s="1"/>
  <c r="H8" i="19"/>
  <c r="I8" i="19" s="1"/>
  <c r="L11" i="19" s="1"/>
  <c r="F10" i="19"/>
  <c r="K280" i="17" l="1"/>
  <c r="K42" i="17"/>
  <c r="K29" i="17"/>
  <c r="K531" i="17"/>
  <c r="N14" i="17"/>
  <c r="O14" i="17" s="1"/>
  <c r="K15" i="17"/>
  <c r="N37" i="17"/>
  <c r="N42" i="17" s="1"/>
  <c r="N20" i="17"/>
  <c r="N22" i="17" s="1"/>
  <c r="N29" i="17"/>
  <c r="K243" i="17"/>
  <c r="K341" i="17"/>
  <c r="K342" i="17" s="1"/>
  <c r="K301" i="17"/>
  <c r="K305" i="17" s="1"/>
  <c r="N344" i="17"/>
  <c r="K345" i="17"/>
  <c r="N253" i="17"/>
  <c r="N263" i="17"/>
  <c r="N60" i="17"/>
  <c r="K327" i="17" l="1"/>
  <c r="K544" i="17" s="1"/>
  <c r="N341" i="17"/>
  <c r="N342" i="17" s="1"/>
  <c r="O280" i="17"/>
  <c r="N280" i="17"/>
  <c r="O531" i="17"/>
  <c r="N531" i="17"/>
  <c r="N301" i="17"/>
  <c r="N305" i="17" s="1"/>
  <c r="O15" i="17"/>
  <c r="N15" i="17"/>
  <c r="O29" i="17"/>
  <c r="O20" i="17"/>
  <c r="O22" i="17" s="1"/>
  <c r="O37" i="17"/>
  <c r="O42" i="17" s="1"/>
  <c r="O243" i="17"/>
  <c r="N243" i="17"/>
  <c r="N326" i="17"/>
  <c r="O326" i="17" s="1"/>
  <c r="O344" i="17"/>
  <c r="O345" i="17" s="1"/>
  <c r="N345" i="17"/>
  <c r="O253" i="17"/>
  <c r="N325" i="17"/>
  <c r="O60" i="17"/>
  <c r="O263" i="17"/>
  <c r="K558" i="17" l="1"/>
  <c r="N327" i="17"/>
  <c r="O341" i="17"/>
  <c r="O342" i="17" s="1"/>
  <c r="O301" i="17"/>
  <c r="O305" i="17" s="1"/>
  <c r="O325" i="17"/>
  <c r="O327" i="17" s="1"/>
  <c r="O544" i="17" s="1"/>
  <c r="N544" i="17" l="1"/>
  <c r="N558" i="17" s="1"/>
  <c r="O558" i="17"/>
</calcChain>
</file>

<file path=xl/sharedStrings.xml><?xml version="1.0" encoding="utf-8"?>
<sst xmlns="http://schemas.openxmlformats.org/spreadsheetml/2006/main" count="3635" uniqueCount="991">
  <si>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</si>
  <si>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</si>
  <si>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</si>
  <si>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</si>
  <si>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</si>
  <si>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</si>
  <si>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</si>
  <si>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</si>
  <si>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</si>
  <si>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</si>
  <si>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</si>
  <si>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</si>
  <si>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</si>
  <si>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</si>
  <si>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</si>
  <si>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</si>
  <si>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</si>
  <si>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</si>
  <si>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</si>
  <si>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</si>
  <si>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</si>
  <si>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</si>
  <si>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</si>
  <si>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</si>
  <si>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</si>
  <si>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</si>
  <si>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</si>
  <si>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</si>
  <si>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</si>
  <si>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</si>
  <si>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</si>
  <si>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</si>
  <si>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</si>
  <si>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</si>
  <si>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</si>
  <si>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</si>
  <si>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</si>
  <si>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</si>
  <si>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</si>
  <si>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</si>
  <si>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</si>
  <si>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</si>
  <si>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</si>
  <si>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</si>
  <si>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</si>
  <si>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ARAMIS RAFAEL RAMOS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</si>
  <si>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</si>
  <si>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</si>
  <si>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</si>
  <si>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</si>
  <si>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</si>
  <si>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</si>
  <si>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</si>
  <si>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</si>
  <si>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</si>
  <si>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</si>
  <si>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</si>
  <si>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</si>
  <si>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</si>
  <si>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</si>
  <si>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</si>
  <si>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</si>
  <si>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</si>
  <si>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</si>
  <si>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</si>
  <si>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</si>
  <si>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</si>
  <si>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</si>
  <si>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</si>
  <si>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</si>
  <si>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</si>
  <si>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</si>
  <si>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</si>
  <si>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</si>
  <si>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</si>
  <si>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</si>
  <si>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</si>
  <si>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</si>
  <si>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</si>
  <si>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</si>
  <si>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</si>
  <si>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</si>
  <si>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</si>
  <si>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</si>
  <si>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</si>
  <si>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</si>
  <si>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</si>
  <si>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</si>
  <si>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</si>
  <si>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</si>
  <si>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</si>
  <si>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</si>
  <si>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</si>
  <si>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</si>
  <si>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</si>
  <si>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</si>
  <si>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</si>
  <si>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</si>
  <si>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</si>
  <si>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</si>
  <si>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</si>
  <si>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</si>
  <si>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</si>
  <si>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</si>
  <si>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</si>
  <si>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</si>
  <si>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</si>
  <si>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</si>
  <si>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</si>
  <si>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</si>
  <si>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</si>
  <si>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</si>
  <si>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</si>
  <si>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</si>
  <si>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</si>
  <si>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</si>
  <si>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</si>
  <si>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</si>
  <si>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</si>
  <si>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</si>
  <si>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</si>
  <si>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</si>
  <si>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</si>
  <si>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</si>
  <si>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</si>
  <si>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</si>
  <si>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</si>
  <si>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</si>
  <si>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</si>
  <si>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</si>
  <si>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</si>
  <si>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</si>
  <si>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</si>
  <si>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</si>
  <si>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</si>
  <si>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</si>
  <si>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</si>
  <si>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</si>
  <si>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</si>
  <si>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</si>
  <si>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</si>
  <si>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</si>
  <si>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</si>
  <si>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</si>
  <si>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</si>
  <si>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</si>
  <si>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</si>
  <si>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</si>
  <si>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</si>
  <si>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</si>
  <si>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</si>
  <si>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</si>
  <si>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</si>
  <si>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</si>
  <si>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</si>
  <si>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</si>
  <si>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</si>
  <si>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</si>
  <si>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</si>
  <si>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</si>
  <si>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</si>
  <si>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</si>
  <si>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</si>
  <si>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</si>
  <si>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</si>
  <si>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</si>
  <si>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</si>
  <si>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</si>
  <si>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</si>
  <si>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</si>
  <si>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</si>
  <si>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</si>
  <si>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</si>
  <si>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</si>
  <si>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</si>
  <si>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</si>
  <si>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</si>
  <si>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</si>
  <si>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</si>
  <si>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</si>
  <si>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</si>
  <si>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</si>
  <si>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</si>
  <si>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</si>
  <si>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</si>
  <si>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</si>
  <si>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</si>
  <si>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</si>
  <si>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</si>
  <si>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</si>
  <si>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</si>
  <si>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</si>
  <si>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</si>
  <si>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</si>
  <si>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</si>
  <si>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</si>
  <si>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</si>
  <si>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</si>
  <si>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</si>
  <si>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</si>
  <si>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</si>
  <si>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</si>
  <si>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</si>
  <si>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</si>
  <si>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</si>
  <si>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</si>
  <si>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</si>
  <si>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</si>
  <si>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</si>
  <si>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</si>
  <si>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</si>
  <si>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</si>
  <si>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</si>
  <si>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</si>
  <si>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</si>
  <si>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</si>
  <si>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</si>
  <si>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</si>
  <si>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</si>
  <si>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</si>
  <si>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</si>
  <si>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</si>
  <si>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</si>
  <si>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</si>
  <si>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</si>
  <si>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</si>
  <si>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</si>
  <si>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</si>
  <si>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</si>
  <si>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</si>
  <si>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</si>
  <si>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</si>
  <si>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</si>
  <si>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</si>
  <si>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</si>
  <si>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</si>
  <si>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</si>
  <si>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</si>
  <si>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</si>
  <si>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</si>
  <si>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</si>
  <si>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</si>
  <si>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</si>
  <si>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</si>
  <si>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</si>
  <si>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</si>
  <si>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</si>
  <si>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</si>
  <si>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</si>
  <si>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</si>
  <si>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</si>
  <si>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</si>
  <si>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</si>
  <si>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</si>
  <si>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</si>
  <si>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</si>
  <si>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</si>
  <si>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</si>
  <si>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</si>
  <si>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</si>
  <si>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</si>
  <si>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</si>
  <si>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</si>
  <si>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</si>
  <si>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</si>
  <si>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</si>
  <si>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</si>
  <si>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</si>
  <si>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</si>
  <si>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</si>
  <si>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</si>
  <si>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</si>
  <si>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</si>
  <si>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</si>
  <si>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</si>
  <si>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FRANCIS NOEL MERAN DE OLEO</t>
  </si>
  <si>
    <t>GARY JOSE MORILLO RIVAS</t>
  </si>
  <si>
    <t>GERARDO LOPEZ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</si>
  <si>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</si>
  <si>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</si>
  <si>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</si>
  <si>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</si>
  <si>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</si>
  <si>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</si>
  <si>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</si>
  <si>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</si>
  <si>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</si>
  <si>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</si>
  <si>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</si>
  <si>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</si>
  <si>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</si>
  <si>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</si>
  <si>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</si>
  <si>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</si>
  <si>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</si>
  <si>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</si>
  <si>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</si>
  <si>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</si>
  <si>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</si>
  <si>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</si>
  <si>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</si>
  <si>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</si>
  <si>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</si>
  <si>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</si>
  <si>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</si>
  <si>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</si>
  <si>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</si>
  <si>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</si>
  <si>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</si>
  <si>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</si>
  <si>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</si>
  <si>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</si>
  <si>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</si>
  <si>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</si>
  <si>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</si>
  <si>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</si>
  <si>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</si>
  <si>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</si>
  <si>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</si>
  <si>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</si>
  <si>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</si>
  <si>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</si>
  <si>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</si>
  <si>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</si>
  <si>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</si>
  <si>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</si>
  <si>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</si>
  <si>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</si>
  <si>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FABIO STIVEN TAVAREZ CHEVALIER</t>
  </si>
  <si>
    <t>INDHIRA PAMELA PLASENCIO AGUASVIVAS</t>
  </si>
  <si>
    <t>JOAQUIN ANTONIO SUVERVI HERNANDEZ FRICA</t>
  </si>
  <si>
    <t>JORDANY SANCHEZ JIMENEZ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</si>
  <si>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</si>
  <si>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</si>
  <si>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</si>
  <si>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</si>
  <si>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</si>
  <si>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</si>
  <si>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</si>
  <si>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</si>
  <si>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</si>
  <si>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YLEANNY R. DE LOS SANTOS MORILLO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</si>
  <si>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</si>
  <si>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</si>
  <si>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</si>
  <si>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</si>
  <si>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</si>
  <si>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</si>
  <si>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</si>
  <si>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</si>
  <si>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</si>
  <si>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</si>
  <si>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</si>
  <si>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</si>
  <si>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</si>
  <si>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</si>
  <si>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</si>
  <si>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</si>
  <si>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</si>
  <si>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</si>
  <si>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</si>
  <si>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</si>
  <si>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</si>
  <si>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</si>
  <si>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</si>
  <si>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</si>
  <si>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</si>
  <si>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</si>
  <si>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</si>
  <si>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</si>
  <si>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</si>
  <si>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</si>
  <si>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</si>
  <si>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</si>
  <si>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</si>
  <si>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</si>
  <si>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</si>
  <si>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</si>
  <si>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</si>
  <si>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</si>
  <si>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</si>
  <si>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</si>
  <si>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</si>
  <si>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</si>
  <si>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</si>
  <si>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</si>
  <si>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</si>
  <si>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</si>
  <si>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</si>
  <si>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</si>
  <si>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</si>
  <si>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</si>
  <si>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</si>
  <si>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</si>
  <si>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SUGEY MAYELIN PEREZ RAMIREZ</t>
  </si>
  <si>
    <t>JUANA PEREZ NOVAS</t>
  </si>
  <si>
    <t>DIOGENES RAFAEL BURGOS ARIAS</t>
  </si>
  <si>
    <t>SUSY JAMEIRI FRANCISCO PASCUAL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</si>
  <si>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</si>
  <si>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</si>
  <si>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</si>
  <si>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</si>
  <si>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</si>
  <si>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</si>
  <si>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</si>
  <si>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</si>
  <si>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</si>
  <si>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</si>
  <si>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</si>
  <si>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</si>
  <si>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</si>
  <si>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</si>
  <si>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</si>
  <si>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</si>
  <si>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</si>
  <si>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</si>
  <si>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</si>
  <si>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</si>
  <si>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</si>
  <si>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</si>
  <si>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</si>
  <si>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</si>
  <si>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</si>
  <si>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</si>
  <si>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</si>
  <si>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</si>
  <si>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</si>
  <si>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</si>
  <si>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</si>
  <si>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</si>
  <si>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</si>
  <si>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</si>
  <si>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</si>
  <si>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</si>
  <si>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</si>
  <si>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</si>
  <si>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</si>
  <si>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</si>
  <si>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</si>
  <si>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</si>
  <si>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</si>
  <si>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</si>
  <si>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</si>
  <si>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</si>
  <si>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</si>
  <si>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</si>
  <si>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</si>
  <si>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</si>
  <si>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</si>
  <si>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</si>
  <si>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</si>
  <si>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</si>
  <si>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</si>
  <si>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</si>
  <si>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</si>
  <si>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</si>
  <si>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</si>
  <si>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</si>
  <si>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</si>
  <si>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</si>
  <si>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</si>
  <si>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</si>
  <si>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</si>
  <si>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</si>
  <si>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</si>
  <si>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</si>
  <si>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</si>
  <si>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</si>
  <si>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</si>
  <si>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</si>
  <si>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</si>
  <si>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</si>
  <si>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</si>
  <si>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</si>
  <si>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</si>
  <si>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</si>
  <si>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</si>
  <si>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</si>
  <si>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MILKA MIOFELIS POLANCO MARTÍNEZ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</si>
  <si>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</si>
  <si>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</si>
  <si>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</si>
  <si>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</si>
  <si>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</si>
  <si>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</si>
  <si>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</si>
  <si>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</si>
  <si>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</si>
  <si>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</si>
  <si>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</si>
  <si>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</si>
  <si>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</si>
  <si>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</si>
  <si>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</si>
  <si>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</si>
  <si>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</si>
  <si>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</si>
  <si>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</si>
  <si>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</si>
  <si>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</si>
  <si>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</si>
  <si>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</si>
  <si>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</si>
  <si>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</si>
  <si>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</si>
  <si>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</si>
  <si>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</si>
  <si>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</si>
  <si>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</si>
  <si>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</si>
  <si>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</si>
  <si>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</si>
  <si>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</si>
  <si>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</si>
  <si>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</si>
  <si>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</si>
  <si>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</si>
  <si>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</si>
  <si>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</si>
  <si>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</si>
  <si>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</si>
  <si>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</si>
  <si>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</si>
  <si>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</si>
  <si>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</si>
  <si>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</si>
  <si>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</si>
  <si>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</si>
  <si>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</si>
  <si>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</si>
  <si>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</si>
  <si>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</si>
  <si>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</si>
  <si>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</si>
  <si>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</si>
  <si>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</si>
  <si>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</si>
  <si>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</si>
  <si>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</si>
  <si>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</si>
  <si>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</si>
  <si>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</si>
  <si>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</si>
  <si>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</si>
  <si>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</si>
  <si>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</si>
  <si>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</si>
  <si>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</si>
  <si>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</si>
  <si>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</si>
  <si>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</si>
  <si>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</si>
  <si>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</si>
  <si>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</si>
  <si>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</si>
  <si>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</si>
  <si>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</si>
  <si>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</si>
  <si>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</si>
  <si>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</si>
  <si>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</si>
  <si>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</si>
  <si>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</si>
  <si>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</si>
  <si>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</si>
  <si>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</si>
  <si>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</si>
  <si>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</si>
  <si>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</si>
  <si>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</si>
  <si>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</si>
  <si>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</si>
  <si>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</si>
  <si>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</si>
  <si>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</si>
  <si>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</si>
  <si>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</si>
  <si>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</si>
  <si>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</si>
  <si>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</si>
  <si>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</si>
  <si>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</si>
  <si>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</si>
  <si>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</si>
  <si>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</si>
  <si>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</si>
  <si>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</si>
  <si>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</si>
  <si>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</si>
  <si>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</si>
  <si>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</si>
  <si>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</si>
  <si>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</si>
  <si>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</si>
  <si>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</si>
  <si>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RUBERT GODINES HERNANDEZ ABREU</t>
  </si>
  <si>
    <t>ADRIANO LINAREZ HERNANDEZ</t>
  </si>
  <si>
    <t>JUAN FERMIN VARGAS ORTEGA</t>
  </si>
  <si>
    <t>BERLYN SANTOS FELIZ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</si>
  <si>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</si>
  <si>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</si>
  <si>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</si>
  <si>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</si>
  <si>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</si>
  <si>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</si>
  <si>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</si>
  <si>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</si>
  <si>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</si>
  <si>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</si>
  <si>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</si>
  <si>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</si>
  <si>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</si>
  <si>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</si>
  <si>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</si>
  <si>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</si>
  <si>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</si>
  <si>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</si>
  <si>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</si>
  <si>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</si>
  <si>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</si>
  <si>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</si>
  <si>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</si>
  <si>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</si>
  <si>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</si>
  <si>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</si>
  <si>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</si>
  <si>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</si>
  <si>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</si>
  <si>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</si>
  <si>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</si>
  <si>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</si>
  <si>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</si>
  <si>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</si>
  <si>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</si>
  <si>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</si>
  <si>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</si>
  <si>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</si>
  <si>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</si>
  <si>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</si>
  <si>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</si>
  <si>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</si>
  <si>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</si>
  <si>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</si>
  <si>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</si>
  <si>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</si>
  <si>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KEVIN SANTIAGO MARCANOS</t>
  </si>
  <si>
    <t>KENIA MARIA FABIAN GABIN</t>
  </si>
  <si>
    <t>ABEL ALEXANDER DEL ROSARIO SIERRA</t>
  </si>
  <si>
    <t>ANA MILAGROS ANGOMAS VALDEZ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</si>
  <si>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</si>
  <si>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</si>
  <si>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</si>
  <si>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</si>
  <si>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</si>
  <si>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</si>
  <si>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</si>
  <si>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</si>
  <si>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</si>
  <si>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</si>
  <si>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</si>
  <si>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</si>
  <si>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</si>
  <si>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</si>
  <si>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</si>
  <si>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</si>
  <si>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</si>
  <si>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</si>
  <si>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</si>
  <si>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</si>
  <si>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</si>
  <si>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</si>
  <si>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</si>
  <si>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</si>
  <si>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</si>
  <si>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</si>
  <si>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</si>
  <si>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</si>
  <si>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</si>
  <si>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</si>
  <si>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</si>
  <si>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</si>
  <si>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</si>
  <si>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</si>
  <si>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</si>
  <si>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</si>
  <si>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</si>
  <si>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</si>
  <si>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</si>
  <si>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</si>
  <si>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</si>
  <si>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</si>
  <si>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</si>
  <si>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TERAPEUTA DE INTERVENCIÓN GRU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</si>
  <si>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</si>
  <si>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</si>
  <si>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</si>
  <si>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</si>
  <si>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</si>
  <si>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</si>
  <si>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</si>
  <si>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</si>
  <si>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</si>
  <si>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</si>
  <si>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</si>
  <si>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</si>
  <si>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</si>
  <si>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</si>
  <si>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</si>
  <si>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</si>
  <si>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</si>
  <si>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</si>
  <si>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</si>
  <si>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</si>
  <si>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</si>
  <si>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</si>
  <si>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</si>
  <si>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</si>
  <si>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</si>
  <si>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</si>
  <si>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</si>
  <si>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</si>
  <si>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</si>
  <si>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</si>
  <si>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</si>
  <si>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</si>
  <si>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</si>
  <si>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</si>
  <si>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</si>
  <si>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</si>
  <si>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</si>
  <si>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</si>
  <si>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</si>
  <si>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</si>
  <si>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</si>
  <si>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</si>
  <si>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</si>
  <si>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</si>
  <si>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</si>
  <si>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</si>
  <si>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</si>
  <si>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FERNANDO LEBRON ENCARNACION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</si>
  <si>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</si>
  <si>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</si>
  <si>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</si>
  <si>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</si>
  <si>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</si>
  <si>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</si>
  <si>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</si>
  <si>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</si>
  <si>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</si>
  <si>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</si>
  <si>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</si>
  <si>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</si>
  <si>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</si>
  <si>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</si>
  <si>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</si>
  <si>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</si>
  <si>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</si>
  <si>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</si>
  <si>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</si>
  <si>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</si>
  <si>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</si>
  <si>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</si>
  <si>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</si>
  <si>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</si>
  <si>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ENCARGADO DE LA SECCION DE INTERVENCIONES TERAPEUTICAS TERRITORIAL</t>
  </si>
  <si>
    <t>DARIO CARO SOLIS</t>
  </si>
  <si>
    <t>JOVANNI DE LA CRUZ SORIANO</t>
  </si>
  <si>
    <t>ROBERT ALEXANDER MERAN MERAN</t>
  </si>
  <si>
    <t>LEUDY ALCANTARA MIESES</t>
  </si>
  <si>
    <t>JOSE STEVERSON RODRIGUEZ BATISTA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</si>
  <si>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</si>
  <si>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</si>
  <si>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</si>
  <si>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</si>
  <si>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</si>
  <si>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</si>
  <si>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</si>
  <si>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</si>
  <si>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</si>
  <si>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</si>
  <si>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</si>
  <si>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</si>
  <si>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</si>
  <si>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</si>
  <si>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</si>
  <si>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</si>
  <si>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</si>
  <si>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</si>
  <si>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</si>
  <si>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</si>
  <si>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</si>
  <si>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</si>
  <si>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</si>
  <si>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</si>
  <si>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</si>
  <si>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</si>
  <si>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KATHERINE ESTHER BENITEZ MERCEDES</t>
  </si>
  <si>
    <t>ORIANNA JACQUELINE MATOS SANCHEZ</t>
  </si>
  <si>
    <t>TERAPEUTA DE APOYO PSICOPEDAGICO</t>
  </si>
  <si>
    <t>RICHARD KING ABREU</t>
  </si>
  <si>
    <t>JONATHAN RAFAEL SEGURA SOTO</t>
  </si>
  <si>
    <t>JOSE MIGUEL MEJIA BRITO</t>
  </si>
  <si>
    <t>JOSE MANUEL ADAMES FELIZ</t>
  </si>
  <si>
    <t>SUPERVISOR UITT ENSANCHE LUPERON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</si>
  <si>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</si>
  <si>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</si>
  <si>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</si>
  <si>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</si>
  <si>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</si>
  <si>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</si>
  <si>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</si>
  <si>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</si>
  <si>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</si>
  <si>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</si>
  <si>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</si>
  <si>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</si>
  <si>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</si>
  <si>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</si>
  <si>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</si>
  <si>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</si>
  <si>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</si>
  <si>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</si>
  <si>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</si>
  <si>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</si>
  <si>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</si>
  <si>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</si>
  <si>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</si>
  <si>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</si>
  <si>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</si>
  <si>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</si>
  <si>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</si>
  <si>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</si>
  <si>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</si>
  <si>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</si>
  <si>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</si>
  <si>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</si>
  <si>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</si>
  <si>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</si>
  <si>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 FERNANDO MATOS MONTES DE OCA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</si>
  <si>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</si>
  <si>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</si>
  <si>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</si>
  <si>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</si>
  <si>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</si>
  <si>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</si>
  <si>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</si>
  <si>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</si>
  <si>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</si>
  <si>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</si>
  <si>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</si>
  <si>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</si>
  <si>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</si>
  <si>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</si>
  <si>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</si>
  <si>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</si>
  <si>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</si>
  <si>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</si>
  <si>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NATHANAEL MARTINEZ MORA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</si>
  <si>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</si>
  <si>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</si>
  <si>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</si>
  <si>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</si>
  <si>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</si>
  <si>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</si>
  <si>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</si>
  <si>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</si>
  <si>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</si>
  <si>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</si>
  <si>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</si>
  <si>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</si>
  <si>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</si>
  <si>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</si>
  <si>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</si>
  <si>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</si>
  <si>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</si>
  <si>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</si>
  <si>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</si>
  <si>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</si>
  <si>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</si>
  <si>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</si>
  <si>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</si>
  <si>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</si>
  <si>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</si>
  <si>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</si>
  <si>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</si>
  <si>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</si>
  <si>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</si>
  <si>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MIGUEL ANGEL SANDOVAL MINAYA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</si>
  <si>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</si>
  <si>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</si>
  <si>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</si>
  <si>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</si>
  <si>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</si>
  <si>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</si>
  <si>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</si>
  <si>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</si>
  <si>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</si>
  <si>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</si>
  <si>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</si>
  <si>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</si>
  <si>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</si>
  <si>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</si>
  <si>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MARCOS CESAR MONTAS MATA</t>
  </si>
  <si>
    <t>MARCOS ARIEL CUEVAS TRINIDAD</t>
  </si>
  <si>
    <t>STARLING REYNOSO PEREZ</t>
  </si>
  <si>
    <t>MARIA EUGENIA VILLANUEVA FELIZ</t>
  </si>
  <si>
    <t>JOSSEL PERDOMO PEÑA</t>
  </si>
  <si>
    <t>MIGUEL JOSE GRULLON MAÑON</t>
  </si>
  <si>
    <t>JOSE GABRIEL DE LOS SANTOS BELL</t>
  </si>
  <si>
    <t>JUNIOR MENDEZ MATEO</t>
  </si>
  <si>
    <t>NELSON PAYANO DE LEON</t>
  </si>
  <si>
    <t>ALINSON MERAN SANCHEZ</t>
  </si>
  <si>
    <t>PEDRO EDUARDO CASTILLO CRUZ</t>
  </si>
  <si>
    <t>YEFFERSON LUIS ORTIZ DE LA CRUZ</t>
  </si>
  <si>
    <t>JOSE ANGEL HERNANDEZ MAÑON</t>
  </si>
  <si>
    <t>JUAN RAMON CAMACHO ROSARIO</t>
  </si>
  <si>
    <t>JUNIOR JOSE SANCHEZ OGANDO</t>
  </si>
  <si>
    <t>DANNEURY ALEXIS ACOSTA BRITO</t>
  </si>
  <si>
    <t>ENCARGADO DE SEGURIDAD</t>
  </si>
  <si>
    <t>SUPERVISOR UITT SABANA PERDIDA</t>
  </si>
  <si>
    <t>SAMUEL JIMENEZ BAEZ</t>
  </si>
  <si>
    <t>EDITOR DE VIDEO</t>
  </si>
  <si>
    <t>ELIZABETH POLANCO FLETE</t>
  </si>
  <si>
    <t>EMELY VANESSA JIMENEZ MEDINA</t>
  </si>
  <si>
    <t>MANUEL MISAEL VALERA EUSEBIO</t>
  </si>
  <si>
    <t>CONCEPTO PAGO SUELDO 000001 - FIJOS CORRESPONDIENTE AL MES MARZO 2025</t>
  </si>
  <si>
    <t>CONCEPTO PAGO SUELDO 000018 - EMPLEADOS TEMPORALES CORRESPONDIENTE AL MES  MARZO 2025</t>
  </si>
  <si>
    <t>CONCEPTO PAGO SUELDO 000005 - PERSONAL EVENTUAL CORRESPONDIENTE AL MES  MARZO 2025</t>
  </si>
  <si>
    <t>CONCEPTO PAGO SUELDO 000007 - PERSONAL DE VIGILANCIA CORRESPONDIENTE AL  MES  MARZO 2025</t>
  </si>
  <si>
    <t>CONCEPTO PAGO SUELDO 000005 - PERSONAL TRAMITE DE PENSIÓN CORRESPONDIENTE AL  MES MARZO 2025</t>
  </si>
  <si>
    <t>RICARDO HUMBERTO MINTERO FERRERA</t>
  </si>
  <si>
    <t>YUDITH ESTHER DE LOS SANTOS ABREU</t>
  </si>
  <si>
    <t>MIGUEL RAMÓN DE LA ROSA LUIS</t>
  </si>
  <si>
    <t>CAID-ESTE</t>
  </si>
  <si>
    <t>UITT SABANA PÉRDIDA</t>
  </si>
  <si>
    <t>YOALDO ELPIDIO ALMONTE HERNÁNDEZ</t>
  </si>
  <si>
    <t>ANDERSON MIGUEL RODRÍGUEZ RODRÍGUEZ</t>
  </si>
  <si>
    <t>ANTONY ENCARNACIÓN MONTERO</t>
  </si>
  <si>
    <t xml:space="preserve">ENCARGADO DE FORMULACIÓN, MONITOREO Y EVALUACIÓN DE PLANES, PROGRAMAS Y PROYECTOS 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</si>
  <si>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</si>
  <si>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</si>
  <si>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</si>
  <si>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</si>
  <si>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</si>
  <si>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</si>
  <si>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</si>
  <si>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</si>
  <si>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</si>
  <si>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</si>
  <si>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</si>
  <si>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</si>
  <si>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</si>
  <si>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</si>
  <si>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</si>
  <si>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</si>
  <si>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TERAPEUTA DE APOYO PSICOPEDAG</t>
  </si>
  <si>
    <t>HERMES JOSE GRULLON SANTANA</t>
  </si>
  <si>
    <t>MADELINE MELISSA ESTEVEZ TORIBIO</t>
  </si>
  <si>
    <t>ENCARGADO DE DEPARTAMENTO FIN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</si>
  <si>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</si>
  <si>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</si>
  <si>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</si>
  <si>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</si>
  <si>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</si>
  <si>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</si>
  <si>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</si>
  <si>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</si>
  <si>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</si>
  <si>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</si>
  <si>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ENCARGADO DE DIVISION DE EVAL</t>
  </si>
  <si>
    <t>CYBELES NAZARETH CANELA POLANCO</t>
  </si>
  <si>
    <t>WENDY MODESTA NOVAS GUILLEN DE HINO</t>
  </si>
  <si>
    <t>LAURA MARIA FERNANDEZ FERMIN</t>
  </si>
  <si>
    <t>ANNERY YISSEL ALVAREZ JOSE</t>
  </si>
  <si>
    <t>ERMITANIA DANIELA MEJIA LORA</t>
  </si>
  <si>
    <t>KATHERINNE PENELOPE ROSARIO PLASENC</t>
  </si>
  <si>
    <t xml:space="preserve">TERAPEUTA DE ENTRENAMIENTO A </t>
  </si>
  <si>
    <t>KEYLIN LUISANNA DE LOS SANTOS RAMIR</t>
  </si>
  <si>
    <t>JOSE ANTONIO OTAÑO RUIZ</t>
  </si>
  <si>
    <t>TERAPEUTA DE INTERVENCIÓN CON</t>
  </si>
  <si>
    <t>TERAPEUTA DE TERAPIAS ARTÍSTI</t>
  </si>
  <si>
    <t>MILKA MIOFELIS POLANCO MARTINEZ</t>
  </si>
  <si>
    <t>ANA FERNANDA DE LOS SANTOS GARCIA</t>
  </si>
  <si>
    <t>ISABELA MARIE SANGIOVANNI NAVARRO</t>
  </si>
  <si>
    <t>YGUANIONA MARIA DEL C RUSSO ABREU D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</si>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</sst>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horizontal="right"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0" fontId="25" fillId="3" borderId="12" xfId="0" applyFont="1" applyFill="1" applyBorder="1" applyAlignment="1">
      <alignment horizontal="left" wrapText="1"/>
    </xf>
    <xf numFmtId="0" fontId="25" fillId="3" borderId="12" xfId="0" applyFont="1" applyFill="1" applyBorder="1" applyAlignment="1">
      <alignment horizontal="left" vertical="center" wrapText="1"/>
    </xf>
    <xf numFmtId="169" fontId="7" fillId="3" borderId="0" xfId="0" applyNumberFormat="1" applyFont="1" applyFill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171" fontId="7" fillId="3" borderId="0" xfId="0" applyNumberFormat="1" applyFont="1" applyFill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9" customWidth="1"/>
    <col min="2" max="2" width="11.42578125" style="29"/>
    <col min="3" max="3" width="12.5703125" style="29" customWidth="1"/>
    <col min="4" max="4" width="15.85546875" style="29" customWidth="1"/>
    <col min="5" max="8" width="11.42578125" style="29"/>
    <col min="9" max="9" width="13.140625" style="29" bestFit="1" customWidth="1"/>
    <col min="10" max="10" width="18.140625" style="29" bestFit="1" customWidth="1"/>
    <col min="11" max="11" width="13.42578125" style="29" bestFit="1" customWidth="1"/>
    <col min="12" max="12" width="24" style="29" customWidth="1"/>
    <col min="13" max="13" width="21.85546875" style="29" customWidth="1"/>
    <col min="14" max="16" width="11.42578125" style="29"/>
    <col min="17" max="17" width="39.85546875" style="29" customWidth="1"/>
    <col min="18" max="18" width="50.85546875" style="29" customWidth="1"/>
    <col min="19" max="16384" width="11.42578125" style="29"/>
  </cols>
  <sheetData>
    <row r="2" spans="2:18" ht="15.75" thickBot="1" x14ac:dyDescent="0.3"/>
    <row r="3" spans="2:18" ht="16.5" thickBot="1" x14ac:dyDescent="0.3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55" t="s">
        <v>407</v>
      </c>
      <c r="R3" s="256"/>
    </row>
    <row r="4" spans="2:18" ht="15.75" x14ac:dyDescent="0.25">
      <c r="B4" s="257" t="s">
        <v>408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32"/>
      <c r="O4" s="31"/>
      <c r="P4" s="31"/>
      <c r="Q4" s="33" t="s">
        <v>409</v>
      </c>
      <c r="R4" s="33" t="s">
        <v>410</v>
      </c>
    </row>
    <row r="5" spans="2:18" ht="27.75" customHeight="1" thickBot="1" x14ac:dyDescent="0.3">
      <c r="B5" s="34"/>
      <c r="C5" s="35"/>
      <c r="D5" s="35"/>
      <c r="E5" s="35"/>
      <c r="F5" s="259" t="s">
        <v>411</v>
      </c>
      <c r="G5" s="260"/>
      <c r="H5" s="36"/>
      <c r="I5" s="261" t="s">
        <v>412</v>
      </c>
      <c r="J5" s="261"/>
      <c r="K5" s="261"/>
      <c r="L5" s="262"/>
      <c r="M5" s="262"/>
      <c r="N5" s="31"/>
      <c r="O5" s="32"/>
      <c r="P5" s="32"/>
      <c r="Q5" s="37" t="s">
        <v>413</v>
      </c>
      <c r="R5" s="37" t="s">
        <v>414</v>
      </c>
    </row>
    <row r="6" spans="2:18" ht="33.75" customHeight="1" x14ac:dyDescent="0.25">
      <c r="B6" s="38" t="s">
        <v>415</v>
      </c>
      <c r="C6" s="38" t="s">
        <v>416</v>
      </c>
      <c r="D6" s="86" t="s">
        <v>417</v>
      </c>
      <c r="E6" s="263" t="s">
        <v>418</v>
      </c>
      <c r="F6" s="39" t="s">
        <v>419</v>
      </c>
      <c r="G6" s="40" t="s">
        <v>420</v>
      </c>
      <c r="H6" s="41" t="s">
        <v>421</v>
      </c>
      <c r="I6" s="42">
        <v>0.15</v>
      </c>
      <c r="J6" s="42">
        <v>0.2</v>
      </c>
      <c r="K6" s="42">
        <v>0.25</v>
      </c>
      <c r="L6" s="265" t="s">
        <v>422</v>
      </c>
      <c r="M6" s="265"/>
      <c r="N6" s="43"/>
      <c r="O6" s="32"/>
      <c r="P6" s="32"/>
      <c r="Q6" s="37" t="s">
        <v>423</v>
      </c>
      <c r="R6" s="37" t="s">
        <v>424</v>
      </c>
    </row>
    <row r="7" spans="2:18" ht="30" customHeight="1" x14ac:dyDescent="0.25">
      <c r="B7" s="44">
        <v>416220</v>
      </c>
      <c r="C7" s="45">
        <v>12</v>
      </c>
      <c r="D7" s="44">
        <f>+B7/C7</f>
        <v>34685</v>
      </c>
      <c r="E7" s="264"/>
      <c r="F7" s="46">
        <v>0</v>
      </c>
      <c r="G7" s="46">
        <f>+D7</f>
        <v>34685</v>
      </c>
      <c r="H7" s="47" t="s">
        <v>425</v>
      </c>
      <c r="I7" s="48"/>
      <c r="J7" s="49"/>
      <c r="K7" s="49"/>
      <c r="L7" s="266" t="str">
        <f>+H7</f>
        <v>Exento</v>
      </c>
      <c r="M7" s="266"/>
      <c r="N7" s="31"/>
      <c r="O7" s="32"/>
      <c r="P7" s="32"/>
      <c r="Q7" s="37" t="s">
        <v>426</v>
      </c>
      <c r="R7" s="37" t="s">
        <v>427</v>
      </c>
    </row>
    <row r="8" spans="2:18" ht="23.25" customHeight="1" thickBot="1" x14ac:dyDescent="0.3">
      <c r="B8" s="44">
        <v>624329</v>
      </c>
      <c r="C8" s="45">
        <v>12</v>
      </c>
      <c r="D8" s="44">
        <f>+B8/C8</f>
        <v>52027.416666666664</v>
      </c>
      <c r="E8" s="264"/>
      <c r="F8" s="50">
        <f>+G7+0.01</f>
        <v>34685.01</v>
      </c>
      <c r="G8" s="51">
        <f>+D8</f>
        <v>52027.416666666664</v>
      </c>
      <c r="H8" s="52">
        <f>+G8-F8</f>
        <v>17342.406666666662</v>
      </c>
      <c r="I8" s="53">
        <f>+H8*I6</f>
        <v>2601.3609999999994</v>
      </c>
      <c r="J8" s="53">
        <f>+H9*J6</f>
        <v>4046.5646666666671</v>
      </c>
      <c r="K8" s="54">
        <f>+H10*K6</f>
        <v>0</v>
      </c>
      <c r="L8" s="250" t="s">
        <v>428</v>
      </c>
      <c r="M8" s="250"/>
      <c r="N8" s="55"/>
      <c r="O8" s="32"/>
      <c r="P8" s="32"/>
      <c r="Q8" s="37" t="s">
        <v>429</v>
      </c>
      <c r="R8" s="37" t="s">
        <v>430</v>
      </c>
    </row>
    <row r="9" spans="2:18" ht="17.25" customHeight="1" thickBot="1" x14ac:dyDescent="0.3">
      <c r="B9" s="44">
        <v>624329.01</v>
      </c>
      <c r="C9" s="45">
        <v>12</v>
      </c>
      <c r="D9" s="44">
        <f>+B9/C9</f>
        <v>52027.417500000003</v>
      </c>
      <c r="E9" s="264"/>
      <c r="F9" s="50">
        <f>G8+0.01</f>
        <v>52027.426666666666</v>
      </c>
      <c r="G9" s="51">
        <f>+D10</f>
        <v>72260.25</v>
      </c>
      <c r="H9" s="52">
        <f>+G9-F9</f>
        <v>20232.823333333334</v>
      </c>
      <c r="I9" s="48"/>
      <c r="J9" s="49"/>
      <c r="K9" s="49"/>
      <c r="L9" s="250" t="s">
        <v>431</v>
      </c>
      <c r="M9" s="250"/>
      <c r="N9" s="31"/>
      <c r="O9" s="32"/>
      <c r="P9" s="32"/>
      <c r="Q9" s="248" t="s">
        <v>432</v>
      </c>
      <c r="R9" s="249"/>
    </row>
    <row r="10" spans="2:18" ht="17.25" customHeight="1" x14ac:dyDescent="0.25">
      <c r="B10" s="44">
        <v>867123</v>
      </c>
      <c r="C10" s="45">
        <v>12</v>
      </c>
      <c r="D10" s="44">
        <f>+B10/C10</f>
        <v>72260.25</v>
      </c>
      <c r="E10" s="264"/>
      <c r="F10" s="50">
        <f>+G9+0.01</f>
        <v>72260.259999999995</v>
      </c>
      <c r="G10" s="56" t="s">
        <v>433</v>
      </c>
      <c r="H10" s="52"/>
      <c r="I10" s="48"/>
      <c r="J10" s="49"/>
      <c r="K10" s="49"/>
      <c r="L10" s="250" t="s">
        <v>434</v>
      </c>
      <c r="M10" s="250"/>
      <c r="N10" s="31"/>
      <c r="O10" s="31"/>
      <c r="P10" s="32"/>
      <c r="Q10" s="32"/>
      <c r="R10" s="32"/>
    </row>
    <row r="11" spans="2:18" ht="16.5" thickBot="1" x14ac:dyDescent="0.3">
      <c r="B11" s="30"/>
      <c r="C11" s="31"/>
      <c r="D11" s="31"/>
      <c r="E11" s="31"/>
      <c r="F11" s="31"/>
      <c r="G11" s="57"/>
      <c r="H11" s="58"/>
      <c r="I11" s="58"/>
      <c r="J11" s="31"/>
      <c r="K11" s="31"/>
      <c r="L11" s="251">
        <f>+I8+J8</f>
        <v>6647.9256666666661</v>
      </c>
      <c r="M11" s="251"/>
      <c r="N11" s="31"/>
      <c r="O11" s="31"/>
      <c r="P11" s="31"/>
      <c r="Q11" s="31"/>
      <c r="R11" s="31"/>
    </row>
    <row r="12" spans="2:18" ht="15.75" x14ac:dyDescent="0.25">
      <c r="B12" s="252" t="s">
        <v>435</v>
      </c>
      <c r="C12" s="253"/>
      <c r="D12" s="25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30" customHeight="1" thickBot="1" x14ac:dyDescent="0.3">
      <c r="B13" s="59"/>
      <c r="C13" s="60" t="s">
        <v>412</v>
      </c>
      <c r="D13" s="61" t="s">
        <v>436</v>
      </c>
      <c r="E13" s="31"/>
      <c r="F13" s="31"/>
      <c r="G13" s="31"/>
      <c r="H13" s="31"/>
      <c r="I13" s="31"/>
      <c r="J13" s="62"/>
      <c r="K13" s="31"/>
      <c r="L13" s="31"/>
      <c r="M13" s="31"/>
      <c r="N13" s="31"/>
      <c r="O13" s="31"/>
      <c r="P13" s="31"/>
      <c r="Q13" s="31"/>
      <c r="R13" s="31"/>
    </row>
    <row r="14" spans="2:18" ht="15.75" x14ac:dyDescent="0.25">
      <c r="B14" s="63" t="s">
        <v>0</v>
      </c>
      <c r="C14" s="64">
        <v>2.87E-2</v>
      </c>
      <c r="D14" s="65">
        <v>325250</v>
      </c>
      <c r="E14" s="31"/>
      <c r="F14" s="31"/>
      <c r="G14" s="66" t="s">
        <v>437</v>
      </c>
      <c r="H14" s="31" t="s">
        <v>0</v>
      </c>
      <c r="I14" s="67">
        <v>7.0999999999999994E-2</v>
      </c>
      <c r="J14" s="55">
        <v>1278</v>
      </c>
      <c r="K14" s="55"/>
      <c r="L14" s="31"/>
      <c r="M14" s="31"/>
      <c r="N14" s="31"/>
      <c r="O14" s="31"/>
      <c r="P14" s="31"/>
      <c r="Q14" s="31"/>
      <c r="R14" s="31"/>
    </row>
    <row r="15" spans="2:18" ht="16.5" thickBot="1" x14ac:dyDescent="0.3">
      <c r="B15" s="68" t="s">
        <v>2</v>
      </c>
      <c r="C15" s="69">
        <v>3.04E-2</v>
      </c>
      <c r="D15" s="70">
        <v>162625</v>
      </c>
      <c r="E15" s="31"/>
      <c r="F15" s="31"/>
      <c r="G15" s="31" t="s">
        <v>438</v>
      </c>
      <c r="H15" s="31" t="s">
        <v>2</v>
      </c>
      <c r="I15" s="67">
        <v>7.0900000000000005E-2</v>
      </c>
      <c r="J15" s="55">
        <v>1276.2</v>
      </c>
      <c r="K15" s="55"/>
      <c r="L15" s="31"/>
      <c r="M15" s="31"/>
      <c r="N15" s="31"/>
      <c r="O15" s="31"/>
      <c r="P15" s="31"/>
      <c r="Q15" s="31"/>
      <c r="R15" s="31"/>
    </row>
    <row r="16" spans="2:18" ht="32.25" thickBot="1" x14ac:dyDescent="0.3">
      <c r="B16" s="71" t="s">
        <v>439</v>
      </c>
      <c r="C16" s="72">
        <f>(C14+C15)</f>
        <v>5.91E-2</v>
      </c>
      <c r="D16" s="73"/>
      <c r="E16" s="31"/>
      <c r="F16" s="31"/>
      <c r="G16" s="74" t="s">
        <v>440</v>
      </c>
      <c r="H16" s="31" t="s">
        <v>441</v>
      </c>
      <c r="I16" s="67">
        <v>1.2E-2</v>
      </c>
      <c r="J16" s="55">
        <v>216</v>
      </c>
      <c r="K16" s="55"/>
      <c r="L16" s="31"/>
      <c r="M16" s="31"/>
      <c r="N16" s="31"/>
      <c r="O16" s="31"/>
      <c r="P16" s="31"/>
      <c r="Q16" s="31"/>
      <c r="R16" s="31"/>
    </row>
    <row r="17" spans="8:11" ht="16.5" thickBot="1" x14ac:dyDescent="0.3">
      <c r="H17" s="75" t="s">
        <v>442</v>
      </c>
      <c r="I17" s="76">
        <f>SUM(I14:I16)</f>
        <v>0.15390000000000001</v>
      </c>
      <c r="J17" s="77">
        <f>SUM(J14:J16)</f>
        <v>2770.2</v>
      </c>
    </row>
    <row r="18" spans="8:11" ht="15.75" thickTop="1" x14ac:dyDescent="0.25">
      <c r="J18" s="78"/>
    </row>
    <row r="20" spans="8:11" x14ac:dyDescent="0.25">
      <c r="K20" s="79">
        <v>2341371</v>
      </c>
    </row>
    <row r="21" spans="8:11" x14ac:dyDescent="0.25">
      <c r="K21" s="79">
        <v>2238609.15</v>
      </c>
    </row>
    <row r="22" spans="8:11" x14ac:dyDescent="0.25">
      <c r="I22" s="79">
        <v>459000</v>
      </c>
      <c r="K22" s="79">
        <f>+K20-K21</f>
        <v>102761.85000000009</v>
      </c>
    </row>
    <row r="23" spans="8:11" x14ac:dyDescent="0.25">
      <c r="I23" s="79">
        <v>500000</v>
      </c>
    </row>
    <row r="24" spans="8:11" x14ac:dyDescent="0.25">
      <c r="I24" s="79">
        <v>200000</v>
      </c>
    </row>
    <row r="25" spans="8:11" x14ac:dyDescent="0.25">
      <c r="I25" s="79">
        <v>100000</v>
      </c>
    </row>
    <row r="26" spans="8:11" x14ac:dyDescent="0.25">
      <c r="I26" s="78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19"/>
  <sheetViews>
    <sheetView showGridLines="0" topLeftCell="A542" zoomScaleNormal="100" zoomScaleSheetLayoutView="50" workbookViewId="0">
      <selection activeCell="I561" sqref="I561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1" width="19" style="18" customWidth="1"/>
    <col min="12" max="12" width="22.140625" style="18" customWidth="1"/>
    <col min="13" max="13" width="19" style="18" customWidth="1"/>
    <col min="14" max="14" width="24.85546875" style="18" customWidth="1"/>
    <col min="15" max="15" width="20.28515625" style="18" customWidth="1"/>
  </cols>
  <sheetData>
    <row r="1" spans="1:17" ht="38.25" customHeight="1" x14ac:dyDescent="0.2">
      <c r="A1" s="167"/>
      <c r="B1" s="5"/>
      <c r="G1" s="2"/>
    </row>
    <row r="2" spans="1:17" ht="38.25" customHeight="1" x14ac:dyDescent="0.2">
      <c r="A2" s="167"/>
      <c r="B2" s="5"/>
      <c r="G2" s="2"/>
    </row>
    <row r="3" spans="1:17" ht="38.25" customHeight="1" x14ac:dyDescent="0.2">
      <c r="A3" s="167"/>
      <c r="B3" s="5"/>
      <c r="G3" s="2"/>
      <c r="Q3" s="28"/>
    </row>
    <row r="4" spans="1:17" ht="19.5" customHeight="1" x14ac:dyDescent="0.2">
      <c r="A4" s="167"/>
      <c r="B4" s="5"/>
      <c r="G4" s="2"/>
    </row>
    <row r="5" spans="1:17" x14ac:dyDescent="0.2">
      <c r="A5" s="167"/>
      <c r="B5" s="274"/>
      <c r="C5" s="274"/>
      <c r="D5" s="274"/>
      <c r="E5" s="274"/>
      <c r="F5" s="274"/>
      <c r="G5" s="274"/>
      <c r="H5" s="274"/>
      <c r="I5" s="274"/>
      <c r="J5" s="274"/>
      <c r="K5" s="275"/>
      <c r="L5" s="276"/>
      <c r="M5" s="277"/>
      <c r="N5" s="274"/>
      <c r="O5" s="149"/>
    </row>
    <row r="6" spans="1:17" x14ac:dyDescent="0.2">
      <c r="A6" s="167"/>
      <c r="B6" s="278" t="s">
        <v>9</v>
      </c>
      <c r="C6" s="278"/>
      <c r="D6" s="278"/>
      <c r="E6" s="278"/>
      <c r="F6" s="278"/>
      <c r="G6" s="278"/>
      <c r="H6" s="278"/>
      <c r="I6" s="278"/>
      <c r="J6" s="278"/>
      <c r="K6" s="279"/>
      <c r="L6" s="280"/>
      <c r="M6" s="281"/>
      <c r="N6" s="278"/>
      <c r="O6" s="168"/>
    </row>
    <row r="7" spans="1:17" x14ac:dyDescent="0.2">
      <c r="A7" s="167"/>
      <c r="B7" s="278" t="s">
        <v>926</v>
      </c>
      <c r="C7" s="278"/>
      <c r="D7" s="278"/>
      <c r="E7" s="278"/>
      <c r="F7" s="278"/>
      <c r="G7" s="278"/>
      <c r="H7" s="278"/>
      <c r="I7" s="278"/>
      <c r="J7" s="278"/>
      <c r="K7" s="279"/>
      <c r="L7" s="280"/>
      <c r="M7" s="281"/>
      <c r="N7" s="278"/>
      <c r="O7" s="168"/>
    </row>
    <row r="8" spans="1:17" x14ac:dyDescent="0.2">
      <c r="A8" s="167"/>
      <c r="B8" s="282" t="s">
        <v>638</v>
      </c>
      <c r="C8" s="282"/>
      <c r="D8" s="282"/>
      <c r="E8" s="282"/>
      <c r="F8" s="282"/>
      <c r="G8" s="282"/>
      <c r="H8" s="282"/>
      <c r="I8" s="282"/>
      <c r="J8" s="282"/>
      <c r="K8" s="283"/>
      <c r="L8" s="284"/>
      <c r="M8" s="285"/>
      <c r="N8" s="282"/>
      <c r="O8" s="2"/>
    </row>
    <row r="9" spans="1:17" ht="18" customHeight="1" thickBot="1" x14ac:dyDescent="0.25"/>
    <row r="10" spans="1:17" ht="29.25" customHeight="1" x14ac:dyDescent="0.2">
      <c r="A10" s="88" t="s">
        <v>16</v>
      </c>
      <c r="B10" s="89" t="s">
        <v>5</v>
      </c>
      <c r="C10" s="89" t="s">
        <v>17</v>
      </c>
      <c r="D10" s="89" t="s">
        <v>6</v>
      </c>
      <c r="E10" s="89" t="s">
        <v>311</v>
      </c>
      <c r="F10" s="89" t="s">
        <v>18</v>
      </c>
      <c r="G10" s="89" t="s">
        <v>359</v>
      </c>
      <c r="H10" s="89" t="s">
        <v>355</v>
      </c>
      <c r="I10" s="89" t="s">
        <v>360</v>
      </c>
      <c r="J10" s="89" t="s">
        <v>0</v>
      </c>
      <c r="K10" s="89" t="s">
        <v>1</v>
      </c>
      <c r="L10" s="89" t="s">
        <v>2</v>
      </c>
      <c r="M10" s="89" t="s">
        <v>357</v>
      </c>
      <c r="N10" s="90" t="s">
        <v>358</v>
      </c>
      <c r="O10" s="91" t="s">
        <v>10</v>
      </c>
    </row>
    <row r="11" spans="1:17" ht="29.25" customHeight="1" x14ac:dyDescent="0.2">
      <c r="A11" s="286" t="s">
        <v>658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8"/>
    </row>
    <row r="12" spans="1:17" s="7" customFormat="1" ht="36.75" customHeight="1" x14ac:dyDescent="0.2">
      <c r="A12" s="169">
        <v>1</v>
      </c>
      <c r="B12" s="109" t="s">
        <v>105</v>
      </c>
      <c r="C12" s="109" t="s">
        <v>316</v>
      </c>
      <c r="D12" s="109" t="s">
        <v>261</v>
      </c>
      <c r="E12" s="139" t="s">
        <v>312</v>
      </c>
      <c r="F12" s="139" t="s">
        <v>313</v>
      </c>
      <c r="G12" s="179">
        <v>250000</v>
      </c>
      <c r="H12" s="179">
        <v>0</v>
      </c>
      <c r="I12" s="179">
        <f>SUM(G12:H12)</f>
        <v>250000</v>
      </c>
      <c r="J12" s="172">
        <f>IF(G12&gt;=Datos!$D$14,(Datos!$D$14*Datos!$C$14),IF(G12&lt;=Datos!$D$14,(G12*Datos!$C$14)))</f>
        <v>7175</v>
      </c>
      <c r="K12" s="178">
        <v>47818.33</v>
      </c>
      <c r="L12" s="172">
        <v>5883.16</v>
      </c>
      <c r="M12" s="179">
        <v>25</v>
      </c>
      <c r="N12" s="179">
        <f>SUM(J12:M12)</f>
        <v>60901.490000000005</v>
      </c>
      <c r="O12" s="219">
        <f>+G12-N12</f>
        <v>189098.51</v>
      </c>
    </row>
    <row r="13" spans="1:17" ht="36.75" customHeight="1" x14ac:dyDescent="0.2">
      <c r="A13" s="169">
        <v>2</v>
      </c>
      <c r="B13" s="174" t="s">
        <v>337</v>
      </c>
      <c r="C13" s="174" t="s">
        <v>316</v>
      </c>
      <c r="D13" s="174" t="s">
        <v>349</v>
      </c>
      <c r="E13" s="175" t="s">
        <v>312</v>
      </c>
      <c r="F13" s="175" t="s">
        <v>19</v>
      </c>
      <c r="G13" s="176">
        <v>145000</v>
      </c>
      <c r="H13" s="176">
        <v>0</v>
      </c>
      <c r="I13" s="179">
        <f t="shared" ref="I13:I14" si="0">SUM(G13:H13)</f>
        <v>145000</v>
      </c>
      <c r="J13" s="177">
        <f>IF(G13&gt;=Datos!$D$14,(Datos!$D$14*Datos!$C$14),IF(G13&lt;=Datos!$D$14,(G13*Datos!$C$14)))</f>
        <v>4161.5</v>
      </c>
      <c r="K13" s="180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77">
        <f>IF(G13&gt;=Datos!$D$15,(Datos!$D$15*Datos!$C$15),IF(G13&lt;=Datos!$D$15,(G13*Datos!$C$15)))</f>
        <v>4408</v>
      </c>
      <c r="M13" s="176">
        <v>25</v>
      </c>
      <c r="N13" s="179">
        <f t="shared" ref="N13" si="1">SUM(J13:M13)</f>
        <v>31284.985666666667</v>
      </c>
      <c r="O13" s="219">
        <f t="shared" ref="O13" si="2">+G13-N13</f>
        <v>113715.01433333333</v>
      </c>
    </row>
    <row r="14" spans="1:17" s="7" customFormat="1" ht="36.75" customHeight="1" x14ac:dyDescent="0.2">
      <c r="A14" s="169">
        <v>3</v>
      </c>
      <c r="B14" s="181" t="s">
        <v>25</v>
      </c>
      <c r="C14" s="181" t="s">
        <v>456</v>
      </c>
      <c r="D14" s="181" t="s">
        <v>457</v>
      </c>
      <c r="E14" s="182" t="s">
        <v>312</v>
      </c>
      <c r="F14" s="183" t="s">
        <v>19</v>
      </c>
      <c r="G14" s="172">
        <v>100000</v>
      </c>
      <c r="H14" s="172">
        <v>0</v>
      </c>
      <c r="I14" s="179">
        <f t="shared" si="0"/>
        <v>100000</v>
      </c>
      <c r="J14" s="172">
        <f>IF(G14&gt;=Datos!$D$14,(Datos!$D$14*Datos!$C$14),IF(G14&lt;=Datos!$D$14,(G14*Datos!$C$14)))</f>
        <v>2870</v>
      </c>
      <c r="K14" s="180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12105.360666666667</v>
      </c>
      <c r="L14" s="172">
        <f>IF(G14&gt;=Datos!$D$15,(Datos!$D$15*Datos!$C$15),IF(G14&lt;=Datos!$D$15,(G14*Datos!$C$15)))</f>
        <v>3040</v>
      </c>
      <c r="M14" s="172">
        <v>25</v>
      </c>
      <c r="N14" s="179">
        <f>SUM(J14:M14)</f>
        <v>18040.360666666667</v>
      </c>
      <c r="O14" s="219">
        <f>+G14-N14</f>
        <v>81959.639333333325</v>
      </c>
    </row>
    <row r="15" spans="1:17" s="87" customFormat="1" ht="36.75" customHeight="1" x14ac:dyDescent="0.2">
      <c r="A15" s="267" t="s">
        <v>501</v>
      </c>
      <c r="B15" s="268"/>
      <c r="C15" s="118">
        <v>3</v>
      </c>
      <c r="D15" s="118"/>
      <c r="E15" s="218"/>
      <c r="F15" s="136"/>
      <c r="G15" s="122">
        <f t="shared" ref="G15:O15" si="3">SUM(G12:G14)</f>
        <v>495000</v>
      </c>
      <c r="H15" s="122">
        <f t="shared" si="3"/>
        <v>0</v>
      </c>
      <c r="I15" s="122">
        <f t="shared" si="3"/>
        <v>495000</v>
      </c>
      <c r="J15" s="122">
        <f t="shared" si="3"/>
        <v>14206.5</v>
      </c>
      <c r="K15" s="122">
        <f t="shared" si="3"/>
        <v>82614.176333333337</v>
      </c>
      <c r="L15" s="122">
        <f t="shared" si="3"/>
        <v>13331.16</v>
      </c>
      <c r="M15" s="122">
        <f t="shared" si="3"/>
        <v>75</v>
      </c>
      <c r="N15" s="122">
        <f t="shared" si="3"/>
        <v>110226.83633333334</v>
      </c>
      <c r="O15" s="122">
        <f t="shared" si="3"/>
        <v>384773.16366666672</v>
      </c>
    </row>
    <row r="16" spans="1:17" s="7" customFormat="1" ht="36.75" customHeight="1" x14ac:dyDescent="0.2">
      <c r="A16" s="267" t="s">
        <v>543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9"/>
    </row>
    <row r="17" spans="1:15" s="7" customFormat="1" ht="36.75" customHeight="1" x14ac:dyDescent="0.2">
      <c r="A17" s="169">
        <v>4</v>
      </c>
      <c r="B17" s="109" t="s">
        <v>594</v>
      </c>
      <c r="C17" s="109" t="s">
        <v>456</v>
      </c>
      <c r="D17" s="109" t="s">
        <v>251</v>
      </c>
      <c r="E17" s="139" t="s">
        <v>312</v>
      </c>
      <c r="F17" s="139" t="s">
        <v>19</v>
      </c>
      <c r="G17" s="179">
        <v>33000</v>
      </c>
      <c r="H17" s="179">
        <v>0</v>
      </c>
      <c r="I17" s="179">
        <v>33000</v>
      </c>
      <c r="J17" s="172">
        <f>IF(G17&gt;=Datos!$D$14,(Datos!$D$14*Datos!$C$14),IF(G17&lt;=Datos!$D$14,(G17*Datos!$C$14)))</f>
        <v>947.1</v>
      </c>
      <c r="K17" s="180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72">
        <f>IF(G17&gt;=Datos!$D$15,(Datos!$D$15*Datos!$C$15),IF(G17&lt;=Datos!$D$15,(G17*Datos!$C$15)))</f>
        <v>1003.2</v>
      </c>
      <c r="M17" s="179">
        <v>25</v>
      </c>
      <c r="N17" s="172">
        <f>SUM(J17:M17)</f>
        <v>1975.3000000000002</v>
      </c>
      <c r="O17" s="219">
        <f>+G17-N17</f>
        <v>31024.7</v>
      </c>
    </row>
    <row r="18" spans="1:15" s="7" customFormat="1" ht="36.75" customHeight="1" x14ac:dyDescent="0.2">
      <c r="A18" s="294" t="s">
        <v>501</v>
      </c>
      <c r="B18" s="295"/>
      <c r="C18" s="185">
        <v>1</v>
      </c>
      <c r="D18" s="186"/>
      <c r="E18" s="187"/>
      <c r="F18" s="188"/>
      <c r="G18" s="160">
        <f>SUM(G17:G17)</f>
        <v>33000</v>
      </c>
      <c r="H18" s="160">
        <f t="shared" ref="H18:O18" si="4">SUM(H17:H17)</f>
        <v>0</v>
      </c>
      <c r="I18" s="160">
        <f t="shared" si="4"/>
        <v>33000</v>
      </c>
      <c r="J18" s="160">
        <f t="shared" si="4"/>
        <v>947.1</v>
      </c>
      <c r="K18" s="160">
        <f t="shared" si="4"/>
        <v>0</v>
      </c>
      <c r="L18" s="160">
        <f t="shared" si="4"/>
        <v>1003.2</v>
      </c>
      <c r="M18" s="160">
        <f t="shared" si="4"/>
        <v>25</v>
      </c>
      <c r="N18" s="160">
        <f t="shared" si="4"/>
        <v>1975.3000000000002</v>
      </c>
      <c r="O18" s="160">
        <f t="shared" si="4"/>
        <v>31024.7</v>
      </c>
    </row>
    <row r="19" spans="1:15" s="7" customFormat="1" ht="36.75" customHeight="1" x14ac:dyDescent="0.2">
      <c r="A19" s="267" t="s">
        <v>502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9"/>
    </row>
    <row r="20" spans="1:15" s="7" customFormat="1" ht="36.75" customHeight="1" x14ac:dyDescent="0.2">
      <c r="A20" s="169">
        <v>5</v>
      </c>
      <c r="B20" s="109" t="s">
        <v>203</v>
      </c>
      <c r="C20" s="109" t="s">
        <v>318</v>
      </c>
      <c r="D20" s="109" t="s">
        <v>657</v>
      </c>
      <c r="E20" s="139" t="s">
        <v>312</v>
      </c>
      <c r="F20" s="139" t="s">
        <v>19</v>
      </c>
      <c r="G20" s="179">
        <v>60000</v>
      </c>
      <c r="H20" s="179">
        <v>0</v>
      </c>
      <c r="I20" s="179">
        <f>SUM(G20:H20)</f>
        <v>60000</v>
      </c>
      <c r="J20" s="172">
        <f>IF(G20&gt;=Datos!$D$14,(Datos!$D$14*Datos!$C$14),IF(G20&lt;=Datos!$D$14,(G20*Datos!$C$14)))</f>
        <v>1722</v>
      </c>
      <c r="K20" s="180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72">
        <f>IF(G20&gt;=Datos!$D$15,(Datos!$D$15*Datos!$C$15),IF(G20&lt;=Datos!$D$15,(G20*Datos!$C$15)))</f>
        <v>1824</v>
      </c>
      <c r="M20" s="179">
        <v>25</v>
      </c>
      <c r="N20" s="172">
        <f>SUM(J20:M20)</f>
        <v>7057.6756666666661</v>
      </c>
      <c r="O20" s="219">
        <f>+G20-N20</f>
        <v>52942.324333333338</v>
      </c>
    </row>
    <row r="21" spans="1:15" s="7" customFormat="1" ht="36.75" customHeight="1" x14ac:dyDescent="0.2">
      <c r="A21" s="169">
        <v>6</v>
      </c>
      <c r="B21" s="170" t="s">
        <v>329</v>
      </c>
      <c r="C21" s="170" t="s">
        <v>456</v>
      </c>
      <c r="D21" s="154" t="s">
        <v>347</v>
      </c>
      <c r="E21" s="171" t="s">
        <v>312</v>
      </c>
      <c r="F21" s="171" t="s">
        <v>19</v>
      </c>
      <c r="G21" s="172">
        <v>145000</v>
      </c>
      <c r="H21" s="172">
        <v>0</v>
      </c>
      <c r="I21" s="172">
        <f>SUM(G21:H21)</f>
        <v>145000</v>
      </c>
      <c r="J21" s="172">
        <f>IF(G21&gt;=Datos!$D$14,(Datos!$D$14*Datos!$C$14),IF(G21&lt;=Datos!$D$14,(G21*Datos!$C$14)))</f>
        <v>4161.5</v>
      </c>
      <c r="K21" s="180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72">
        <f>IF(G21&gt;=Datos!$D$15,(Datos!$D$15*Datos!$C$15),IF(G21&lt;=Datos!$D$15,(G21*Datos!$C$15)))</f>
        <v>4408</v>
      </c>
      <c r="M21" s="172">
        <v>25</v>
      </c>
      <c r="N21" s="172">
        <f>SUM(J21:M21)</f>
        <v>31284.985666666667</v>
      </c>
      <c r="O21" s="219">
        <f>+G21-N21</f>
        <v>113715.01433333333</v>
      </c>
    </row>
    <row r="22" spans="1:15" s="7" customFormat="1" ht="36.75" customHeight="1" x14ac:dyDescent="0.2">
      <c r="A22" s="294" t="s">
        <v>501</v>
      </c>
      <c r="B22" s="295"/>
      <c r="C22" s="185">
        <v>2</v>
      </c>
      <c r="D22" s="186"/>
      <c r="E22" s="187"/>
      <c r="F22" s="188"/>
      <c r="G22" s="160">
        <f>SUM(G20:G21)</f>
        <v>205000</v>
      </c>
      <c r="H22" s="160">
        <f t="shared" ref="H22:O22" si="5">SUM(H20:H21)</f>
        <v>0</v>
      </c>
      <c r="I22" s="160">
        <f t="shared" si="5"/>
        <v>205000</v>
      </c>
      <c r="J22" s="160">
        <f t="shared" si="5"/>
        <v>5883.5</v>
      </c>
      <c r="K22" s="160">
        <f t="shared" si="5"/>
        <v>26177.161333333333</v>
      </c>
      <c r="L22" s="160">
        <f t="shared" si="5"/>
        <v>6232</v>
      </c>
      <c r="M22" s="160">
        <f t="shared" si="5"/>
        <v>50</v>
      </c>
      <c r="N22" s="160">
        <f t="shared" si="5"/>
        <v>38342.661333333337</v>
      </c>
      <c r="O22" s="160">
        <f t="shared" si="5"/>
        <v>166657.33866666665</v>
      </c>
    </row>
    <row r="23" spans="1:15" s="7" customFormat="1" ht="36.75" customHeight="1" x14ac:dyDescent="0.2">
      <c r="A23" s="267" t="s">
        <v>549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9"/>
    </row>
    <row r="24" spans="1:15" s="7" customFormat="1" ht="36.75" customHeight="1" x14ac:dyDescent="0.2">
      <c r="A24" s="169">
        <v>7</v>
      </c>
      <c r="B24" s="109" t="s">
        <v>77</v>
      </c>
      <c r="C24" s="109" t="s">
        <v>318</v>
      </c>
      <c r="D24" s="109" t="s">
        <v>255</v>
      </c>
      <c r="E24" s="139" t="s">
        <v>312</v>
      </c>
      <c r="F24" s="139" t="s">
        <v>19</v>
      </c>
      <c r="G24" s="179">
        <v>70000</v>
      </c>
      <c r="H24" s="179">
        <v>0</v>
      </c>
      <c r="I24" s="179">
        <f t="shared" ref="I24:I28" si="6">SUM(G24:H24)</f>
        <v>70000</v>
      </c>
      <c r="J24" s="172">
        <f>IF(G24&gt;=Datos!$D$14,(Datos!$D$14*Datos!$C$14),IF(G24&lt;=Datos!$D$14,(G24*Datos!$C$14)))</f>
        <v>2009</v>
      </c>
      <c r="K24" s="180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5368.4756666666663</v>
      </c>
      <c r="L24" s="172">
        <f>IF(G24&gt;=Datos!$D$15,(Datos!$D$15*Datos!$C$15),IF(G24&lt;=Datos!$D$15,(G24*Datos!$C$15)))</f>
        <v>2128</v>
      </c>
      <c r="M24" s="179">
        <v>3825</v>
      </c>
      <c r="N24" s="172">
        <f t="shared" ref="N24:N27" si="7">SUM(J24:M24)</f>
        <v>13330.475666666665</v>
      </c>
      <c r="O24" s="220">
        <f t="shared" ref="O24:O27" si="8">+G24-N24</f>
        <v>56669.524333333335</v>
      </c>
    </row>
    <row r="25" spans="1:15" s="7" customFormat="1" ht="36.75" customHeight="1" x14ac:dyDescent="0.2">
      <c r="A25" s="169">
        <v>8</v>
      </c>
      <c r="B25" s="109" t="s">
        <v>76</v>
      </c>
      <c r="C25" s="109" t="s">
        <v>318</v>
      </c>
      <c r="D25" s="109" t="s">
        <v>259</v>
      </c>
      <c r="E25" s="139" t="s">
        <v>312</v>
      </c>
      <c r="F25" s="139" t="s">
        <v>313</v>
      </c>
      <c r="G25" s="179">
        <v>37500</v>
      </c>
      <c r="H25" s="179">
        <v>0</v>
      </c>
      <c r="I25" s="179">
        <f t="shared" si="6"/>
        <v>37500</v>
      </c>
      <c r="J25" s="172">
        <f>IF(G25&gt;=Datos!$D$14,(Datos!$D$14*Datos!$C$14),IF(G25&lt;=Datos!$D$14,(G25*Datos!$C$14)))</f>
        <v>1076.25</v>
      </c>
      <c r="K25" s="180">
        <v>0</v>
      </c>
      <c r="L25" s="172">
        <f>IF(G25&gt;=Datos!$D$15,(Datos!$D$15*Datos!$C$15),IF(G25&lt;=Datos!$D$15,(G25*Datos!$C$15)))</f>
        <v>1140</v>
      </c>
      <c r="M25" s="179">
        <v>8950.52</v>
      </c>
      <c r="N25" s="172">
        <v>11166.77</v>
      </c>
      <c r="O25" s="220">
        <f t="shared" si="8"/>
        <v>26333.23</v>
      </c>
    </row>
    <row r="26" spans="1:15" s="7" customFormat="1" ht="36.75" customHeight="1" x14ac:dyDescent="0.2">
      <c r="A26" s="169">
        <v>9</v>
      </c>
      <c r="B26" s="170" t="s">
        <v>330</v>
      </c>
      <c r="C26" s="170" t="s">
        <v>317</v>
      </c>
      <c r="D26" s="170" t="s">
        <v>259</v>
      </c>
      <c r="E26" s="171" t="s">
        <v>312</v>
      </c>
      <c r="F26" s="171" t="s">
        <v>313</v>
      </c>
      <c r="G26" s="172">
        <v>37500</v>
      </c>
      <c r="H26" s="172">
        <v>0</v>
      </c>
      <c r="I26" s="179">
        <f t="shared" si="6"/>
        <v>37500</v>
      </c>
      <c r="J26" s="172">
        <f>IF(G26&gt;=Datos!$D$14,(Datos!$D$14*Datos!$C$14),IF(G26&lt;=Datos!$D$14,(G26*Datos!$C$14)))</f>
        <v>1076.25</v>
      </c>
      <c r="K26" s="180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72">
        <f>IF(G26&gt;=Datos!$D$15,(Datos!$D$15*Datos!$C$15),IF(G26&lt;=Datos!$D$15,(G26*Datos!$C$15)))</f>
        <v>1140</v>
      </c>
      <c r="M26" s="172">
        <v>25</v>
      </c>
      <c r="N26" s="172">
        <f t="shared" si="7"/>
        <v>2331.0609999999997</v>
      </c>
      <c r="O26" s="220">
        <f t="shared" si="8"/>
        <v>35168.938999999998</v>
      </c>
    </row>
    <row r="27" spans="1:15" s="7" customFormat="1" ht="36.75" customHeight="1" x14ac:dyDescent="0.2">
      <c r="A27" s="169">
        <v>10</v>
      </c>
      <c r="B27" s="189" t="s">
        <v>443</v>
      </c>
      <c r="C27" s="109" t="s">
        <v>316</v>
      </c>
      <c r="D27" s="189" t="s">
        <v>265</v>
      </c>
      <c r="E27" s="184" t="s">
        <v>312</v>
      </c>
      <c r="F27" s="184" t="s">
        <v>19</v>
      </c>
      <c r="G27" s="133">
        <v>55000</v>
      </c>
      <c r="H27" s="179">
        <v>0</v>
      </c>
      <c r="I27" s="179">
        <f t="shared" si="6"/>
        <v>55000</v>
      </c>
      <c r="J27" s="172">
        <f>IF(G27&gt;=Datos!$D$14,(Datos!$D$14*Datos!$C$14),IF(G27&lt;=Datos!$D$14,(G27*Datos!$C$14)))</f>
        <v>1578.5</v>
      </c>
      <c r="K27" s="180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2559.6734999999994</v>
      </c>
      <c r="L27" s="172">
        <f>IF(G27&gt;=Datos!$D$15,(Datos!$D$15*Datos!$C$15),IF(G27&lt;=Datos!$D$15,(G27*Datos!$C$15)))</f>
        <v>1672</v>
      </c>
      <c r="M27" s="179">
        <v>25</v>
      </c>
      <c r="N27" s="172">
        <f t="shared" si="7"/>
        <v>5835.173499999999</v>
      </c>
      <c r="O27" s="220">
        <f t="shared" si="8"/>
        <v>49164.826500000003</v>
      </c>
    </row>
    <row r="28" spans="1:15" s="7" customFormat="1" ht="36.75" customHeight="1" x14ac:dyDescent="0.2">
      <c r="A28" s="169">
        <v>11</v>
      </c>
      <c r="B28" s="170" t="s">
        <v>618</v>
      </c>
      <c r="C28" s="170" t="s">
        <v>456</v>
      </c>
      <c r="D28" s="170" t="s">
        <v>251</v>
      </c>
      <c r="E28" s="139" t="s">
        <v>312</v>
      </c>
      <c r="F28" s="139" t="s">
        <v>19</v>
      </c>
      <c r="G28" s="172">
        <v>33000</v>
      </c>
      <c r="H28" s="172">
        <v>0</v>
      </c>
      <c r="I28" s="179">
        <f t="shared" si="6"/>
        <v>33000</v>
      </c>
      <c r="J28" s="172">
        <f>IF(G28&gt;=Datos!$D$14,(Datos!$D$14*Datos!$C$14),IF(G28&lt;=Datos!$D$14,(G28*Datos!$C$14)))</f>
        <v>947.1</v>
      </c>
      <c r="K28" s="180" t="str">
        <f>IF((G28-J28-L28)&lt;=Datos!$G$7,"0",IF((G28-J28-L28)&lt;=Datos!$G$8,((G28-J28-L28)-Datos!$F$8)*Datos!$I$6,IF((G28-J28-L28)&lt;=Datos!$G$9,Datos!$I$8+((G28-J28-L28)-Datos!$F$9)*Datos!$J$6,IF((G28-J28-L28)&gt;=Datos!$F$10,(Datos!$I$8+Datos!$J$8)+((G28-J28-L28)-Datos!$F$10)*Datos!$K$6))))</f>
        <v>0</v>
      </c>
      <c r="L28" s="172">
        <f>IF(G28&gt;=Datos!$D$15,(Datos!$D$15*Datos!$C$15),IF(G28&lt;=Datos!$D$15,(G28*Datos!$C$15)))</f>
        <v>1003.2</v>
      </c>
      <c r="M28" s="172">
        <v>25</v>
      </c>
      <c r="N28" s="172">
        <f t="shared" ref="N28" si="9">SUM(J28:M28)</f>
        <v>1975.3000000000002</v>
      </c>
      <c r="O28" s="220">
        <f t="shared" ref="O28" si="10">+G28-N28</f>
        <v>31024.7</v>
      </c>
    </row>
    <row r="29" spans="1:15" s="7" customFormat="1" ht="36.75" customHeight="1" x14ac:dyDescent="0.2">
      <c r="A29" s="267" t="s">
        <v>501</v>
      </c>
      <c r="B29" s="268"/>
      <c r="C29" s="118">
        <v>5</v>
      </c>
      <c r="D29" s="157"/>
      <c r="E29" s="158"/>
      <c r="F29" s="159"/>
      <c r="G29" s="160">
        <f t="shared" ref="G29:O29" si="11">SUM(G24:G28)</f>
        <v>233000</v>
      </c>
      <c r="H29" s="160">
        <f t="shared" si="11"/>
        <v>0</v>
      </c>
      <c r="I29" s="160">
        <f t="shared" si="11"/>
        <v>233000</v>
      </c>
      <c r="J29" s="160">
        <f t="shared" si="11"/>
        <v>6687.1</v>
      </c>
      <c r="K29" s="160">
        <f t="shared" si="11"/>
        <v>8017.9601666666658</v>
      </c>
      <c r="L29" s="160">
        <f t="shared" si="11"/>
        <v>7083.2</v>
      </c>
      <c r="M29" s="160">
        <f t="shared" si="11"/>
        <v>12850.52</v>
      </c>
      <c r="N29" s="160">
        <f t="shared" si="11"/>
        <v>34638.780166666664</v>
      </c>
      <c r="O29" s="160">
        <f t="shared" si="11"/>
        <v>198361.21983333334</v>
      </c>
    </row>
    <row r="30" spans="1:15" s="7" customFormat="1" ht="36.75" customHeight="1" x14ac:dyDescent="0.2">
      <c r="A30" s="267" t="s">
        <v>503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9"/>
    </row>
    <row r="31" spans="1:15" s="7" customFormat="1" ht="36.75" customHeight="1" x14ac:dyDescent="0.2">
      <c r="A31" s="169">
        <v>12</v>
      </c>
      <c r="B31" s="109" t="s">
        <v>639</v>
      </c>
      <c r="C31" s="109" t="s">
        <v>317</v>
      </c>
      <c r="D31" s="109" t="s">
        <v>251</v>
      </c>
      <c r="E31" s="139" t="s">
        <v>312</v>
      </c>
      <c r="F31" s="139" t="s">
        <v>19</v>
      </c>
      <c r="G31" s="179">
        <v>33000</v>
      </c>
      <c r="H31" s="179">
        <v>0</v>
      </c>
      <c r="I31" s="176">
        <f t="shared" ref="I31:I34" si="12">SUM(G31:H31)</f>
        <v>33000</v>
      </c>
      <c r="J31" s="172">
        <f>IF(G31&gt;=Datos!$D$14,(Datos!$D$14*Datos!$C$14),IF(G31&lt;=Datos!$D$14,(G31*Datos!$C$14)))</f>
        <v>947.1</v>
      </c>
      <c r="K31" s="180">
        <v>0</v>
      </c>
      <c r="L31" s="172">
        <f>IF(G31&gt;=Datos!$D$15,(Datos!$D$15*Datos!$C$15),IF(G31&lt;=Datos!$D$15,(G31*Datos!$C$15)))</f>
        <v>1003.2</v>
      </c>
      <c r="M31" s="179">
        <v>25</v>
      </c>
      <c r="N31" s="179">
        <f t="shared" ref="N31:N40" si="13">SUM(J31:M31)</f>
        <v>1975.3000000000002</v>
      </c>
      <c r="O31" s="219">
        <f t="shared" ref="O31:O40" si="14">+G31-N31</f>
        <v>31024.7</v>
      </c>
    </row>
    <row r="32" spans="1:15" s="7" customFormat="1" ht="36.75" customHeight="1" x14ac:dyDescent="0.2">
      <c r="A32" s="169">
        <v>13</v>
      </c>
      <c r="B32" s="109" t="s">
        <v>179</v>
      </c>
      <c r="C32" s="109" t="s">
        <v>318</v>
      </c>
      <c r="D32" s="109" t="s">
        <v>255</v>
      </c>
      <c r="E32" s="139" t="s">
        <v>312</v>
      </c>
      <c r="F32" s="139" t="s">
        <v>19</v>
      </c>
      <c r="G32" s="179">
        <v>70000</v>
      </c>
      <c r="H32" s="179">
        <v>0</v>
      </c>
      <c r="I32" s="176">
        <f t="shared" si="12"/>
        <v>70000</v>
      </c>
      <c r="J32" s="172">
        <f>IF(G32&gt;=Datos!$D$14,(Datos!$D$14*Datos!$C$14),IF(G32&lt;=Datos!$D$14,(G32*Datos!$C$14)))</f>
        <v>2009</v>
      </c>
      <c r="K32" s="180">
        <v>5025.38</v>
      </c>
      <c r="L32" s="172">
        <f>IF(G32&gt;=Datos!$D$15,(Datos!$D$15*Datos!$C$15),IF(G32&lt;=Datos!$D$15,(G32*Datos!$C$15)))</f>
        <v>2128</v>
      </c>
      <c r="M32" s="179">
        <v>6740.46</v>
      </c>
      <c r="N32" s="179">
        <f t="shared" si="13"/>
        <v>15902.84</v>
      </c>
      <c r="O32" s="219">
        <f t="shared" si="14"/>
        <v>54097.16</v>
      </c>
    </row>
    <row r="33" spans="1:15" s="7" customFormat="1" ht="36.75" customHeight="1" x14ac:dyDescent="0.2">
      <c r="A33" s="169">
        <v>14</v>
      </c>
      <c r="B33" s="109" t="s">
        <v>219</v>
      </c>
      <c r="C33" s="109" t="s">
        <v>456</v>
      </c>
      <c r="D33" s="109" t="s">
        <v>3</v>
      </c>
      <c r="E33" s="139" t="s">
        <v>312</v>
      </c>
      <c r="F33" s="139" t="s">
        <v>19</v>
      </c>
      <c r="G33" s="179">
        <v>65000</v>
      </c>
      <c r="H33" s="179">
        <v>0</v>
      </c>
      <c r="I33" s="176">
        <f t="shared" si="12"/>
        <v>65000</v>
      </c>
      <c r="J33" s="172">
        <f>IF(G33&gt;=Datos!$D$14,(Datos!$D$14*Datos!$C$14),IF(G33&lt;=Datos!$D$14,(G33*Datos!$C$14)))</f>
        <v>1865.5</v>
      </c>
      <c r="K33" s="180">
        <f>IF((G33-J33-L33)&lt;=Datos!$G$7,"0",IF((G33-J33-L33)&lt;=Datos!$G$8,((G33-J33-L33)-Datos!$F$8)*Datos!$I$6,IF((G33-J33-L33)&lt;=Datos!$G$9,Datos!$I$8+((G33-J33-L33)-Datos!$F$9)*Datos!$J$6,IF((G33-J33-L33)&gt;=Datos!$F$10,(Datos!$I$8+Datos!$J$8)+((G33-J33-L33)-Datos!$F$10)*Datos!$K$6))))</f>
        <v>4427.5756666666657</v>
      </c>
      <c r="L33" s="172">
        <f>IF(G33&gt;=Datos!$D$15,(Datos!$D$15*Datos!$C$15),IF(G33&lt;=Datos!$D$15,(G33*Datos!$C$15)))</f>
        <v>1976</v>
      </c>
      <c r="M33" s="179">
        <v>5860.57</v>
      </c>
      <c r="N33" s="179">
        <f t="shared" si="13"/>
        <v>14129.645666666665</v>
      </c>
      <c r="O33" s="219">
        <f t="shared" si="14"/>
        <v>50870.354333333336</v>
      </c>
    </row>
    <row r="34" spans="1:15" s="7" customFormat="1" ht="36.75" customHeight="1" x14ac:dyDescent="0.2">
      <c r="A34" s="169">
        <v>15</v>
      </c>
      <c r="B34" s="109" t="s">
        <v>587</v>
      </c>
      <c r="C34" s="109" t="s">
        <v>371</v>
      </c>
      <c r="D34" s="109" t="s">
        <v>257</v>
      </c>
      <c r="E34" s="139" t="s">
        <v>312</v>
      </c>
      <c r="F34" s="139" t="s">
        <v>19</v>
      </c>
      <c r="G34" s="179">
        <v>35000</v>
      </c>
      <c r="H34" s="179">
        <v>0</v>
      </c>
      <c r="I34" s="176">
        <f t="shared" si="12"/>
        <v>35000</v>
      </c>
      <c r="J34" s="172">
        <f>IF(G34&gt;=Datos!$D$14,(Datos!$D$14*Datos!$C$14),IF(G34&lt;=Datos!$D$14,(G34*Datos!$C$14)))</f>
        <v>1004.5</v>
      </c>
      <c r="K34" s="180">
        <v>0</v>
      </c>
      <c r="L34" s="172">
        <f>IF(G34&gt;=Datos!$D$15,(Datos!$D$15*Datos!$C$15),IF(G34&lt;=Datos!$D$15,(G34*Datos!$C$15)))</f>
        <v>1064</v>
      </c>
      <c r="M34" s="179">
        <v>5025</v>
      </c>
      <c r="N34" s="179">
        <f t="shared" si="13"/>
        <v>7093.5</v>
      </c>
      <c r="O34" s="219">
        <f t="shared" si="14"/>
        <v>27906.5</v>
      </c>
    </row>
    <row r="35" spans="1:15" s="87" customFormat="1" ht="36.75" customHeight="1" x14ac:dyDescent="0.2">
      <c r="A35" s="267" t="s">
        <v>501</v>
      </c>
      <c r="B35" s="268"/>
      <c r="C35" s="118">
        <v>4</v>
      </c>
      <c r="D35" s="118"/>
      <c r="E35" s="218"/>
      <c r="F35" s="136"/>
      <c r="G35" s="122">
        <f t="shared" ref="G35:O35" si="15">SUM(G31:G34)</f>
        <v>203000</v>
      </c>
      <c r="H35" s="122">
        <f t="shared" si="15"/>
        <v>0</v>
      </c>
      <c r="I35" s="122">
        <f t="shared" si="15"/>
        <v>203000</v>
      </c>
      <c r="J35" s="122">
        <f t="shared" si="15"/>
        <v>5826.1</v>
      </c>
      <c r="K35" s="122">
        <f t="shared" si="15"/>
        <v>9452.9556666666649</v>
      </c>
      <c r="L35" s="122">
        <f t="shared" si="15"/>
        <v>6171.2</v>
      </c>
      <c r="M35" s="122">
        <f t="shared" si="15"/>
        <v>17651.03</v>
      </c>
      <c r="N35" s="122">
        <f t="shared" si="15"/>
        <v>39101.285666666663</v>
      </c>
      <c r="O35" s="122">
        <f t="shared" si="15"/>
        <v>163898.71433333334</v>
      </c>
    </row>
    <row r="36" spans="1:15" s="7" customFormat="1" ht="36.75" customHeight="1" x14ac:dyDescent="0.2">
      <c r="A36" s="267" t="s">
        <v>504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9"/>
    </row>
    <row r="37" spans="1:15" s="7" customFormat="1" ht="36.75" customHeight="1" x14ac:dyDescent="0.2">
      <c r="A37" s="173">
        <v>16</v>
      </c>
      <c r="B37" s="109" t="s">
        <v>124</v>
      </c>
      <c r="C37" s="109" t="s">
        <v>316</v>
      </c>
      <c r="D37" s="127" t="s">
        <v>342</v>
      </c>
      <c r="E37" s="139" t="s">
        <v>312</v>
      </c>
      <c r="F37" s="139" t="s">
        <v>313</v>
      </c>
      <c r="G37" s="179">
        <v>35000</v>
      </c>
      <c r="H37" s="179">
        <v>0</v>
      </c>
      <c r="I37" s="179">
        <f t="shared" ref="I37:I41" si="16">SUM(G37:H37)</f>
        <v>35000</v>
      </c>
      <c r="J37" s="172">
        <f>IF(G37&gt;=Datos!$D$14,(Datos!$D$14*Datos!$C$14),IF(G37&lt;=Datos!$D$14,(G37*Datos!$C$14)))</f>
        <v>1004.5</v>
      </c>
      <c r="K37" s="180" t="str">
        <f>IF((G37-J37-L37)&lt;=Datos!$G$7,"0",IF((G37-J37-L37)&lt;=Datos!$G$8,((G37-J37-L37)-Datos!$F$8)*Datos!$I$6,IF((G37-J37-L37)&lt;=Datos!$G$9,Datos!$I$8+((G37-J37-L37)-Datos!$F$9)*Datos!$J$6,IF((G37-J37-L37)&gt;=Datos!$F$10,(Datos!$I$8+Datos!$J$8)+((G37-J37-L37)-Datos!$F$10)*Datos!$K$6))))</f>
        <v>0</v>
      </c>
      <c r="L37" s="172">
        <f>IF(G37&gt;=Datos!$D$15,(Datos!$D$15*Datos!$C$15),IF(G37&lt;=Datos!$D$15,(G37*Datos!$C$15)))</f>
        <v>1064</v>
      </c>
      <c r="M37" s="179">
        <v>25</v>
      </c>
      <c r="N37" s="176">
        <f t="shared" si="13"/>
        <v>2093.5</v>
      </c>
      <c r="O37" s="221">
        <f t="shared" si="14"/>
        <v>32906.5</v>
      </c>
    </row>
    <row r="38" spans="1:15" s="7" customFormat="1" ht="36.75" customHeight="1" x14ac:dyDescent="0.2">
      <c r="A38" s="173">
        <v>17</v>
      </c>
      <c r="B38" s="109" t="s">
        <v>128</v>
      </c>
      <c r="C38" s="109" t="s">
        <v>318</v>
      </c>
      <c r="D38" s="127" t="s">
        <v>342</v>
      </c>
      <c r="E38" s="139" t="s">
        <v>312</v>
      </c>
      <c r="F38" s="139" t="s">
        <v>313</v>
      </c>
      <c r="G38" s="179">
        <v>35000</v>
      </c>
      <c r="H38" s="179">
        <v>0</v>
      </c>
      <c r="I38" s="179">
        <f t="shared" si="16"/>
        <v>35000</v>
      </c>
      <c r="J38" s="172">
        <f>IF(G38&gt;=Datos!$D$14,(Datos!$D$14*Datos!$C$14),IF(G38&lt;=Datos!$D$14,(G38*Datos!$C$14)))</f>
        <v>1004.5</v>
      </c>
      <c r="K38" s="180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72">
        <f>IF(G38&gt;=Datos!$D$15,(Datos!$D$15*Datos!$C$15),IF(G38&lt;=Datos!$D$15,(G38*Datos!$C$15)))</f>
        <v>1064</v>
      </c>
      <c r="M38" s="179">
        <v>25</v>
      </c>
      <c r="N38" s="176">
        <f t="shared" si="13"/>
        <v>2093.5</v>
      </c>
      <c r="O38" s="221">
        <f t="shared" si="14"/>
        <v>32906.5</v>
      </c>
    </row>
    <row r="39" spans="1:15" s="7" customFormat="1" ht="36.75" customHeight="1" x14ac:dyDescent="0.2">
      <c r="A39" s="173">
        <v>18</v>
      </c>
      <c r="B39" s="109" t="s">
        <v>628</v>
      </c>
      <c r="C39" s="109" t="s">
        <v>317</v>
      </c>
      <c r="D39" s="109" t="s">
        <v>251</v>
      </c>
      <c r="E39" s="139" t="s">
        <v>312</v>
      </c>
      <c r="F39" s="139" t="s">
        <v>313</v>
      </c>
      <c r="G39" s="179">
        <v>33000</v>
      </c>
      <c r="H39" s="179">
        <v>0</v>
      </c>
      <c r="I39" s="179">
        <f t="shared" si="16"/>
        <v>33000</v>
      </c>
      <c r="J39" s="172">
        <f>IF(G39&gt;=Datos!$D$14,(Datos!$D$14*Datos!$C$14),IF(G39&lt;=Datos!$D$14,(G39*Datos!$C$14)))</f>
        <v>947.1</v>
      </c>
      <c r="K39" s="180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72">
        <f>IF(G39&gt;=Datos!$D$15,(Datos!$D$15*Datos!$C$15),IF(G39&lt;=Datos!$D$15,(G39*Datos!$C$15)))</f>
        <v>1003.2</v>
      </c>
      <c r="M39" s="179">
        <v>25</v>
      </c>
      <c r="N39" s="176">
        <f t="shared" ref="N39" si="17">SUM(J39:M39)</f>
        <v>1975.3000000000002</v>
      </c>
      <c r="O39" s="221">
        <f t="shared" ref="O39" si="18">+G39-N39</f>
        <v>31024.7</v>
      </c>
    </row>
    <row r="40" spans="1:15" ht="36.75" customHeight="1" x14ac:dyDescent="0.2">
      <c r="A40" s="173">
        <v>19</v>
      </c>
      <c r="B40" s="174" t="s">
        <v>190</v>
      </c>
      <c r="C40" s="174" t="s">
        <v>456</v>
      </c>
      <c r="D40" s="101" t="s">
        <v>350</v>
      </c>
      <c r="E40" s="175" t="s">
        <v>312</v>
      </c>
      <c r="F40" s="175" t="s">
        <v>313</v>
      </c>
      <c r="G40" s="176">
        <v>135000</v>
      </c>
      <c r="H40" s="176">
        <v>0</v>
      </c>
      <c r="I40" s="179">
        <f t="shared" si="16"/>
        <v>135000</v>
      </c>
      <c r="J40" s="177">
        <f>IF(G40&gt;=Datos!$D$14,(Datos!$D$14*Datos!$C$14),IF(G40&lt;=Datos!$D$14,(G40*Datos!$C$14)))</f>
        <v>3874.5</v>
      </c>
      <c r="K40" s="178">
        <v>20338.240000000002</v>
      </c>
      <c r="L40" s="177">
        <f>IF(G40&gt;=Datos!$D$15,(Datos!$D$15*Datos!$C$15),IF(G40&lt;=Datos!$D$15,(G40*Datos!$C$15)))</f>
        <v>4104</v>
      </c>
      <c r="M40" s="176">
        <v>25</v>
      </c>
      <c r="N40" s="176">
        <f t="shared" si="13"/>
        <v>28341.74</v>
      </c>
      <c r="O40" s="221">
        <f t="shared" si="14"/>
        <v>106658.26</v>
      </c>
    </row>
    <row r="41" spans="1:15" ht="36.75" customHeight="1" x14ac:dyDescent="0.2">
      <c r="A41" s="173">
        <v>20</v>
      </c>
      <c r="B41" s="174" t="s">
        <v>627</v>
      </c>
      <c r="C41" s="174" t="s">
        <v>317</v>
      </c>
      <c r="D41" s="101" t="s">
        <v>251</v>
      </c>
      <c r="E41" s="175" t="s">
        <v>312</v>
      </c>
      <c r="F41" s="175" t="s">
        <v>313</v>
      </c>
      <c r="G41" s="176">
        <v>33000</v>
      </c>
      <c r="H41" s="176">
        <v>0</v>
      </c>
      <c r="I41" s="179">
        <f t="shared" si="16"/>
        <v>33000</v>
      </c>
      <c r="J41" s="177">
        <f>IF(G41&gt;=Datos!$D$14,(Datos!$D$14*Datos!$C$14),IF(G41&lt;=Datos!$D$14,(G41*Datos!$C$14)))</f>
        <v>947.1</v>
      </c>
      <c r="K41" s="178">
        <v>0</v>
      </c>
      <c r="L41" s="177">
        <f>IF(G41&gt;=Datos!$D$15,(Datos!$D$15*Datos!$C$15),IF(G41&lt;=Datos!$D$15,(G41*Datos!$C$15)))</f>
        <v>1003.2</v>
      </c>
      <c r="M41" s="176">
        <v>25</v>
      </c>
      <c r="N41" s="176">
        <f t="shared" ref="N41" si="19">SUM(J41:M41)</f>
        <v>1975.3000000000002</v>
      </c>
      <c r="O41" s="221">
        <f t="shared" ref="O41" si="20">+G41-N41</f>
        <v>31024.7</v>
      </c>
    </row>
    <row r="42" spans="1:15" s="87" customFormat="1" ht="36.75" customHeight="1" x14ac:dyDescent="0.2">
      <c r="A42" s="267" t="s">
        <v>501</v>
      </c>
      <c r="B42" s="268"/>
      <c r="C42" s="118">
        <v>5</v>
      </c>
      <c r="D42" s="118"/>
      <c r="E42" s="218"/>
      <c r="F42" s="136"/>
      <c r="G42" s="122">
        <f t="shared" ref="G42:O42" si="21">SUM(G37:G41)</f>
        <v>271000</v>
      </c>
      <c r="H42" s="122">
        <f t="shared" si="21"/>
        <v>0</v>
      </c>
      <c r="I42" s="122">
        <f t="shared" si="21"/>
        <v>271000</v>
      </c>
      <c r="J42" s="122">
        <f t="shared" si="21"/>
        <v>7777.7000000000007</v>
      </c>
      <c r="K42" s="122">
        <f t="shared" si="21"/>
        <v>20338.240000000002</v>
      </c>
      <c r="L42" s="122">
        <f t="shared" si="21"/>
        <v>8238.4</v>
      </c>
      <c r="M42" s="122">
        <f t="shared" si="21"/>
        <v>125</v>
      </c>
      <c r="N42" s="122">
        <f t="shared" si="21"/>
        <v>36479.340000000004</v>
      </c>
      <c r="O42" s="122">
        <f t="shared" si="21"/>
        <v>234520.66</v>
      </c>
    </row>
    <row r="43" spans="1:15" s="7" customFormat="1" ht="36.75" customHeight="1" x14ac:dyDescent="0.2">
      <c r="A43" s="267" t="s">
        <v>656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22"/>
    </row>
    <row r="44" spans="1:15" ht="36.75" customHeight="1" x14ac:dyDescent="0.2">
      <c r="A44" s="173">
        <v>21</v>
      </c>
      <c r="B44" s="174" t="s">
        <v>780</v>
      </c>
      <c r="C44" s="174" t="s">
        <v>371</v>
      </c>
      <c r="D44" s="174" t="s">
        <v>257</v>
      </c>
      <c r="E44" s="175" t="s">
        <v>312</v>
      </c>
      <c r="F44" s="175" t="s">
        <v>19</v>
      </c>
      <c r="G44" s="176">
        <v>35000</v>
      </c>
      <c r="H44" s="176">
        <v>0</v>
      </c>
      <c r="I44" s="176">
        <f t="shared" ref="I44:I51" si="22">SUM(G44:H44)</f>
        <v>35000</v>
      </c>
      <c r="J44" s="177">
        <f>IF(G44&gt;=Datos!$D$14,(Datos!$D$14*Datos!$C$14),IF(G44&lt;=Datos!$D$14,(G44*Datos!$C$14)))</f>
        <v>1004.5</v>
      </c>
      <c r="K44" s="178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177">
        <f>IF(G44&gt;=Datos!$D$15,(Datos!$D$15*Datos!$C$15),IF(G44&lt;=Datos!$D$15,(G44*Datos!$C$15)))</f>
        <v>1064</v>
      </c>
      <c r="M44" s="176">
        <v>3455.92</v>
      </c>
      <c r="N44" s="176">
        <f t="shared" ref="N44:N50" si="23">SUM(J44:M44)</f>
        <v>5524.42</v>
      </c>
      <c r="O44" s="221">
        <f t="shared" ref="O44:O50" si="24">+G44-N44</f>
        <v>29475.58</v>
      </c>
    </row>
    <row r="45" spans="1:15" s="7" customFormat="1" ht="36.75" customHeight="1" x14ac:dyDescent="0.2">
      <c r="A45" s="173">
        <v>22</v>
      </c>
      <c r="B45" s="109" t="s">
        <v>335</v>
      </c>
      <c r="C45" s="109" t="s">
        <v>371</v>
      </c>
      <c r="D45" s="109" t="s">
        <v>466</v>
      </c>
      <c r="E45" s="139" t="s">
        <v>312</v>
      </c>
      <c r="F45" s="139" t="s">
        <v>19</v>
      </c>
      <c r="G45" s="179">
        <v>90000</v>
      </c>
      <c r="H45" s="179">
        <v>0</v>
      </c>
      <c r="I45" s="176">
        <f t="shared" si="22"/>
        <v>90000</v>
      </c>
      <c r="J45" s="172">
        <f>IF(G45&gt;=Datos!$D$14,(Datos!$D$14*Datos!$C$14),IF(G45&lt;=Datos!$D$14,(G45*Datos!$C$14)))</f>
        <v>2583</v>
      </c>
      <c r="K45" s="180">
        <v>9753.1200000000008</v>
      </c>
      <c r="L45" s="172">
        <f>IF(G45&gt;=Datos!$D$15,(Datos!$D$15*Datos!$C$15),IF(G45&lt;=Datos!$D$15,(G45*Datos!$C$15)))</f>
        <v>2736</v>
      </c>
      <c r="M45" s="179">
        <v>25</v>
      </c>
      <c r="N45" s="176">
        <f t="shared" si="23"/>
        <v>15097.12</v>
      </c>
      <c r="O45" s="221">
        <f t="shared" si="24"/>
        <v>74902.880000000005</v>
      </c>
    </row>
    <row r="46" spans="1:15" s="7" customFormat="1" ht="36.75" customHeight="1" x14ac:dyDescent="0.2">
      <c r="A46" s="173">
        <v>23</v>
      </c>
      <c r="B46" s="109" t="s">
        <v>772</v>
      </c>
      <c r="C46" s="109" t="s">
        <v>456</v>
      </c>
      <c r="D46" s="109" t="s">
        <v>251</v>
      </c>
      <c r="E46" s="139" t="s">
        <v>312</v>
      </c>
      <c r="F46" s="139" t="s">
        <v>313</v>
      </c>
      <c r="G46" s="179">
        <v>35000</v>
      </c>
      <c r="H46" s="176">
        <v>0</v>
      </c>
      <c r="I46" s="176">
        <f t="shared" si="22"/>
        <v>35000</v>
      </c>
      <c r="J46" s="177">
        <f>IF(G46&gt;=Datos!$D$14,(Datos!$D$14*Datos!$C$14),IF(G46&lt;=Datos!$D$14,(G46*Datos!$C$14)))</f>
        <v>1004.5</v>
      </c>
      <c r="K46" s="178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177">
        <f>IF(G46&gt;=Datos!$D$15,(Datos!$D$15*Datos!$C$15),IF(G46&lt;=Datos!$D$15,(G46*Datos!$C$15)))</f>
        <v>1064</v>
      </c>
      <c r="M46" s="176">
        <v>25</v>
      </c>
      <c r="N46" s="176">
        <f t="shared" si="23"/>
        <v>2093.5</v>
      </c>
      <c r="O46" s="221">
        <f t="shared" si="24"/>
        <v>32906.5</v>
      </c>
    </row>
    <row r="47" spans="1:15" s="7" customFormat="1" ht="36.75" customHeight="1" x14ac:dyDescent="0.2">
      <c r="A47" s="173">
        <v>24</v>
      </c>
      <c r="B47" s="109" t="s">
        <v>331</v>
      </c>
      <c r="C47" s="109" t="s">
        <v>317</v>
      </c>
      <c r="D47" s="109" t="s">
        <v>256</v>
      </c>
      <c r="E47" s="139" t="s">
        <v>312</v>
      </c>
      <c r="F47" s="139" t="s">
        <v>313</v>
      </c>
      <c r="G47" s="179">
        <v>22500</v>
      </c>
      <c r="H47" s="179">
        <v>0</v>
      </c>
      <c r="I47" s="176">
        <f t="shared" si="22"/>
        <v>22500</v>
      </c>
      <c r="J47" s="172">
        <v>645.75</v>
      </c>
      <c r="K47" s="180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2">
        <v>684</v>
      </c>
      <c r="M47" s="179">
        <v>25</v>
      </c>
      <c r="N47" s="176">
        <f t="shared" si="23"/>
        <v>1354.75</v>
      </c>
      <c r="O47" s="221">
        <f t="shared" si="24"/>
        <v>21145.25</v>
      </c>
    </row>
    <row r="48" spans="1:15" ht="36.75" customHeight="1" x14ac:dyDescent="0.2">
      <c r="A48" s="173">
        <v>25</v>
      </c>
      <c r="B48" s="174" t="s">
        <v>120</v>
      </c>
      <c r="C48" s="174" t="s">
        <v>316</v>
      </c>
      <c r="D48" s="174" t="s">
        <v>251</v>
      </c>
      <c r="E48" s="175" t="s">
        <v>312</v>
      </c>
      <c r="F48" s="175" t="s">
        <v>313</v>
      </c>
      <c r="G48" s="176">
        <v>33000</v>
      </c>
      <c r="H48" s="176">
        <v>0</v>
      </c>
      <c r="I48" s="176">
        <f t="shared" si="22"/>
        <v>33000</v>
      </c>
      <c r="J48" s="177">
        <f>IF(G48&gt;=Datos!$D$14,(Datos!$D$14*Datos!$C$14),IF(G48&lt;=Datos!$D$14,(G48*Datos!$C$14)))</f>
        <v>947.1</v>
      </c>
      <c r="K48" s="178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7">
        <f>IF(G48&gt;=Datos!$D$15,(Datos!$D$15*Datos!$C$15),IF(G48&lt;=Datos!$D$15,(G48*Datos!$C$15)))</f>
        <v>1003.2</v>
      </c>
      <c r="M48" s="176">
        <v>1740.46</v>
      </c>
      <c r="N48" s="176">
        <f t="shared" si="23"/>
        <v>3690.76</v>
      </c>
      <c r="O48" s="221">
        <f t="shared" si="24"/>
        <v>29309.239999999998</v>
      </c>
    </row>
    <row r="49" spans="1:15" s="7" customFormat="1" ht="36.75" customHeight="1" x14ac:dyDescent="0.2">
      <c r="A49" s="173">
        <v>26</v>
      </c>
      <c r="B49" s="109" t="s">
        <v>599</v>
      </c>
      <c r="C49" s="109" t="s">
        <v>316</v>
      </c>
      <c r="D49" s="109" t="s">
        <v>251</v>
      </c>
      <c r="E49" s="139" t="s">
        <v>312</v>
      </c>
      <c r="F49" s="139" t="s">
        <v>313</v>
      </c>
      <c r="G49" s="179">
        <v>26000</v>
      </c>
      <c r="H49" s="179">
        <v>0</v>
      </c>
      <c r="I49" s="176">
        <f t="shared" si="22"/>
        <v>26000</v>
      </c>
      <c r="J49" s="172">
        <v>746.2</v>
      </c>
      <c r="K49" s="180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72">
        <v>790.4</v>
      </c>
      <c r="M49" s="179">
        <v>25</v>
      </c>
      <c r="N49" s="176">
        <f t="shared" si="23"/>
        <v>1561.6</v>
      </c>
      <c r="O49" s="221">
        <f t="shared" si="24"/>
        <v>24438.400000000001</v>
      </c>
    </row>
    <row r="50" spans="1:15" s="7" customFormat="1" ht="36.75" customHeight="1" x14ac:dyDescent="0.2">
      <c r="A50" s="173">
        <v>27</v>
      </c>
      <c r="B50" s="109" t="s">
        <v>493</v>
      </c>
      <c r="C50" s="109" t="s">
        <v>371</v>
      </c>
      <c r="D50" s="109" t="s">
        <v>251</v>
      </c>
      <c r="E50" s="139" t="s">
        <v>312</v>
      </c>
      <c r="F50" s="139" t="s">
        <v>313</v>
      </c>
      <c r="G50" s="179">
        <v>26000</v>
      </c>
      <c r="H50" s="179">
        <v>0</v>
      </c>
      <c r="I50" s="176">
        <f t="shared" si="22"/>
        <v>26000</v>
      </c>
      <c r="J50" s="172">
        <v>746.2</v>
      </c>
      <c r="K50" s="180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72">
        <v>790.4</v>
      </c>
      <c r="M50" s="179">
        <v>25</v>
      </c>
      <c r="N50" s="176">
        <f t="shared" si="23"/>
        <v>1561.6</v>
      </c>
      <c r="O50" s="221">
        <f t="shared" si="24"/>
        <v>24438.400000000001</v>
      </c>
    </row>
    <row r="51" spans="1:15" ht="36.75" customHeight="1" x14ac:dyDescent="0.2">
      <c r="A51" s="173">
        <v>28</v>
      </c>
      <c r="B51" s="174" t="s">
        <v>109</v>
      </c>
      <c r="C51" s="174" t="s">
        <v>316</v>
      </c>
      <c r="D51" s="174" t="s">
        <v>257</v>
      </c>
      <c r="E51" s="175" t="s">
        <v>312</v>
      </c>
      <c r="F51" s="175" t="s">
        <v>19</v>
      </c>
      <c r="G51" s="176">
        <v>35000</v>
      </c>
      <c r="H51" s="176">
        <v>0</v>
      </c>
      <c r="I51" s="176">
        <f t="shared" si="22"/>
        <v>35000</v>
      </c>
      <c r="J51" s="177">
        <f>IF(G51&gt;=Datos!$D$14,(Datos!$D$14*Datos!$C$14),IF(G51&lt;=Datos!$D$14,(G51*Datos!$C$14)))</f>
        <v>1004.5</v>
      </c>
      <c r="K51" s="178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77">
        <f>IF(G51&gt;=Datos!$D$15,(Datos!$D$15*Datos!$C$15),IF(G51&lt;=Datos!$D$15,(G51*Datos!$C$15)))</f>
        <v>1064</v>
      </c>
      <c r="M51" s="176">
        <v>3455.92</v>
      </c>
      <c r="N51" s="176">
        <f t="shared" ref="N51" si="25">SUM(J51:M51)</f>
        <v>5524.42</v>
      </c>
      <c r="O51" s="221">
        <f t="shared" ref="O51" si="26">+G51-N51</f>
        <v>29475.58</v>
      </c>
    </row>
    <row r="52" spans="1:15" s="87" customFormat="1" ht="36.75" customHeight="1" x14ac:dyDescent="0.2">
      <c r="A52" s="267" t="s">
        <v>501</v>
      </c>
      <c r="B52" s="268"/>
      <c r="C52" s="118">
        <v>9</v>
      </c>
      <c r="D52" s="118"/>
      <c r="E52" s="218"/>
      <c r="F52" s="190"/>
      <c r="G52" s="191">
        <f t="shared" ref="G52:O52" si="27">SUM(G44:G51)</f>
        <v>302500</v>
      </c>
      <c r="H52" s="191">
        <f t="shared" si="27"/>
        <v>0</v>
      </c>
      <c r="I52" s="191">
        <f t="shared" si="27"/>
        <v>302500</v>
      </c>
      <c r="J52" s="191">
        <f t="shared" si="27"/>
        <v>8681.75</v>
      </c>
      <c r="K52" s="191">
        <f t="shared" si="27"/>
        <v>9753.1200000000008</v>
      </c>
      <c r="L52" s="191">
        <f t="shared" si="27"/>
        <v>9196</v>
      </c>
      <c r="M52" s="191">
        <f t="shared" si="27"/>
        <v>8777.2999999999993</v>
      </c>
      <c r="N52" s="191">
        <f t="shared" si="27"/>
        <v>36408.17</v>
      </c>
      <c r="O52" s="191">
        <f t="shared" si="27"/>
        <v>266091.83</v>
      </c>
    </row>
    <row r="53" spans="1:15" s="7" customFormat="1" ht="36.75" customHeight="1" x14ac:dyDescent="0.2">
      <c r="A53" s="267" t="s">
        <v>550</v>
      </c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22"/>
    </row>
    <row r="54" spans="1:15" s="7" customFormat="1" ht="36.75" customHeight="1" x14ac:dyDescent="0.2">
      <c r="A54" s="169">
        <v>29</v>
      </c>
      <c r="B54" s="109" t="s">
        <v>749</v>
      </c>
      <c r="C54" s="109" t="s">
        <v>371</v>
      </c>
      <c r="D54" s="109" t="s">
        <v>262</v>
      </c>
      <c r="E54" s="139" t="s">
        <v>312</v>
      </c>
      <c r="F54" s="139" t="s">
        <v>313</v>
      </c>
      <c r="G54" s="179">
        <v>20000</v>
      </c>
      <c r="H54" s="179">
        <v>0</v>
      </c>
      <c r="I54" s="179">
        <f>SUM(G54:H54)</f>
        <v>20000</v>
      </c>
      <c r="J54" s="172">
        <f>IF(G54&gt;=Datos!$D$14,(Datos!$D$14*Datos!$C$14),IF(G54&lt;=Datos!$D$14,(G54*Datos!$C$14)))</f>
        <v>574</v>
      </c>
      <c r="K54" s="180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172">
        <f>IF(G54&gt;=Datos!$D$15,(Datos!$D$15*Datos!$C$15),IF(G54&lt;=Datos!$D$15,(G54*Datos!$C$15)))</f>
        <v>608</v>
      </c>
      <c r="M54" s="179">
        <v>25</v>
      </c>
      <c r="N54" s="179">
        <f t="shared" ref="N54" si="28">SUM(J54:M54)</f>
        <v>1207</v>
      </c>
      <c r="O54" s="221">
        <f t="shared" ref="O54:O59" si="29">+G54-N54</f>
        <v>18793</v>
      </c>
    </row>
    <row r="55" spans="1:15" s="7" customFormat="1" ht="36.75" customHeight="1" x14ac:dyDescent="0.2">
      <c r="A55" s="169">
        <v>30</v>
      </c>
      <c r="B55" s="109" t="s">
        <v>847</v>
      </c>
      <c r="C55" s="109" t="s">
        <v>456</v>
      </c>
      <c r="D55" s="109" t="s">
        <v>251</v>
      </c>
      <c r="E55" s="139" t="s">
        <v>312</v>
      </c>
      <c r="F55" s="139" t="s">
        <v>19</v>
      </c>
      <c r="G55" s="179">
        <v>26000</v>
      </c>
      <c r="H55" s="179">
        <v>0</v>
      </c>
      <c r="I55" s="179">
        <f t="shared" ref="I55:I59" si="30">SUM(G55:H55)</f>
        <v>26000</v>
      </c>
      <c r="J55" s="172">
        <f>IF(G55&gt;=Datos!$D$14,(Datos!$D$14*Datos!$C$14),IF(G55&lt;=Datos!$D$14,(G55*Datos!$C$14)))</f>
        <v>746.2</v>
      </c>
      <c r="K55" s="180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2">
        <f>IF(G55&gt;=Datos!$D$15,(Datos!$D$15*Datos!$C$15),IF(G55&lt;=Datos!$D$15,(G55*Datos!$C$15)))</f>
        <v>790.4</v>
      </c>
      <c r="M55" s="179">
        <v>25</v>
      </c>
      <c r="N55" s="179">
        <f t="shared" ref="N55" si="31">SUM(J55:M55)</f>
        <v>1561.6</v>
      </c>
      <c r="O55" s="221">
        <f t="shared" ref="O55" si="32">+G55-N55</f>
        <v>24438.400000000001</v>
      </c>
    </row>
    <row r="56" spans="1:15" s="7" customFormat="1" ht="36.75" customHeight="1" x14ac:dyDescent="0.2">
      <c r="A56" s="169">
        <v>31</v>
      </c>
      <c r="B56" s="109" t="s">
        <v>308</v>
      </c>
      <c r="C56" s="109" t="s">
        <v>317</v>
      </c>
      <c r="D56" s="109" t="s">
        <v>262</v>
      </c>
      <c r="E56" s="139" t="s">
        <v>312</v>
      </c>
      <c r="F56" s="139" t="s">
        <v>313</v>
      </c>
      <c r="G56" s="179">
        <v>20000</v>
      </c>
      <c r="H56" s="179">
        <v>0</v>
      </c>
      <c r="I56" s="179">
        <f t="shared" si="30"/>
        <v>20000</v>
      </c>
      <c r="J56" s="172">
        <f>IF(G56&gt;=Datos!$D$14,(Datos!$D$14*Datos!$C$14),IF(G56&lt;=Datos!$D$14,(G56*Datos!$C$14)))</f>
        <v>574</v>
      </c>
      <c r="K56" s="180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2">
        <f>IF(G56&gt;=Datos!$D$15,(Datos!$D$15*Datos!$C$15),IF(G56&lt;=Datos!$D$15,(G56*Datos!$C$15)))</f>
        <v>608</v>
      </c>
      <c r="M56" s="179">
        <v>25</v>
      </c>
      <c r="N56" s="179">
        <f t="shared" ref="N56:N59" si="33">SUM(J56:M56)</f>
        <v>1207</v>
      </c>
      <c r="O56" s="221">
        <f t="shared" si="29"/>
        <v>18793</v>
      </c>
    </row>
    <row r="57" spans="1:15" s="7" customFormat="1" ht="36.75" customHeight="1" x14ac:dyDescent="0.2">
      <c r="A57" s="169">
        <v>32</v>
      </c>
      <c r="B57" s="109" t="s">
        <v>499</v>
      </c>
      <c r="C57" s="109" t="s">
        <v>316</v>
      </c>
      <c r="D57" s="109" t="s">
        <v>251</v>
      </c>
      <c r="E57" s="139" t="s">
        <v>312</v>
      </c>
      <c r="F57" s="139" t="s">
        <v>19</v>
      </c>
      <c r="G57" s="179">
        <v>35000</v>
      </c>
      <c r="H57" s="179">
        <v>0</v>
      </c>
      <c r="I57" s="179">
        <f t="shared" si="30"/>
        <v>35000</v>
      </c>
      <c r="J57" s="172">
        <f>IF(G57&gt;=Datos!$D$14,(Datos!$D$14*Datos!$C$14),IF(G57&lt;=Datos!$D$14,(G57*Datos!$C$14)))</f>
        <v>1004.5</v>
      </c>
      <c r="K57" s="180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72">
        <f>IF(G57&gt;=Datos!$D$15,(Datos!$D$15*Datos!$C$15),IF(G57&lt;=Datos!$D$15,(G57*Datos!$C$15)))</f>
        <v>1064</v>
      </c>
      <c r="M57" s="179">
        <v>25</v>
      </c>
      <c r="N57" s="179">
        <f t="shared" si="33"/>
        <v>2093.5</v>
      </c>
      <c r="O57" s="221">
        <f t="shared" si="29"/>
        <v>32906.5</v>
      </c>
    </row>
    <row r="58" spans="1:15" s="7" customFormat="1" ht="36.75" customHeight="1" x14ac:dyDescent="0.2">
      <c r="A58" s="169">
        <v>33</v>
      </c>
      <c r="B58" s="109" t="s">
        <v>129</v>
      </c>
      <c r="C58" s="109" t="s">
        <v>318</v>
      </c>
      <c r="D58" s="109" t="s">
        <v>262</v>
      </c>
      <c r="E58" s="139" t="s">
        <v>312</v>
      </c>
      <c r="F58" s="139" t="s">
        <v>313</v>
      </c>
      <c r="G58" s="179">
        <v>20000</v>
      </c>
      <c r="H58" s="179">
        <v>0</v>
      </c>
      <c r="I58" s="179">
        <f t="shared" si="30"/>
        <v>20000</v>
      </c>
      <c r="J58" s="172">
        <f>IF(G58&gt;=Datos!$D$14,(Datos!$D$14*Datos!$C$14),IF(G58&lt;=Datos!$D$14,(G58*Datos!$C$14)))</f>
        <v>574</v>
      </c>
      <c r="K58" s="180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72">
        <f>IF(G58&gt;=Datos!$D$15,(Datos!$D$15*Datos!$C$15),IF(G58&lt;=Datos!$D$15,(G58*Datos!$C$15)))</f>
        <v>608</v>
      </c>
      <c r="M58" s="179">
        <v>6485.77</v>
      </c>
      <c r="N58" s="179">
        <f t="shared" si="33"/>
        <v>7667.77</v>
      </c>
      <c r="O58" s="221">
        <f t="shared" si="29"/>
        <v>12332.23</v>
      </c>
    </row>
    <row r="59" spans="1:15" s="7" customFormat="1" ht="36.75" customHeight="1" x14ac:dyDescent="0.2">
      <c r="A59" s="169">
        <v>34</v>
      </c>
      <c r="B59" s="109" t="s">
        <v>123</v>
      </c>
      <c r="C59" s="109" t="s">
        <v>316</v>
      </c>
      <c r="D59" s="109" t="s">
        <v>262</v>
      </c>
      <c r="E59" s="139" t="s">
        <v>312</v>
      </c>
      <c r="F59" s="139" t="s">
        <v>313</v>
      </c>
      <c r="G59" s="179">
        <v>20000</v>
      </c>
      <c r="H59" s="179">
        <v>0</v>
      </c>
      <c r="I59" s="179">
        <f t="shared" si="30"/>
        <v>20000</v>
      </c>
      <c r="J59" s="172">
        <f>IF(G59&gt;=Datos!$D$14,(Datos!$D$14*Datos!$C$14),IF(G59&lt;=Datos!$D$14,(G59*Datos!$C$14)))</f>
        <v>574</v>
      </c>
      <c r="K59" s="180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72">
        <f>IF(G59&gt;=Datos!$D$15,(Datos!$D$15*Datos!$C$15),IF(G59&lt;=Datos!$D$15,(G59*Datos!$C$15)))</f>
        <v>608</v>
      </c>
      <c r="M59" s="179">
        <v>25</v>
      </c>
      <c r="N59" s="179">
        <f t="shared" si="33"/>
        <v>1207</v>
      </c>
      <c r="O59" s="221">
        <f t="shared" si="29"/>
        <v>18793</v>
      </c>
    </row>
    <row r="60" spans="1:15" s="87" customFormat="1" ht="36.75" customHeight="1" x14ac:dyDescent="0.2">
      <c r="A60" s="267" t="s">
        <v>501</v>
      </c>
      <c r="B60" s="268"/>
      <c r="C60" s="118">
        <v>6</v>
      </c>
      <c r="D60" s="118"/>
      <c r="E60" s="218"/>
      <c r="F60" s="136"/>
      <c r="G60" s="122">
        <f t="shared" ref="G60:O60" si="34">SUM(G54:G59)</f>
        <v>141000</v>
      </c>
      <c r="H60" s="122">
        <f t="shared" si="34"/>
        <v>0</v>
      </c>
      <c r="I60" s="122">
        <f t="shared" si="34"/>
        <v>141000</v>
      </c>
      <c r="J60" s="122">
        <f t="shared" si="34"/>
        <v>4046.7</v>
      </c>
      <c r="K60" s="122">
        <f t="shared" si="34"/>
        <v>0</v>
      </c>
      <c r="L60" s="122">
        <f t="shared" si="34"/>
        <v>4286.3999999999996</v>
      </c>
      <c r="M60" s="122">
        <f t="shared" si="34"/>
        <v>6610.77</v>
      </c>
      <c r="N60" s="122">
        <f t="shared" si="34"/>
        <v>14943.87</v>
      </c>
      <c r="O60" s="122">
        <f t="shared" si="34"/>
        <v>126056.12999999999</v>
      </c>
    </row>
    <row r="61" spans="1:15" s="7" customFormat="1" ht="36.75" customHeight="1" x14ac:dyDescent="0.2">
      <c r="A61" s="267" t="s">
        <v>552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22"/>
    </row>
    <row r="62" spans="1:15" s="7" customFormat="1" ht="36.75" customHeight="1" x14ac:dyDescent="0.2">
      <c r="A62" s="169">
        <v>35</v>
      </c>
      <c r="B62" s="109" t="s">
        <v>848</v>
      </c>
      <c r="C62" s="109" t="s">
        <v>456</v>
      </c>
      <c r="D62" s="132" t="s">
        <v>630</v>
      </c>
      <c r="E62" s="139" t="s">
        <v>312</v>
      </c>
      <c r="F62" s="139" t="s">
        <v>19</v>
      </c>
      <c r="G62" s="179">
        <v>65000</v>
      </c>
      <c r="H62" s="179">
        <v>0</v>
      </c>
      <c r="I62" s="179">
        <f t="shared" ref="I62:I64" si="35">SUM(G62:H62)</f>
        <v>65000</v>
      </c>
      <c r="J62" s="172">
        <f>IF(G62&gt;=Datos!$D$14,(Datos!$D$14*Datos!$C$14),IF(G62&lt;=Datos!$D$14,(G62*Datos!$C$14)))</f>
        <v>1865.5</v>
      </c>
      <c r="K62" s="180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4427.5756666666657</v>
      </c>
      <c r="L62" s="172">
        <f>IF(G62&gt;=Datos!$D$15,(Datos!$D$15*Datos!$C$15),IF(G62&lt;=Datos!$D$15,(G62*Datos!$C$15)))</f>
        <v>1976</v>
      </c>
      <c r="M62" s="179">
        <v>25</v>
      </c>
      <c r="N62" s="179">
        <f t="shared" ref="N62" si="36">SUM(J62:M62)</f>
        <v>8294.0756666666657</v>
      </c>
      <c r="O62" s="221">
        <f t="shared" ref="O62" si="37">+G62-N62</f>
        <v>56705.924333333336</v>
      </c>
    </row>
    <row r="63" spans="1:15" s="7" customFormat="1" ht="36.75" customHeight="1" x14ac:dyDescent="0.2">
      <c r="A63" s="169">
        <v>36</v>
      </c>
      <c r="B63" s="109" t="s">
        <v>206</v>
      </c>
      <c r="C63" s="109" t="s">
        <v>456</v>
      </c>
      <c r="D63" s="132" t="s">
        <v>630</v>
      </c>
      <c r="E63" s="139" t="s">
        <v>312</v>
      </c>
      <c r="F63" s="139" t="s">
        <v>19</v>
      </c>
      <c r="G63" s="179">
        <v>70000</v>
      </c>
      <c r="H63" s="179">
        <v>0</v>
      </c>
      <c r="I63" s="179">
        <f t="shared" si="35"/>
        <v>70000</v>
      </c>
      <c r="J63" s="172">
        <f>IF(G63&gt;=Datos!$D$14,(Datos!$D$14*Datos!$C$14),IF(G63&lt;=Datos!$D$14,(G63*Datos!$C$14)))</f>
        <v>2009</v>
      </c>
      <c r="K63" s="180">
        <v>5025.38</v>
      </c>
      <c r="L63" s="172">
        <f>IF(G63&gt;=Datos!$D$15,(Datos!$D$15*Datos!$C$15),IF(G63&lt;=Datos!$D$15,(G63*Datos!$C$15)))</f>
        <v>2128</v>
      </c>
      <c r="M63" s="179">
        <v>1740.46</v>
      </c>
      <c r="N63" s="179">
        <f t="shared" ref="N63" si="38">SUM(J63:M63)</f>
        <v>10902.84</v>
      </c>
      <c r="O63" s="221">
        <f t="shared" ref="O63" si="39">+G63-N63</f>
        <v>59097.16</v>
      </c>
    </row>
    <row r="64" spans="1:15" s="7" customFormat="1" ht="36.75" customHeight="1" x14ac:dyDescent="0.2">
      <c r="A64" s="169">
        <v>37</v>
      </c>
      <c r="B64" s="109" t="s">
        <v>629</v>
      </c>
      <c r="C64" s="109" t="s">
        <v>456</v>
      </c>
      <c r="D64" s="132" t="s">
        <v>630</v>
      </c>
      <c r="E64" s="139" t="s">
        <v>312</v>
      </c>
      <c r="F64" s="139" t="s">
        <v>19</v>
      </c>
      <c r="G64" s="179">
        <v>75000</v>
      </c>
      <c r="H64" s="179">
        <v>0</v>
      </c>
      <c r="I64" s="179">
        <f t="shared" si="35"/>
        <v>75000</v>
      </c>
      <c r="J64" s="172">
        <f>IF(G64&gt;=Datos!$D$14,(Datos!$D$14*Datos!$C$14),IF(G64&lt;=Datos!$D$14,(G64*Datos!$C$14)))</f>
        <v>2152.5</v>
      </c>
      <c r="K64" s="180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6309.3756666666668</v>
      </c>
      <c r="L64" s="172">
        <f>IF(G64&gt;=Datos!$D$15,(Datos!$D$15*Datos!$C$15),IF(G64&lt;=Datos!$D$15,(G64*Datos!$C$15)))</f>
        <v>2280</v>
      </c>
      <c r="M64" s="179">
        <v>25</v>
      </c>
      <c r="N64" s="179">
        <f t="shared" ref="N64" si="40">SUM(J64:M64)</f>
        <v>10766.875666666667</v>
      </c>
      <c r="O64" s="221">
        <f t="shared" ref="O64" si="41">+G64-N64</f>
        <v>64233.124333333333</v>
      </c>
    </row>
    <row r="65" spans="1:15" s="87" customFormat="1" ht="36.75" customHeight="1" x14ac:dyDescent="0.2">
      <c r="A65" s="267" t="s">
        <v>501</v>
      </c>
      <c r="B65" s="268"/>
      <c r="C65" s="118">
        <v>3</v>
      </c>
      <c r="D65" s="118"/>
      <c r="E65" s="218"/>
      <c r="F65" s="136"/>
      <c r="G65" s="122">
        <f>SUM(G62:G64)</f>
        <v>210000</v>
      </c>
      <c r="H65" s="122">
        <f t="shared" ref="H65:O65" si="42">SUM(H62:H64)</f>
        <v>0</v>
      </c>
      <c r="I65" s="122">
        <f t="shared" si="42"/>
        <v>210000</v>
      </c>
      <c r="J65" s="122">
        <f t="shared" si="42"/>
        <v>6027</v>
      </c>
      <c r="K65" s="122">
        <f t="shared" si="42"/>
        <v>15762.331333333332</v>
      </c>
      <c r="L65" s="122">
        <f t="shared" si="42"/>
        <v>6384</v>
      </c>
      <c r="M65" s="122">
        <f t="shared" si="42"/>
        <v>1790.46</v>
      </c>
      <c r="N65" s="122">
        <f t="shared" si="42"/>
        <v>29963.791333333334</v>
      </c>
      <c r="O65" s="122">
        <f t="shared" si="42"/>
        <v>180036.20866666667</v>
      </c>
    </row>
    <row r="66" spans="1:15" s="7" customFormat="1" ht="36.75" customHeight="1" x14ac:dyDescent="0.2">
      <c r="A66" s="267" t="s">
        <v>554</v>
      </c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22"/>
    </row>
    <row r="67" spans="1:15" s="7" customFormat="1" ht="36.75" customHeight="1" x14ac:dyDescent="0.2">
      <c r="A67" s="169">
        <v>38</v>
      </c>
      <c r="B67" s="109" t="s">
        <v>640</v>
      </c>
      <c r="C67" s="109" t="s">
        <v>371</v>
      </c>
      <c r="D67" s="109" t="s">
        <v>4</v>
      </c>
      <c r="E67" s="139" t="s">
        <v>312</v>
      </c>
      <c r="F67" s="139" t="s">
        <v>19</v>
      </c>
      <c r="G67" s="179">
        <v>17500</v>
      </c>
      <c r="H67" s="179">
        <v>0</v>
      </c>
      <c r="I67" s="179">
        <f t="shared" ref="I67:I130" si="43">SUM(G67:H67)</f>
        <v>17500</v>
      </c>
      <c r="J67" s="172">
        <f>IF(G67&gt;=Datos!$D$14,(Datos!$D$14*Datos!$C$14),IF(G67&lt;=Datos!$D$14,(G67*Datos!$C$14)))</f>
        <v>502.25</v>
      </c>
      <c r="K67" s="180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172">
        <f>IF(G67&gt;=Datos!$D$15,(Datos!$D$15*Datos!$C$15),IF(G67&lt;=Datos!$D$15,(G67*Datos!$C$15)))</f>
        <v>532</v>
      </c>
      <c r="M67" s="179">
        <v>25</v>
      </c>
      <c r="N67" s="179">
        <f t="shared" ref="N67" si="44">SUM(J67:M67)</f>
        <v>1059.25</v>
      </c>
      <c r="O67" s="219">
        <f t="shared" ref="O67" si="45">+G67-N67</f>
        <v>16440.75</v>
      </c>
    </row>
    <row r="68" spans="1:15" s="7" customFormat="1" ht="36.75" customHeight="1" x14ac:dyDescent="0.2">
      <c r="A68" s="169">
        <v>39</v>
      </c>
      <c r="B68" s="109" t="s">
        <v>641</v>
      </c>
      <c r="C68" s="109" t="s">
        <v>371</v>
      </c>
      <c r="D68" s="109" t="s">
        <v>4</v>
      </c>
      <c r="E68" s="139" t="s">
        <v>312</v>
      </c>
      <c r="F68" s="139" t="s">
        <v>19</v>
      </c>
      <c r="G68" s="179">
        <v>17500</v>
      </c>
      <c r="H68" s="179">
        <v>0</v>
      </c>
      <c r="I68" s="179">
        <f t="shared" si="43"/>
        <v>17500</v>
      </c>
      <c r="J68" s="172">
        <f>IF(G68&gt;=Datos!$D$14,(Datos!$D$14*Datos!$C$14),IF(G68&lt;=Datos!$D$14,(G68*Datos!$C$14)))</f>
        <v>502.25</v>
      </c>
      <c r="K68" s="180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2">
        <f>IF(G68&gt;=Datos!$D$15,(Datos!$D$15*Datos!$C$15),IF(G68&lt;=Datos!$D$15,(G68*Datos!$C$15)))</f>
        <v>532</v>
      </c>
      <c r="M68" s="179">
        <v>25</v>
      </c>
      <c r="N68" s="179">
        <f t="shared" ref="N68:N70" si="46">SUM(J68:M68)</f>
        <v>1059.25</v>
      </c>
      <c r="O68" s="219">
        <f t="shared" ref="O68:O70" si="47">+G68-N68</f>
        <v>16440.75</v>
      </c>
    </row>
    <row r="69" spans="1:15" s="7" customFormat="1" ht="36.75" customHeight="1" x14ac:dyDescent="0.2">
      <c r="A69" s="169">
        <v>40</v>
      </c>
      <c r="B69" s="109" t="s">
        <v>642</v>
      </c>
      <c r="C69" s="109" t="s">
        <v>371</v>
      </c>
      <c r="D69" s="109" t="s">
        <v>643</v>
      </c>
      <c r="E69" s="139" t="s">
        <v>312</v>
      </c>
      <c r="F69" s="139" t="s">
        <v>19</v>
      </c>
      <c r="G69" s="179">
        <v>20000</v>
      </c>
      <c r="H69" s="179">
        <v>0</v>
      </c>
      <c r="I69" s="179">
        <f t="shared" si="43"/>
        <v>20000</v>
      </c>
      <c r="J69" s="172">
        <f>IF(G69&gt;=Datos!$D$14,(Datos!$D$14*Datos!$C$14),IF(G69&lt;=Datos!$D$14,(G69*Datos!$C$14)))</f>
        <v>574</v>
      </c>
      <c r="K69" s="180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2">
        <f>IF(G69&gt;=Datos!$D$15,(Datos!$D$15*Datos!$C$15),IF(G69&lt;=Datos!$D$15,(G69*Datos!$C$15)))</f>
        <v>608</v>
      </c>
      <c r="M69" s="179">
        <v>25</v>
      </c>
      <c r="N69" s="179">
        <f t="shared" si="46"/>
        <v>1207</v>
      </c>
      <c r="O69" s="219">
        <f t="shared" si="47"/>
        <v>18793</v>
      </c>
    </row>
    <row r="70" spans="1:15" s="7" customFormat="1" ht="36.75" customHeight="1" x14ac:dyDescent="0.2">
      <c r="A70" s="169">
        <v>41</v>
      </c>
      <c r="B70" s="109" t="s">
        <v>644</v>
      </c>
      <c r="C70" s="109" t="s">
        <v>371</v>
      </c>
      <c r="D70" s="109" t="s">
        <v>4</v>
      </c>
      <c r="E70" s="139" t="s">
        <v>312</v>
      </c>
      <c r="F70" s="139" t="s">
        <v>313</v>
      </c>
      <c r="G70" s="179">
        <v>17500</v>
      </c>
      <c r="H70" s="179">
        <v>0</v>
      </c>
      <c r="I70" s="179">
        <f t="shared" si="43"/>
        <v>17500</v>
      </c>
      <c r="J70" s="172">
        <f>IF(G70&gt;=Datos!$D$14,(Datos!$D$14*Datos!$C$14),IF(G70&lt;=Datos!$D$14,(G70*Datos!$C$14)))</f>
        <v>502.25</v>
      </c>
      <c r="K70" s="180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2">
        <f>IF(G70&gt;=Datos!$D$15,(Datos!$D$15*Datos!$C$15),IF(G70&lt;=Datos!$D$15,(G70*Datos!$C$15)))</f>
        <v>532</v>
      </c>
      <c r="M70" s="179">
        <v>25</v>
      </c>
      <c r="N70" s="179">
        <f t="shared" si="46"/>
        <v>1059.25</v>
      </c>
      <c r="O70" s="219">
        <f t="shared" si="47"/>
        <v>16440.75</v>
      </c>
    </row>
    <row r="71" spans="1:15" s="7" customFormat="1" ht="36.75" customHeight="1" x14ac:dyDescent="0.2">
      <c r="A71" s="169">
        <v>42</v>
      </c>
      <c r="B71" s="109" t="s">
        <v>645</v>
      </c>
      <c r="C71" s="109" t="s">
        <v>371</v>
      </c>
      <c r="D71" s="109" t="s">
        <v>4</v>
      </c>
      <c r="E71" s="139" t="s">
        <v>312</v>
      </c>
      <c r="F71" s="139" t="s">
        <v>313</v>
      </c>
      <c r="G71" s="179">
        <v>2333.33</v>
      </c>
      <c r="H71" s="179">
        <v>0</v>
      </c>
      <c r="I71" s="179">
        <f t="shared" si="43"/>
        <v>2333.33</v>
      </c>
      <c r="J71" s="172">
        <f>IF(G71&gt;=Datos!$D$14,(Datos!$D$14*Datos!$C$14),IF(G71&lt;=Datos!$D$14,(G71*Datos!$C$14)))</f>
        <v>66.966571000000002</v>
      </c>
      <c r="K71" s="180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2">
        <f>IF(G71&gt;=Datos!$D$15,(Datos!$D$15*Datos!$C$15),IF(G71&lt;=Datos!$D$15,(G71*Datos!$C$15)))</f>
        <v>70.933232000000004</v>
      </c>
      <c r="M71" s="179">
        <v>25</v>
      </c>
      <c r="N71" s="179">
        <f t="shared" ref="N71:N72" si="48">SUM(J71:M71)</f>
        <v>162.89980300000002</v>
      </c>
      <c r="O71" s="219">
        <f t="shared" ref="O71:O72" si="49">+G71-N71</f>
        <v>2170.4301969999997</v>
      </c>
    </row>
    <row r="72" spans="1:15" s="7" customFormat="1" ht="36.75" customHeight="1" x14ac:dyDescent="0.2">
      <c r="A72" s="169">
        <v>43</v>
      </c>
      <c r="B72" s="109" t="s">
        <v>646</v>
      </c>
      <c r="C72" s="109" t="s">
        <v>317</v>
      </c>
      <c r="D72" s="109" t="s">
        <v>4</v>
      </c>
      <c r="E72" s="139" t="s">
        <v>312</v>
      </c>
      <c r="F72" s="139" t="s">
        <v>19</v>
      </c>
      <c r="G72" s="179">
        <v>17500</v>
      </c>
      <c r="H72" s="179">
        <v>0</v>
      </c>
      <c r="I72" s="179">
        <f t="shared" si="43"/>
        <v>17500</v>
      </c>
      <c r="J72" s="172">
        <f>IF(G72&gt;=Datos!$D$14,(Datos!$D$14*Datos!$C$14),IF(G72&lt;=Datos!$D$14,(G72*Datos!$C$14)))</f>
        <v>502.25</v>
      </c>
      <c r="K72" s="180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2">
        <f>IF(G72&gt;=Datos!$D$15,(Datos!$D$15*Datos!$C$15),IF(G72&lt;=Datos!$D$15,(G72*Datos!$C$15)))</f>
        <v>532</v>
      </c>
      <c r="M72" s="179">
        <v>25</v>
      </c>
      <c r="N72" s="179">
        <f t="shared" si="48"/>
        <v>1059.25</v>
      </c>
      <c r="O72" s="219">
        <f t="shared" si="49"/>
        <v>16440.75</v>
      </c>
    </row>
    <row r="73" spans="1:15" s="7" customFormat="1" ht="36.75" customHeight="1" x14ac:dyDescent="0.2">
      <c r="A73" s="169">
        <v>44</v>
      </c>
      <c r="B73" s="109" t="s">
        <v>750</v>
      </c>
      <c r="C73" s="109" t="s">
        <v>371</v>
      </c>
      <c r="D73" s="109" t="s">
        <v>4</v>
      </c>
      <c r="E73" s="139" t="s">
        <v>312</v>
      </c>
      <c r="F73" s="139" t="s">
        <v>19</v>
      </c>
      <c r="G73" s="179">
        <v>17500</v>
      </c>
      <c r="H73" s="179">
        <v>0</v>
      </c>
      <c r="I73" s="179">
        <f t="shared" si="43"/>
        <v>17500</v>
      </c>
      <c r="J73" s="172">
        <f>IF(G73&gt;=Datos!$D$14,(Datos!$D$14*Datos!$C$14),IF(G73&lt;=Datos!$D$14,(G73*Datos!$C$14)))</f>
        <v>502.25</v>
      </c>
      <c r="K73" s="180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2">
        <f>IF(G73&gt;=Datos!$D$15,(Datos!$D$15*Datos!$C$15),IF(G73&lt;=Datos!$D$15,(G73*Datos!$C$15)))</f>
        <v>532</v>
      </c>
      <c r="M73" s="179">
        <v>25</v>
      </c>
      <c r="N73" s="179">
        <f t="shared" ref="N73:N135" si="50">SUM(J73:M73)</f>
        <v>1059.25</v>
      </c>
      <c r="O73" s="219">
        <f t="shared" ref="O73:O135" si="51">+G73-N73</f>
        <v>16440.75</v>
      </c>
    </row>
    <row r="74" spans="1:15" s="7" customFormat="1" ht="36.75" customHeight="1" x14ac:dyDescent="0.2">
      <c r="A74" s="169">
        <v>45</v>
      </c>
      <c r="B74" s="109" t="s">
        <v>751</v>
      </c>
      <c r="C74" s="109" t="s">
        <v>371</v>
      </c>
      <c r="D74" s="109" t="s">
        <v>4</v>
      </c>
      <c r="E74" s="139" t="s">
        <v>312</v>
      </c>
      <c r="F74" s="139" t="s">
        <v>19</v>
      </c>
      <c r="G74" s="179">
        <v>17500</v>
      </c>
      <c r="H74" s="179">
        <v>0</v>
      </c>
      <c r="I74" s="179">
        <f t="shared" si="43"/>
        <v>17500</v>
      </c>
      <c r="J74" s="172">
        <f>IF(G74&gt;=Datos!$D$14,(Datos!$D$14*Datos!$C$14),IF(G74&lt;=Datos!$D$14,(G74*Datos!$C$14)))</f>
        <v>502.25</v>
      </c>
      <c r="K74" s="180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2">
        <f>IF(G74&gt;=Datos!$D$15,(Datos!$D$15*Datos!$C$15),IF(G74&lt;=Datos!$D$15,(G74*Datos!$C$15)))</f>
        <v>532</v>
      </c>
      <c r="M74" s="179">
        <v>25</v>
      </c>
      <c r="N74" s="179">
        <f t="shared" si="50"/>
        <v>1059.25</v>
      </c>
      <c r="O74" s="219">
        <f t="shared" si="51"/>
        <v>16440.75</v>
      </c>
    </row>
    <row r="75" spans="1:15" s="7" customFormat="1" ht="36.75" customHeight="1" x14ac:dyDescent="0.2">
      <c r="A75" s="169">
        <v>46</v>
      </c>
      <c r="B75" s="109" t="s">
        <v>752</v>
      </c>
      <c r="C75" s="109" t="s">
        <v>371</v>
      </c>
      <c r="D75" s="109" t="s">
        <v>4</v>
      </c>
      <c r="E75" s="139" t="s">
        <v>312</v>
      </c>
      <c r="F75" s="139" t="s">
        <v>19</v>
      </c>
      <c r="G75" s="179">
        <v>17500</v>
      </c>
      <c r="H75" s="179">
        <v>0</v>
      </c>
      <c r="I75" s="179">
        <f t="shared" si="43"/>
        <v>17500</v>
      </c>
      <c r="J75" s="172">
        <f>IF(G75&gt;=Datos!$D$14,(Datos!$D$14*Datos!$C$14),IF(G75&lt;=Datos!$D$14,(G75*Datos!$C$14)))</f>
        <v>502.25</v>
      </c>
      <c r="K75" s="180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2">
        <f>IF(G75&gt;=Datos!$D$15,(Datos!$D$15*Datos!$C$15),IF(G75&lt;=Datos!$D$15,(G75*Datos!$C$15)))</f>
        <v>532</v>
      </c>
      <c r="M75" s="179">
        <v>25</v>
      </c>
      <c r="N75" s="179">
        <f t="shared" si="50"/>
        <v>1059.25</v>
      </c>
      <c r="O75" s="219">
        <f t="shared" si="51"/>
        <v>16440.75</v>
      </c>
    </row>
    <row r="76" spans="1:15" s="7" customFormat="1" ht="36.75" customHeight="1" x14ac:dyDescent="0.2">
      <c r="A76" s="169">
        <v>47</v>
      </c>
      <c r="B76" s="109" t="s">
        <v>849</v>
      </c>
      <c r="C76" s="109" t="s">
        <v>371</v>
      </c>
      <c r="D76" s="109" t="s">
        <v>4</v>
      </c>
      <c r="E76" s="139" t="s">
        <v>312</v>
      </c>
      <c r="F76" s="139" t="s">
        <v>19</v>
      </c>
      <c r="G76" s="179">
        <v>17500</v>
      </c>
      <c r="H76" s="179">
        <v>0</v>
      </c>
      <c r="I76" s="179">
        <f t="shared" si="43"/>
        <v>17500</v>
      </c>
      <c r="J76" s="172">
        <f>IF(G76&gt;=Datos!$D$14,(Datos!$D$14*Datos!$C$14),IF(G76&lt;=Datos!$D$14,(G76*Datos!$C$14)))</f>
        <v>502.25</v>
      </c>
      <c r="K76" s="180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2">
        <f>IF(G76&gt;=Datos!$D$15,(Datos!$D$15*Datos!$C$15),IF(G76&lt;=Datos!$D$15,(G76*Datos!$C$15)))</f>
        <v>532</v>
      </c>
      <c r="M76" s="179">
        <v>25</v>
      </c>
      <c r="N76" s="179">
        <f t="shared" ref="N76" si="52">SUM(J76:M76)</f>
        <v>1059.25</v>
      </c>
      <c r="O76" s="219">
        <f t="shared" ref="O76" si="53">+G76-N76</f>
        <v>16440.75</v>
      </c>
    </row>
    <row r="77" spans="1:15" s="7" customFormat="1" ht="36.75" customHeight="1" x14ac:dyDescent="0.2">
      <c r="A77" s="169">
        <v>48</v>
      </c>
      <c r="B77" s="109" t="s">
        <v>850</v>
      </c>
      <c r="C77" s="109" t="s">
        <v>317</v>
      </c>
      <c r="D77" s="109" t="s">
        <v>4</v>
      </c>
      <c r="E77" s="139" t="s">
        <v>312</v>
      </c>
      <c r="F77" s="139" t="s">
        <v>19</v>
      </c>
      <c r="G77" s="179">
        <v>17500</v>
      </c>
      <c r="H77" s="179">
        <v>0</v>
      </c>
      <c r="I77" s="179">
        <f t="shared" si="43"/>
        <v>17500</v>
      </c>
      <c r="J77" s="172">
        <f>IF(G77&gt;=Datos!$D$14,(Datos!$D$14*Datos!$C$14),IF(G77&lt;=Datos!$D$14,(G77*Datos!$C$14)))</f>
        <v>502.25</v>
      </c>
      <c r="K77" s="180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2">
        <f>IF(G77&gt;=Datos!$D$15,(Datos!$D$15*Datos!$C$15),IF(G77&lt;=Datos!$D$15,(G77*Datos!$C$15)))</f>
        <v>532</v>
      </c>
      <c r="M77" s="179">
        <v>25</v>
      </c>
      <c r="N77" s="179">
        <f t="shared" ref="N77:N128" si="54">SUM(J77:M77)</f>
        <v>1059.25</v>
      </c>
      <c r="O77" s="219">
        <f t="shared" ref="O77:O128" si="55">+G77-N77</f>
        <v>16440.75</v>
      </c>
    </row>
    <row r="78" spans="1:15" s="7" customFormat="1" ht="36.75" customHeight="1" x14ac:dyDescent="0.2">
      <c r="A78" s="169">
        <v>49</v>
      </c>
      <c r="B78" s="174" t="s">
        <v>851</v>
      </c>
      <c r="C78" s="109" t="s">
        <v>732</v>
      </c>
      <c r="D78" s="109" t="s">
        <v>4</v>
      </c>
      <c r="E78" s="139" t="s">
        <v>312</v>
      </c>
      <c r="F78" s="139" t="s">
        <v>19</v>
      </c>
      <c r="G78" s="179">
        <v>17500</v>
      </c>
      <c r="H78" s="179">
        <v>0</v>
      </c>
      <c r="I78" s="179">
        <f t="shared" si="43"/>
        <v>17500</v>
      </c>
      <c r="J78" s="172">
        <f>IF(G78&gt;=Datos!$D$14,(Datos!$D$14*Datos!$C$14),IF(G78&lt;=Datos!$D$14,(G78*Datos!$C$14)))</f>
        <v>502.25</v>
      </c>
      <c r="K78" s="180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2">
        <f>IF(G78&gt;=Datos!$D$15,(Datos!$D$15*Datos!$C$15),IF(G78&lt;=Datos!$D$15,(G78*Datos!$C$15)))</f>
        <v>532</v>
      </c>
      <c r="M78" s="179">
        <v>25</v>
      </c>
      <c r="N78" s="179">
        <f t="shared" si="54"/>
        <v>1059.25</v>
      </c>
      <c r="O78" s="219">
        <f t="shared" si="55"/>
        <v>16440.75</v>
      </c>
    </row>
    <row r="79" spans="1:15" s="7" customFormat="1" ht="36.75" customHeight="1" x14ac:dyDescent="0.2">
      <c r="A79" s="169">
        <v>50</v>
      </c>
      <c r="B79" s="109" t="s">
        <v>852</v>
      </c>
      <c r="C79" s="109" t="s">
        <v>732</v>
      </c>
      <c r="D79" s="109" t="s">
        <v>4</v>
      </c>
      <c r="E79" s="139" t="s">
        <v>312</v>
      </c>
      <c r="F79" s="139" t="s">
        <v>19</v>
      </c>
      <c r="G79" s="179">
        <v>17500</v>
      </c>
      <c r="H79" s="179">
        <v>0</v>
      </c>
      <c r="I79" s="179">
        <f t="shared" si="43"/>
        <v>17500</v>
      </c>
      <c r="J79" s="172">
        <f>IF(G79&gt;=Datos!$D$14,(Datos!$D$14*Datos!$C$14),IF(G79&lt;=Datos!$D$14,(G79*Datos!$C$14)))</f>
        <v>502.25</v>
      </c>
      <c r="K79" s="180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2">
        <f>IF(G79&gt;=Datos!$D$15,(Datos!$D$15*Datos!$C$15),IF(G79&lt;=Datos!$D$15,(G79*Datos!$C$15)))</f>
        <v>532</v>
      </c>
      <c r="M79" s="179">
        <v>25</v>
      </c>
      <c r="N79" s="179">
        <f t="shared" si="54"/>
        <v>1059.25</v>
      </c>
      <c r="O79" s="219">
        <f t="shared" si="55"/>
        <v>16440.75</v>
      </c>
    </row>
    <row r="80" spans="1:15" s="7" customFormat="1" ht="36.75" customHeight="1" x14ac:dyDescent="0.2">
      <c r="A80" s="169">
        <v>51</v>
      </c>
      <c r="B80" s="161" t="s">
        <v>853</v>
      </c>
      <c r="C80" s="109" t="s">
        <v>732</v>
      </c>
      <c r="D80" s="132" t="s">
        <v>4</v>
      </c>
      <c r="E80" s="139" t="s">
        <v>312</v>
      </c>
      <c r="F80" s="139" t="s">
        <v>19</v>
      </c>
      <c r="G80" s="179">
        <v>17500</v>
      </c>
      <c r="H80" s="179">
        <v>0</v>
      </c>
      <c r="I80" s="179">
        <f t="shared" si="43"/>
        <v>17500</v>
      </c>
      <c r="J80" s="172">
        <f>IF(G80&gt;=Datos!$D$14,(Datos!$D$14*Datos!$C$14),IF(G80&lt;=Datos!$D$14,(G80*Datos!$C$14)))</f>
        <v>502.25</v>
      </c>
      <c r="K80" s="180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2">
        <f>IF(G80&gt;=Datos!$D$15,(Datos!$D$15*Datos!$C$15),IF(G80&lt;=Datos!$D$15,(G80*Datos!$C$15)))</f>
        <v>532</v>
      </c>
      <c r="M80" s="179">
        <v>25</v>
      </c>
      <c r="N80" s="179">
        <f t="shared" si="54"/>
        <v>1059.25</v>
      </c>
      <c r="O80" s="219">
        <f t="shared" si="55"/>
        <v>16440.75</v>
      </c>
    </row>
    <row r="81" spans="1:15" s="7" customFormat="1" ht="36.75" customHeight="1" x14ac:dyDescent="0.2">
      <c r="A81" s="169">
        <v>52</v>
      </c>
      <c r="B81" s="161" t="s">
        <v>899</v>
      </c>
      <c r="C81" s="109" t="s">
        <v>898</v>
      </c>
      <c r="D81" s="132" t="s">
        <v>4</v>
      </c>
      <c r="E81" s="139" t="s">
        <v>312</v>
      </c>
      <c r="F81" s="139" t="s">
        <v>19</v>
      </c>
      <c r="G81" s="179">
        <v>17000</v>
      </c>
      <c r="H81" s="179">
        <v>0</v>
      </c>
      <c r="I81" s="179">
        <f t="shared" si="43"/>
        <v>17000</v>
      </c>
      <c r="J81" s="172">
        <f>IF(G81&gt;=Datos!$D$14,(Datos!$D$14*Datos!$C$14),IF(G81&lt;=Datos!$D$14,(G81*Datos!$C$14)))</f>
        <v>487.9</v>
      </c>
      <c r="K81" s="180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2">
        <f>IF(G81&gt;=Datos!$D$15,(Datos!$D$15*Datos!$C$15),IF(G81&lt;=Datos!$D$15,(G81*Datos!$C$15)))</f>
        <v>516.79999999999995</v>
      </c>
      <c r="M81" s="179">
        <v>25</v>
      </c>
      <c r="N81" s="179">
        <f t="shared" ref="N81:N102" si="56">SUM(J81:M81)</f>
        <v>1029.6999999999998</v>
      </c>
      <c r="O81" s="219">
        <f t="shared" ref="O81:O102" si="57">+G81-N81</f>
        <v>15970.3</v>
      </c>
    </row>
    <row r="82" spans="1:15" s="7" customFormat="1" ht="36.75" customHeight="1" x14ac:dyDescent="0.2">
      <c r="A82" s="169">
        <v>53</v>
      </c>
      <c r="B82" s="161" t="s">
        <v>900</v>
      </c>
      <c r="C82" s="109" t="s">
        <v>317</v>
      </c>
      <c r="D82" s="132" t="s">
        <v>4</v>
      </c>
      <c r="E82" s="139" t="s">
        <v>312</v>
      </c>
      <c r="F82" s="139" t="s">
        <v>19</v>
      </c>
      <c r="G82" s="179">
        <v>17500</v>
      </c>
      <c r="H82" s="179">
        <v>0</v>
      </c>
      <c r="I82" s="179">
        <f t="shared" si="43"/>
        <v>17500</v>
      </c>
      <c r="J82" s="172">
        <f>IF(G82&gt;=Datos!$D$14,(Datos!$D$14*Datos!$C$14),IF(G82&lt;=Datos!$D$14,(G82*Datos!$C$14)))</f>
        <v>502.25</v>
      </c>
      <c r="K82" s="180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2">
        <f>IF(G82&gt;=Datos!$D$15,(Datos!$D$15*Datos!$C$15),IF(G82&lt;=Datos!$D$15,(G82*Datos!$C$15)))</f>
        <v>532</v>
      </c>
      <c r="M82" s="179">
        <v>25</v>
      </c>
      <c r="N82" s="179">
        <f t="shared" si="56"/>
        <v>1059.25</v>
      </c>
      <c r="O82" s="219">
        <f t="shared" si="57"/>
        <v>16440.75</v>
      </c>
    </row>
    <row r="83" spans="1:15" s="7" customFormat="1" ht="36.75" customHeight="1" x14ac:dyDescent="0.2">
      <c r="A83" s="169">
        <v>54</v>
      </c>
      <c r="B83" s="109" t="s">
        <v>573</v>
      </c>
      <c r="C83" s="109" t="s">
        <v>371</v>
      </c>
      <c r="D83" s="109" t="s">
        <v>862</v>
      </c>
      <c r="E83" s="139" t="s">
        <v>312</v>
      </c>
      <c r="F83" s="139" t="s">
        <v>19</v>
      </c>
      <c r="G83" s="179">
        <v>33000</v>
      </c>
      <c r="H83" s="179">
        <v>0</v>
      </c>
      <c r="I83" s="179">
        <f t="shared" si="43"/>
        <v>33000</v>
      </c>
      <c r="J83" s="172">
        <f>IF(G83&gt;=Datos!$D$14,(Datos!$D$14*Datos!$C$14),IF(G83&lt;=Datos!$D$14,(G83*Datos!$C$14)))</f>
        <v>947.1</v>
      </c>
      <c r="K83" s="180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2">
        <f>IF(G83&gt;=Datos!$D$15,(Datos!$D$15*Datos!$C$15),IF(G83&lt;=Datos!$D$15,(G83*Datos!$C$15)))</f>
        <v>1003.2</v>
      </c>
      <c r="M83" s="179">
        <v>25</v>
      </c>
      <c r="N83" s="179">
        <f t="shared" si="56"/>
        <v>1975.3000000000002</v>
      </c>
      <c r="O83" s="219">
        <f t="shared" si="57"/>
        <v>31024.7</v>
      </c>
    </row>
    <row r="84" spans="1:15" s="7" customFormat="1" ht="36.75" customHeight="1" x14ac:dyDescent="0.2">
      <c r="A84" s="169">
        <v>55</v>
      </c>
      <c r="B84" s="109" t="s">
        <v>183</v>
      </c>
      <c r="C84" s="109" t="s">
        <v>316</v>
      </c>
      <c r="D84" s="109" t="s">
        <v>4</v>
      </c>
      <c r="E84" s="139" t="s">
        <v>312</v>
      </c>
      <c r="F84" s="139" t="s">
        <v>19</v>
      </c>
      <c r="G84" s="179">
        <v>18000</v>
      </c>
      <c r="H84" s="179">
        <v>0</v>
      </c>
      <c r="I84" s="179">
        <f t="shared" si="43"/>
        <v>18000</v>
      </c>
      <c r="J84" s="172">
        <f>IF(G84&gt;=Datos!$D$14,(Datos!$D$14*Datos!$C$14),IF(G84&lt;=Datos!$D$14,(G84*Datos!$C$14)))</f>
        <v>516.6</v>
      </c>
      <c r="K84" s="180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2">
        <f>IF(G84&gt;=Datos!$D$15,(Datos!$D$15*Datos!$C$15),IF(G84&lt;=Datos!$D$15,(G84*Datos!$C$15)))</f>
        <v>547.20000000000005</v>
      </c>
      <c r="M84" s="179">
        <v>25</v>
      </c>
      <c r="N84" s="179">
        <f t="shared" si="56"/>
        <v>1088.8000000000002</v>
      </c>
      <c r="O84" s="219">
        <f t="shared" si="57"/>
        <v>16911.2</v>
      </c>
    </row>
    <row r="85" spans="1:15" s="7" customFormat="1" ht="36.75" customHeight="1" x14ac:dyDescent="0.2">
      <c r="A85" s="169">
        <v>56</v>
      </c>
      <c r="B85" s="109" t="s">
        <v>174</v>
      </c>
      <c r="C85" s="109" t="s">
        <v>316</v>
      </c>
      <c r="D85" s="109" t="s">
        <v>4</v>
      </c>
      <c r="E85" s="139" t="s">
        <v>312</v>
      </c>
      <c r="F85" s="139" t="s">
        <v>19</v>
      </c>
      <c r="G85" s="179">
        <v>18000</v>
      </c>
      <c r="H85" s="179">
        <v>0</v>
      </c>
      <c r="I85" s="179">
        <f t="shared" si="43"/>
        <v>18000</v>
      </c>
      <c r="J85" s="172">
        <f>IF(G85&gt;=Datos!$D$14,(Datos!$D$14*Datos!$C$14),IF(G85&lt;=Datos!$D$14,(G85*Datos!$C$14)))</f>
        <v>516.6</v>
      </c>
      <c r="K85" s="180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2">
        <f>IF(G85&gt;=Datos!$D$15,(Datos!$D$15*Datos!$C$15),IF(G85&lt;=Datos!$D$15,(G85*Datos!$C$15)))</f>
        <v>547.20000000000005</v>
      </c>
      <c r="M85" s="179">
        <v>25</v>
      </c>
      <c r="N85" s="179">
        <f t="shared" si="56"/>
        <v>1088.8000000000002</v>
      </c>
      <c r="O85" s="219">
        <f t="shared" si="57"/>
        <v>16911.2</v>
      </c>
    </row>
    <row r="86" spans="1:15" s="7" customFormat="1" ht="36.75" customHeight="1" x14ac:dyDescent="0.2">
      <c r="A86" s="169">
        <v>57</v>
      </c>
      <c r="B86" s="109" t="s">
        <v>117</v>
      </c>
      <c r="C86" s="109" t="s">
        <v>316</v>
      </c>
      <c r="D86" s="109" t="s">
        <v>4</v>
      </c>
      <c r="E86" s="139" t="s">
        <v>312</v>
      </c>
      <c r="F86" s="139" t="s">
        <v>19</v>
      </c>
      <c r="G86" s="179">
        <v>13860</v>
      </c>
      <c r="H86" s="179">
        <v>0</v>
      </c>
      <c r="I86" s="179">
        <f t="shared" si="43"/>
        <v>13860</v>
      </c>
      <c r="J86" s="172">
        <f>IF(G86&gt;=Datos!$D$14,(Datos!$D$14*Datos!$C$14),IF(G86&lt;=Datos!$D$14,(G86*Datos!$C$14)))</f>
        <v>397.78199999999998</v>
      </c>
      <c r="K86" s="180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2">
        <f>IF(G86&gt;=Datos!$D$15,(Datos!$D$15*Datos!$C$15),IF(G86&lt;=Datos!$D$15,(G86*Datos!$C$15)))</f>
        <v>421.34399999999999</v>
      </c>
      <c r="M86" s="179">
        <v>25</v>
      </c>
      <c r="N86" s="179">
        <f t="shared" si="56"/>
        <v>844.12599999999998</v>
      </c>
      <c r="O86" s="219">
        <f t="shared" si="57"/>
        <v>13015.874</v>
      </c>
    </row>
    <row r="87" spans="1:15" s="7" customFormat="1" ht="36.75" customHeight="1" x14ac:dyDescent="0.2">
      <c r="A87" s="169">
        <v>58</v>
      </c>
      <c r="B87" s="109" t="s">
        <v>158</v>
      </c>
      <c r="C87" s="109" t="s">
        <v>316</v>
      </c>
      <c r="D87" s="109" t="s">
        <v>862</v>
      </c>
      <c r="E87" s="139" t="s">
        <v>312</v>
      </c>
      <c r="F87" s="139" t="s">
        <v>19</v>
      </c>
      <c r="G87" s="179">
        <v>20000</v>
      </c>
      <c r="H87" s="179">
        <v>0</v>
      </c>
      <c r="I87" s="179">
        <f t="shared" si="43"/>
        <v>20000</v>
      </c>
      <c r="J87" s="172">
        <f>IF(G87&gt;=Datos!$D$14,(Datos!$D$14*Datos!$C$14),IF(G87&lt;=Datos!$D$14,(G87*Datos!$C$14)))</f>
        <v>574</v>
      </c>
      <c r="K87" s="180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2">
        <f>IF(G87&gt;=Datos!$D$15,(Datos!$D$15*Datos!$C$15),IF(G87&lt;=Datos!$D$15,(G87*Datos!$C$15)))</f>
        <v>608</v>
      </c>
      <c r="M87" s="179">
        <v>1025</v>
      </c>
      <c r="N87" s="179">
        <f t="shared" si="56"/>
        <v>2207</v>
      </c>
      <c r="O87" s="219">
        <f t="shared" si="57"/>
        <v>17793</v>
      </c>
    </row>
    <row r="88" spans="1:15" s="7" customFormat="1" ht="36.75" customHeight="1" x14ac:dyDescent="0.2">
      <c r="A88" s="169">
        <v>59</v>
      </c>
      <c r="B88" s="189" t="s">
        <v>489</v>
      </c>
      <c r="C88" s="109" t="s">
        <v>371</v>
      </c>
      <c r="D88" s="109" t="s">
        <v>252</v>
      </c>
      <c r="E88" s="139" t="s">
        <v>312</v>
      </c>
      <c r="F88" s="139" t="s">
        <v>313</v>
      </c>
      <c r="G88" s="133">
        <v>25000</v>
      </c>
      <c r="H88" s="179">
        <v>0</v>
      </c>
      <c r="I88" s="179">
        <f t="shared" si="43"/>
        <v>25000</v>
      </c>
      <c r="J88" s="172">
        <f>IF(G88&gt;=Datos!$D$14,(Datos!$D$14*Datos!$C$14),IF(G88&lt;=Datos!$D$14,(G88*Datos!$C$14)))</f>
        <v>717.5</v>
      </c>
      <c r="K88" s="180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2">
        <f>IF(G88&gt;=Datos!$D$15,(Datos!$D$15*Datos!$C$15),IF(G88&lt;=Datos!$D$15,(G88*Datos!$C$15)))</f>
        <v>760</v>
      </c>
      <c r="M88" s="179">
        <v>1525</v>
      </c>
      <c r="N88" s="179">
        <f t="shared" si="56"/>
        <v>3002.5</v>
      </c>
      <c r="O88" s="219">
        <f t="shared" si="57"/>
        <v>21997.5</v>
      </c>
    </row>
    <row r="89" spans="1:15" s="7" customFormat="1" ht="36.75" customHeight="1" x14ac:dyDescent="0.2">
      <c r="A89" s="169">
        <v>60</v>
      </c>
      <c r="B89" s="109" t="s">
        <v>97</v>
      </c>
      <c r="C89" s="109" t="s">
        <v>318</v>
      </c>
      <c r="D89" s="109" t="s">
        <v>4</v>
      </c>
      <c r="E89" s="139" t="s">
        <v>312</v>
      </c>
      <c r="F89" s="139" t="s">
        <v>19</v>
      </c>
      <c r="G89" s="179">
        <v>18000</v>
      </c>
      <c r="H89" s="179">
        <v>0</v>
      </c>
      <c r="I89" s="179">
        <f t="shared" si="43"/>
        <v>18000</v>
      </c>
      <c r="J89" s="172">
        <f>IF(G89&gt;=Datos!$D$14,(Datos!$D$14*Datos!$C$14),IF(G89&lt;=Datos!$D$14,(G89*Datos!$C$14)))</f>
        <v>516.6</v>
      </c>
      <c r="K89" s="180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2">
        <f>IF(G89&gt;=Datos!$D$15,(Datos!$D$15*Datos!$C$15),IF(G89&lt;=Datos!$D$15,(G89*Datos!$C$15)))</f>
        <v>547.20000000000005</v>
      </c>
      <c r="M89" s="179">
        <v>1025</v>
      </c>
      <c r="N89" s="179">
        <f t="shared" si="56"/>
        <v>2088.8000000000002</v>
      </c>
      <c r="O89" s="219">
        <f t="shared" si="57"/>
        <v>15911.2</v>
      </c>
    </row>
    <row r="90" spans="1:15" s="7" customFormat="1" ht="36.75" customHeight="1" x14ac:dyDescent="0.2">
      <c r="A90" s="169">
        <v>61</v>
      </c>
      <c r="B90" s="109" t="s">
        <v>328</v>
      </c>
      <c r="C90" s="109" t="s">
        <v>317</v>
      </c>
      <c r="D90" s="109" t="s">
        <v>252</v>
      </c>
      <c r="E90" s="139" t="s">
        <v>312</v>
      </c>
      <c r="F90" s="139" t="s">
        <v>313</v>
      </c>
      <c r="G90" s="179">
        <v>25000</v>
      </c>
      <c r="H90" s="179">
        <v>0</v>
      </c>
      <c r="I90" s="179">
        <f t="shared" si="43"/>
        <v>25000</v>
      </c>
      <c r="J90" s="172">
        <f>IF(G90&gt;=Datos!$D$14,(Datos!$D$14*Datos!$C$14),IF(G90&lt;=Datos!$D$14,(G90*Datos!$C$14)))</f>
        <v>717.5</v>
      </c>
      <c r="K90" s="180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2">
        <f>IF(G90&gt;=Datos!$D$15,(Datos!$D$15*Datos!$C$15),IF(G90&lt;=Datos!$D$15,(G90*Datos!$C$15)))</f>
        <v>760</v>
      </c>
      <c r="M90" s="179">
        <v>25</v>
      </c>
      <c r="N90" s="179">
        <f t="shared" si="56"/>
        <v>1502.5</v>
      </c>
      <c r="O90" s="219">
        <f t="shared" si="57"/>
        <v>23497.5</v>
      </c>
    </row>
    <row r="91" spans="1:15" s="7" customFormat="1" ht="36.75" customHeight="1" x14ac:dyDescent="0.2">
      <c r="A91" s="169">
        <v>62</v>
      </c>
      <c r="B91" s="109" t="s">
        <v>186</v>
      </c>
      <c r="C91" s="109" t="s">
        <v>317</v>
      </c>
      <c r="D91" s="109" t="s">
        <v>252</v>
      </c>
      <c r="E91" s="139" t="s">
        <v>312</v>
      </c>
      <c r="F91" s="139" t="s">
        <v>313</v>
      </c>
      <c r="G91" s="179">
        <v>22500</v>
      </c>
      <c r="H91" s="179">
        <v>0</v>
      </c>
      <c r="I91" s="179">
        <f t="shared" si="43"/>
        <v>22500</v>
      </c>
      <c r="J91" s="172">
        <f>IF(G91&gt;=Datos!$D$14,(Datos!$D$14*Datos!$C$14),IF(G91&lt;=Datos!$D$14,(G91*Datos!$C$14)))</f>
        <v>645.75</v>
      </c>
      <c r="K91" s="180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2">
        <f>IF(G91&gt;=Datos!$D$15,(Datos!$D$15*Datos!$C$15),IF(G91&lt;=Datos!$D$15,(G91*Datos!$C$15)))</f>
        <v>684</v>
      </c>
      <c r="M91" s="179">
        <v>25</v>
      </c>
      <c r="N91" s="179">
        <f t="shared" si="56"/>
        <v>1354.75</v>
      </c>
      <c r="O91" s="219">
        <f t="shared" si="57"/>
        <v>21145.25</v>
      </c>
    </row>
    <row r="92" spans="1:15" s="7" customFormat="1" ht="36.75" customHeight="1" x14ac:dyDescent="0.2">
      <c r="A92" s="169">
        <v>63</v>
      </c>
      <c r="B92" s="109" t="s">
        <v>130</v>
      </c>
      <c r="C92" s="109" t="s">
        <v>316</v>
      </c>
      <c r="D92" s="109" t="s">
        <v>862</v>
      </c>
      <c r="E92" s="139" t="s">
        <v>312</v>
      </c>
      <c r="F92" s="139" t="s">
        <v>19</v>
      </c>
      <c r="G92" s="179">
        <v>26000</v>
      </c>
      <c r="H92" s="179">
        <v>0</v>
      </c>
      <c r="I92" s="179">
        <f t="shared" si="43"/>
        <v>26000</v>
      </c>
      <c r="J92" s="172">
        <f>IF(G92&gt;=Datos!$D$14,(Datos!$D$14*Datos!$C$14),IF(G92&lt;=Datos!$D$14,(G92*Datos!$C$14)))</f>
        <v>746.2</v>
      </c>
      <c r="K92" s="180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2">
        <f>IF(G92&gt;=Datos!$D$15,(Datos!$D$15*Datos!$C$15),IF(G92&lt;=Datos!$D$15,(G92*Datos!$C$15)))</f>
        <v>790.4</v>
      </c>
      <c r="M92" s="179">
        <v>25</v>
      </c>
      <c r="N92" s="179">
        <f t="shared" si="56"/>
        <v>1561.6</v>
      </c>
      <c r="O92" s="219">
        <f t="shared" si="57"/>
        <v>24438.400000000001</v>
      </c>
    </row>
    <row r="93" spans="1:15" s="7" customFormat="1" ht="36.75" customHeight="1" x14ac:dyDescent="0.2">
      <c r="A93" s="169">
        <v>64</v>
      </c>
      <c r="B93" s="109" t="s">
        <v>224</v>
      </c>
      <c r="C93" s="109" t="s">
        <v>318</v>
      </c>
      <c r="D93" s="109" t="s">
        <v>863</v>
      </c>
      <c r="E93" s="139" t="s">
        <v>312</v>
      </c>
      <c r="F93" s="139" t="s">
        <v>313</v>
      </c>
      <c r="G93" s="133">
        <v>13860</v>
      </c>
      <c r="H93" s="179">
        <v>0</v>
      </c>
      <c r="I93" s="179">
        <f t="shared" si="43"/>
        <v>13860</v>
      </c>
      <c r="J93" s="172">
        <f>IF(G93&gt;=Datos!$D$14,(Datos!$D$14*Datos!$C$14),IF(G93&lt;=Datos!$D$14,(G93*Datos!$C$14)))</f>
        <v>397.78199999999998</v>
      </c>
      <c r="K93" s="180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2">
        <f>IF(G93&gt;=Datos!$D$15,(Datos!$D$15*Datos!$C$15),IF(G93&lt;=Datos!$D$15,(G93*Datos!$C$15)))</f>
        <v>421.34399999999999</v>
      </c>
      <c r="M93" s="179">
        <v>25</v>
      </c>
      <c r="N93" s="179">
        <f t="shared" si="56"/>
        <v>844.12599999999998</v>
      </c>
      <c r="O93" s="219">
        <f t="shared" si="57"/>
        <v>13015.874</v>
      </c>
    </row>
    <row r="94" spans="1:15" s="7" customFormat="1" ht="36.75" customHeight="1" x14ac:dyDescent="0.2">
      <c r="A94" s="169">
        <v>65</v>
      </c>
      <c r="B94" s="109" t="s">
        <v>191</v>
      </c>
      <c r="C94" s="109" t="s">
        <v>318</v>
      </c>
      <c r="D94" s="109" t="s">
        <v>258</v>
      </c>
      <c r="E94" s="139" t="s">
        <v>312</v>
      </c>
      <c r="F94" s="139" t="s">
        <v>313</v>
      </c>
      <c r="G94" s="179">
        <v>18000</v>
      </c>
      <c r="H94" s="179">
        <v>0</v>
      </c>
      <c r="I94" s="179">
        <f t="shared" si="43"/>
        <v>18000</v>
      </c>
      <c r="J94" s="172">
        <f>IF(G94&gt;=Datos!$D$14,(Datos!$D$14*Datos!$C$14),IF(G94&lt;=Datos!$D$14,(G94*Datos!$C$14)))</f>
        <v>516.6</v>
      </c>
      <c r="K94" s="180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2">
        <f>IF(G94&gt;=Datos!$D$15,(Datos!$D$15*Datos!$C$15),IF(G94&lt;=Datos!$D$15,(G94*Datos!$C$15)))</f>
        <v>547.20000000000005</v>
      </c>
      <c r="M94" s="179">
        <v>9197.01</v>
      </c>
      <c r="N94" s="179">
        <f t="shared" si="56"/>
        <v>10260.810000000001</v>
      </c>
      <c r="O94" s="219">
        <f t="shared" si="57"/>
        <v>7739.1899999999987</v>
      </c>
    </row>
    <row r="95" spans="1:15" s="7" customFormat="1" ht="36.75" customHeight="1" x14ac:dyDescent="0.2">
      <c r="A95" s="169">
        <v>66</v>
      </c>
      <c r="B95" s="189" t="s">
        <v>475</v>
      </c>
      <c r="C95" s="109" t="s">
        <v>318</v>
      </c>
      <c r="D95" s="189" t="s">
        <v>4</v>
      </c>
      <c r="E95" s="139" t="s">
        <v>312</v>
      </c>
      <c r="F95" s="139" t="s">
        <v>313</v>
      </c>
      <c r="G95" s="133">
        <v>17500</v>
      </c>
      <c r="H95" s="179">
        <v>0</v>
      </c>
      <c r="I95" s="179">
        <f t="shared" si="43"/>
        <v>17500</v>
      </c>
      <c r="J95" s="172">
        <f>IF(G95&gt;=Datos!$D$14,(Datos!$D$14*Datos!$C$14),IF(G95&lt;=Datos!$D$14,(G95*Datos!$C$14)))</f>
        <v>502.25</v>
      </c>
      <c r="K95" s="180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2">
        <f>IF(G95&gt;=Datos!$D$15,(Datos!$D$15*Datos!$C$15),IF(G95&lt;=Datos!$D$15,(G95*Datos!$C$15)))</f>
        <v>532</v>
      </c>
      <c r="M95" s="179">
        <v>2025</v>
      </c>
      <c r="N95" s="179">
        <f t="shared" si="56"/>
        <v>3059.25</v>
      </c>
      <c r="O95" s="219">
        <f t="shared" si="57"/>
        <v>14440.75</v>
      </c>
    </row>
    <row r="96" spans="1:15" s="7" customFormat="1" ht="36.75" customHeight="1" x14ac:dyDescent="0.2">
      <c r="A96" s="169">
        <v>67</v>
      </c>
      <c r="B96" s="109" t="s">
        <v>134</v>
      </c>
      <c r="C96" s="109" t="s">
        <v>318</v>
      </c>
      <c r="D96" s="109" t="s">
        <v>4</v>
      </c>
      <c r="E96" s="139" t="s">
        <v>312</v>
      </c>
      <c r="F96" s="139" t="s">
        <v>313</v>
      </c>
      <c r="G96" s="179">
        <v>18000</v>
      </c>
      <c r="H96" s="179">
        <v>0</v>
      </c>
      <c r="I96" s="179">
        <f t="shared" si="43"/>
        <v>18000</v>
      </c>
      <c r="J96" s="172">
        <f>IF(G96&gt;=Datos!$D$14,(Datos!$D$14*Datos!$C$14),IF(G96&lt;=Datos!$D$14,(G96*Datos!$C$14)))</f>
        <v>516.6</v>
      </c>
      <c r="K96" s="180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2">
        <f>IF(G96&gt;=Datos!$D$15,(Datos!$D$15*Datos!$C$15),IF(G96&lt;=Datos!$D$15,(G96*Datos!$C$15)))</f>
        <v>547.20000000000005</v>
      </c>
      <c r="M96" s="179">
        <v>3964.47</v>
      </c>
      <c r="N96" s="179">
        <f t="shared" si="56"/>
        <v>5028.2700000000004</v>
      </c>
      <c r="O96" s="219">
        <f t="shared" si="57"/>
        <v>12971.73</v>
      </c>
    </row>
    <row r="97" spans="1:15" s="7" customFormat="1" ht="36.75" customHeight="1" x14ac:dyDescent="0.2">
      <c r="A97" s="169">
        <v>68</v>
      </c>
      <c r="B97" s="109" t="s">
        <v>395</v>
      </c>
      <c r="C97" s="109" t="s">
        <v>371</v>
      </c>
      <c r="D97" s="109" t="s">
        <v>862</v>
      </c>
      <c r="E97" s="139" t="s">
        <v>312</v>
      </c>
      <c r="F97" s="139" t="s">
        <v>19</v>
      </c>
      <c r="G97" s="179">
        <v>20000</v>
      </c>
      <c r="H97" s="179">
        <v>0</v>
      </c>
      <c r="I97" s="179">
        <f t="shared" si="43"/>
        <v>20000</v>
      </c>
      <c r="J97" s="172">
        <f>IF(G97&gt;=Datos!$D$14,(Datos!$D$14*Datos!$C$14),IF(G97&lt;=Datos!$D$14,(G97*Datos!$C$14)))</f>
        <v>574</v>
      </c>
      <c r="K97" s="180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2">
        <f>IF(G97&gt;=Datos!$D$15,(Datos!$D$15*Datos!$C$15),IF(G97&lt;=Datos!$D$15,(G97*Datos!$C$15)))</f>
        <v>608</v>
      </c>
      <c r="M97" s="179">
        <v>2025</v>
      </c>
      <c r="N97" s="179">
        <f t="shared" si="56"/>
        <v>3207</v>
      </c>
      <c r="O97" s="219">
        <f t="shared" si="57"/>
        <v>16793</v>
      </c>
    </row>
    <row r="98" spans="1:15" s="7" customFormat="1" ht="36.75" customHeight="1" x14ac:dyDescent="0.2">
      <c r="A98" s="169">
        <v>69</v>
      </c>
      <c r="B98" s="109" t="s">
        <v>592</v>
      </c>
      <c r="C98" s="109" t="s">
        <v>316</v>
      </c>
      <c r="D98" s="109" t="s">
        <v>252</v>
      </c>
      <c r="E98" s="139" t="s">
        <v>312</v>
      </c>
      <c r="F98" s="139" t="s">
        <v>313</v>
      </c>
      <c r="G98" s="179">
        <v>25000</v>
      </c>
      <c r="H98" s="179">
        <v>0</v>
      </c>
      <c r="I98" s="179">
        <f t="shared" si="43"/>
        <v>25000</v>
      </c>
      <c r="J98" s="172">
        <f>IF(G98&gt;=Datos!$D$14,(Datos!$D$14*Datos!$C$14),IF(G98&lt;=Datos!$D$14,(G98*Datos!$C$14)))</f>
        <v>717.5</v>
      </c>
      <c r="K98" s="180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2">
        <f>IF(G98&gt;=Datos!$D$15,(Datos!$D$15*Datos!$C$15),IF(G98&lt;=Datos!$D$15,(G98*Datos!$C$15)))</f>
        <v>760</v>
      </c>
      <c r="M98" s="179">
        <v>25</v>
      </c>
      <c r="N98" s="179">
        <f t="shared" si="56"/>
        <v>1502.5</v>
      </c>
      <c r="O98" s="219">
        <f t="shared" si="57"/>
        <v>23497.5</v>
      </c>
    </row>
    <row r="99" spans="1:15" s="7" customFormat="1" ht="36.75" customHeight="1" x14ac:dyDescent="0.2">
      <c r="A99" s="169">
        <v>70</v>
      </c>
      <c r="B99" s="109" t="s">
        <v>484</v>
      </c>
      <c r="C99" s="109" t="s">
        <v>317</v>
      </c>
      <c r="D99" s="109" t="s">
        <v>4</v>
      </c>
      <c r="E99" s="139" t="s">
        <v>312</v>
      </c>
      <c r="F99" s="139" t="s">
        <v>19</v>
      </c>
      <c r="G99" s="179">
        <v>17500</v>
      </c>
      <c r="H99" s="179">
        <v>0</v>
      </c>
      <c r="I99" s="179">
        <f t="shared" si="43"/>
        <v>17500</v>
      </c>
      <c r="J99" s="172">
        <f>IF(G99&gt;=Datos!$D$14,(Datos!$D$14*Datos!$C$14),IF(G99&lt;=Datos!$D$14,(G99*Datos!$C$14)))</f>
        <v>502.25</v>
      </c>
      <c r="K99" s="180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2">
        <f>IF(G99&gt;=Datos!$D$15,(Datos!$D$15*Datos!$C$15),IF(G99&lt;=Datos!$D$15,(G99*Datos!$C$15)))</f>
        <v>532</v>
      </c>
      <c r="M99" s="179">
        <v>25</v>
      </c>
      <c r="N99" s="179">
        <f t="shared" si="56"/>
        <v>1059.25</v>
      </c>
      <c r="O99" s="219">
        <f t="shared" si="57"/>
        <v>16440.75</v>
      </c>
    </row>
    <row r="100" spans="1:15" s="7" customFormat="1" ht="36.75" customHeight="1" x14ac:dyDescent="0.2">
      <c r="A100" s="169">
        <v>71</v>
      </c>
      <c r="B100" s="109" t="s">
        <v>494</v>
      </c>
      <c r="C100" s="109" t="s">
        <v>371</v>
      </c>
      <c r="D100" s="109" t="s">
        <v>4</v>
      </c>
      <c r="E100" s="139" t="s">
        <v>312</v>
      </c>
      <c r="F100" s="139" t="s">
        <v>19</v>
      </c>
      <c r="G100" s="179">
        <v>17500</v>
      </c>
      <c r="H100" s="179">
        <v>0</v>
      </c>
      <c r="I100" s="179">
        <f t="shared" si="43"/>
        <v>17500</v>
      </c>
      <c r="J100" s="172">
        <f>IF(G100&gt;=Datos!$D$14,(Datos!$D$14*Datos!$C$14),IF(G100&lt;=Datos!$D$14,(G100*Datos!$C$14)))</f>
        <v>502.25</v>
      </c>
      <c r="K100" s="180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2">
        <f>IF(G100&gt;=Datos!$D$15,(Datos!$D$15*Datos!$C$15),IF(G100&lt;=Datos!$D$15,(G100*Datos!$C$15)))</f>
        <v>532</v>
      </c>
      <c r="M100" s="179">
        <v>25</v>
      </c>
      <c r="N100" s="179">
        <f t="shared" si="56"/>
        <v>1059.25</v>
      </c>
      <c r="O100" s="219">
        <f t="shared" si="57"/>
        <v>16440.75</v>
      </c>
    </row>
    <row r="101" spans="1:15" s="7" customFormat="1" ht="36.75" customHeight="1" x14ac:dyDescent="0.2">
      <c r="A101" s="169">
        <v>72</v>
      </c>
      <c r="B101" s="109" t="s">
        <v>63</v>
      </c>
      <c r="C101" s="109" t="s">
        <v>318</v>
      </c>
      <c r="D101" s="109" t="s">
        <v>862</v>
      </c>
      <c r="E101" s="139" t="s">
        <v>312</v>
      </c>
      <c r="F101" s="139" t="s">
        <v>19</v>
      </c>
      <c r="G101" s="179">
        <v>20000</v>
      </c>
      <c r="H101" s="179">
        <v>0</v>
      </c>
      <c r="I101" s="179">
        <f t="shared" si="43"/>
        <v>20000</v>
      </c>
      <c r="J101" s="172">
        <f>IF(G101&gt;=Datos!$D$14,(Datos!$D$14*Datos!$C$14),IF(G101&lt;=Datos!$D$14,(G101*Datos!$C$14)))</f>
        <v>574</v>
      </c>
      <c r="K101" s="180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2">
        <f>IF(G101&gt;=Datos!$D$15,(Datos!$D$15*Datos!$C$15),IF(G101&lt;=Datos!$D$15,(G101*Datos!$C$15)))</f>
        <v>608</v>
      </c>
      <c r="M101" s="179">
        <v>12230.78</v>
      </c>
      <c r="N101" s="179">
        <f t="shared" si="56"/>
        <v>13412.78</v>
      </c>
      <c r="O101" s="219">
        <f t="shared" si="57"/>
        <v>6587.2199999999993</v>
      </c>
    </row>
    <row r="102" spans="1:15" s="7" customFormat="1" ht="36.75" customHeight="1" x14ac:dyDescent="0.2">
      <c r="A102" s="169">
        <v>73</v>
      </c>
      <c r="B102" s="109" t="s">
        <v>197</v>
      </c>
      <c r="C102" s="109" t="s">
        <v>316</v>
      </c>
      <c r="D102" s="109" t="s">
        <v>4</v>
      </c>
      <c r="E102" s="139" t="s">
        <v>312</v>
      </c>
      <c r="F102" s="139" t="s">
        <v>19</v>
      </c>
      <c r="G102" s="179">
        <v>18000</v>
      </c>
      <c r="H102" s="179">
        <v>0</v>
      </c>
      <c r="I102" s="179">
        <f t="shared" si="43"/>
        <v>18000</v>
      </c>
      <c r="J102" s="172">
        <f>IF(G102&gt;=Datos!$D$14,(Datos!$D$14*Datos!$C$14),IF(G102&lt;=Datos!$D$14,(G102*Datos!$C$14)))</f>
        <v>516.6</v>
      </c>
      <c r="K102" s="180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2">
        <f>IF(G102&gt;=Datos!$D$15,(Datos!$D$15*Datos!$C$15),IF(G102&lt;=Datos!$D$15,(G102*Datos!$C$15)))</f>
        <v>547.20000000000005</v>
      </c>
      <c r="M102" s="179">
        <v>5539.74</v>
      </c>
      <c r="N102" s="179">
        <f t="shared" si="56"/>
        <v>6603.54</v>
      </c>
      <c r="O102" s="219">
        <f t="shared" si="57"/>
        <v>11396.46</v>
      </c>
    </row>
    <row r="103" spans="1:15" s="7" customFormat="1" ht="36.75" customHeight="1" x14ac:dyDescent="0.2">
      <c r="A103" s="169">
        <v>74</v>
      </c>
      <c r="B103" s="109" t="s">
        <v>41</v>
      </c>
      <c r="C103" s="109" t="s">
        <v>318</v>
      </c>
      <c r="D103" s="109" t="s">
        <v>4</v>
      </c>
      <c r="E103" s="139" t="s">
        <v>312</v>
      </c>
      <c r="F103" s="139" t="s">
        <v>19</v>
      </c>
      <c r="G103" s="179">
        <v>18000</v>
      </c>
      <c r="H103" s="179">
        <v>0</v>
      </c>
      <c r="I103" s="179">
        <f t="shared" si="43"/>
        <v>18000</v>
      </c>
      <c r="J103" s="172">
        <f>IF(G103&gt;=Datos!$D$14,(Datos!$D$14*Datos!$C$14),IF(G103&lt;=Datos!$D$14,(G103*Datos!$C$14)))</f>
        <v>516.6</v>
      </c>
      <c r="K103" s="180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2">
        <f>IF(G103&gt;=Datos!$D$15,(Datos!$D$15*Datos!$C$15),IF(G103&lt;=Datos!$D$15,(G103*Datos!$C$15)))</f>
        <v>547.20000000000005</v>
      </c>
      <c r="M103" s="179">
        <v>4068.16</v>
      </c>
      <c r="N103" s="179">
        <f t="shared" si="54"/>
        <v>5131.96</v>
      </c>
      <c r="O103" s="219">
        <f t="shared" si="55"/>
        <v>12868.04</v>
      </c>
    </row>
    <row r="104" spans="1:15" s="7" customFormat="1" ht="36.75" customHeight="1" x14ac:dyDescent="0.2">
      <c r="A104" s="169">
        <v>75</v>
      </c>
      <c r="B104" s="109" t="s">
        <v>82</v>
      </c>
      <c r="C104" s="109" t="s">
        <v>317</v>
      </c>
      <c r="D104" s="109" t="s">
        <v>4</v>
      </c>
      <c r="E104" s="139" t="s">
        <v>312</v>
      </c>
      <c r="F104" s="139" t="s">
        <v>19</v>
      </c>
      <c r="G104" s="179">
        <v>18000</v>
      </c>
      <c r="H104" s="179">
        <v>0</v>
      </c>
      <c r="I104" s="179">
        <f t="shared" si="43"/>
        <v>18000</v>
      </c>
      <c r="J104" s="172">
        <f>IF(G104&gt;=Datos!$D$14,(Datos!$D$14*Datos!$C$14),IF(G104&lt;=Datos!$D$14,(G104*Datos!$C$14)))</f>
        <v>516.6</v>
      </c>
      <c r="K104" s="180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2">
        <f>IF(G104&gt;=Datos!$D$15,(Datos!$D$15*Datos!$C$15),IF(G104&lt;=Datos!$D$15,(G104*Datos!$C$15)))</f>
        <v>547.20000000000005</v>
      </c>
      <c r="M104" s="179">
        <v>25</v>
      </c>
      <c r="N104" s="179">
        <f t="shared" si="54"/>
        <v>1088.8000000000002</v>
      </c>
      <c r="O104" s="219">
        <f t="shared" si="55"/>
        <v>16911.2</v>
      </c>
    </row>
    <row r="105" spans="1:15" s="7" customFormat="1" ht="36.75" customHeight="1" x14ac:dyDescent="0.2">
      <c r="A105" s="169">
        <v>76</v>
      </c>
      <c r="B105" s="109" t="s">
        <v>78</v>
      </c>
      <c r="C105" s="109" t="s">
        <v>317</v>
      </c>
      <c r="D105" s="109" t="s">
        <v>4</v>
      </c>
      <c r="E105" s="139" t="s">
        <v>312</v>
      </c>
      <c r="F105" s="139" t="s">
        <v>19</v>
      </c>
      <c r="G105" s="179">
        <v>18000</v>
      </c>
      <c r="H105" s="179">
        <v>0</v>
      </c>
      <c r="I105" s="179">
        <f t="shared" si="43"/>
        <v>18000</v>
      </c>
      <c r="J105" s="172">
        <f>IF(G105&gt;=Datos!$D$14,(Datos!$D$14*Datos!$C$14),IF(G105&lt;=Datos!$D$14,(G105*Datos!$C$14)))</f>
        <v>516.6</v>
      </c>
      <c r="K105" s="180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2">
        <f>IF(G105&gt;=Datos!$D$15,(Datos!$D$15*Datos!$C$15),IF(G105&lt;=Datos!$D$15,(G105*Datos!$C$15)))</f>
        <v>547.20000000000005</v>
      </c>
      <c r="M105" s="179">
        <v>25</v>
      </c>
      <c r="N105" s="179">
        <f t="shared" si="54"/>
        <v>1088.8000000000002</v>
      </c>
      <c r="O105" s="219">
        <f t="shared" si="55"/>
        <v>16911.2</v>
      </c>
    </row>
    <row r="106" spans="1:15" s="7" customFormat="1" ht="36.75" customHeight="1" x14ac:dyDescent="0.2">
      <c r="A106" s="169">
        <v>77</v>
      </c>
      <c r="B106" s="109" t="s">
        <v>30</v>
      </c>
      <c r="C106" s="109" t="s">
        <v>318</v>
      </c>
      <c r="D106" s="109" t="s">
        <v>4</v>
      </c>
      <c r="E106" s="139" t="s">
        <v>312</v>
      </c>
      <c r="F106" s="139" t="s">
        <v>19</v>
      </c>
      <c r="G106" s="179">
        <v>18000</v>
      </c>
      <c r="H106" s="179">
        <v>0</v>
      </c>
      <c r="I106" s="179">
        <f t="shared" si="43"/>
        <v>18000</v>
      </c>
      <c r="J106" s="172">
        <f>IF(G106&gt;=Datos!$D$14,(Datos!$D$14*Datos!$C$14),IF(G106&lt;=Datos!$D$14,(G106*Datos!$C$14)))</f>
        <v>516.6</v>
      </c>
      <c r="K106" s="180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2">
        <f>IF(G106&gt;=Datos!$D$15,(Datos!$D$15*Datos!$C$15),IF(G106&lt;=Datos!$D$15,(G106*Datos!$C$15)))</f>
        <v>547.20000000000005</v>
      </c>
      <c r="M106" s="179">
        <v>3711.76</v>
      </c>
      <c r="N106" s="179">
        <f t="shared" si="54"/>
        <v>4775.5600000000004</v>
      </c>
      <c r="O106" s="219">
        <f t="shared" si="55"/>
        <v>13224.439999999999</v>
      </c>
    </row>
    <row r="107" spans="1:15" s="7" customFormat="1" ht="36.75" customHeight="1" x14ac:dyDescent="0.2">
      <c r="A107" s="169">
        <v>78</v>
      </c>
      <c r="B107" s="109" t="s">
        <v>449</v>
      </c>
      <c r="C107" s="109" t="s">
        <v>318</v>
      </c>
      <c r="D107" s="109" t="s">
        <v>4</v>
      </c>
      <c r="E107" s="139" t="s">
        <v>312</v>
      </c>
      <c r="F107" s="139" t="s">
        <v>19</v>
      </c>
      <c r="G107" s="179">
        <v>18000</v>
      </c>
      <c r="H107" s="179">
        <v>0</v>
      </c>
      <c r="I107" s="179">
        <f t="shared" si="43"/>
        <v>18000</v>
      </c>
      <c r="J107" s="172">
        <f>IF(G107&gt;=Datos!$D$14,(Datos!$D$14*Datos!$C$14),IF(G107&lt;=Datos!$D$14,(G107*Datos!$C$14)))</f>
        <v>516.6</v>
      </c>
      <c r="K107" s="180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2">
        <f>IF(G107&gt;=Datos!$D$15,(Datos!$D$15*Datos!$C$15),IF(G107&lt;=Datos!$D$15,(G107*Datos!$C$15)))</f>
        <v>547.20000000000005</v>
      </c>
      <c r="M107" s="179">
        <v>8328.26</v>
      </c>
      <c r="N107" s="179">
        <f t="shared" ref="N107:N113" si="58">SUM(J107:M107)</f>
        <v>9392.0600000000013</v>
      </c>
      <c r="O107" s="219">
        <f t="shared" ref="O107:O113" si="59">+G107-N107</f>
        <v>8607.9399999999987</v>
      </c>
    </row>
    <row r="108" spans="1:15" s="7" customFormat="1" ht="36.75" customHeight="1" x14ac:dyDescent="0.2">
      <c r="A108" s="169">
        <v>79</v>
      </c>
      <c r="B108" s="109" t="s">
        <v>95</v>
      </c>
      <c r="C108" s="109" t="s">
        <v>317</v>
      </c>
      <c r="D108" s="109" t="s">
        <v>258</v>
      </c>
      <c r="E108" s="139" t="s">
        <v>312</v>
      </c>
      <c r="F108" s="139" t="s">
        <v>313</v>
      </c>
      <c r="G108" s="179">
        <v>18000</v>
      </c>
      <c r="H108" s="179">
        <v>0</v>
      </c>
      <c r="I108" s="179">
        <f t="shared" si="43"/>
        <v>18000</v>
      </c>
      <c r="J108" s="172">
        <f>IF(G108&gt;=Datos!$D$14,(Datos!$D$14*Datos!$C$14),IF(G108&lt;=Datos!$D$14,(G108*Datos!$C$14)))</f>
        <v>516.6</v>
      </c>
      <c r="K108" s="180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2">
        <f>IF(G108&gt;=Datos!$D$15,(Datos!$D$15*Datos!$C$15),IF(G108&lt;=Datos!$D$15,(G108*Datos!$C$15)))</f>
        <v>547.20000000000005</v>
      </c>
      <c r="M108" s="179">
        <v>25</v>
      </c>
      <c r="N108" s="179">
        <f t="shared" si="58"/>
        <v>1088.8000000000002</v>
      </c>
      <c r="O108" s="219">
        <f t="shared" si="59"/>
        <v>16911.2</v>
      </c>
    </row>
    <row r="109" spans="1:15" s="7" customFormat="1" ht="36.75" customHeight="1" x14ac:dyDescent="0.2">
      <c r="A109" s="169">
        <v>80</v>
      </c>
      <c r="B109" s="109" t="s">
        <v>380</v>
      </c>
      <c r="C109" s="109" t="s">
        <v>371</v>
      </c>
      <c r="D109" s="109" t="s">
        <v>643</v>
      </c>
      <c r="E109" s="139" t="s">
        <v>312</v>
      </c>
      <c r="F109" s="139" t="s">
        <v>19</v>
      </c>
      <c r="G109" s="179">
        <v>26000</v>
      </c>
      <c r="H109" s="179">
        <v>0</v>
      </c>
      <c r="I109" s="179">
        <f t="shared" si="43"/>
        <v>26000</v>
      </c>
      <c r="J109" s="172">
        <f>IF(G109&gt;=Datos!$D$14,(Datos!$D$14*Datos!$C$14),IF(G109&lt;=Datos!$D$14,(G109*Datos!$C$14)))</f>
        <v>746.2</v>
      </c>
      <c r="K109" s="180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2">
        <f>IF(G109&gt;=Datos!$D$15,(Datos!$D$15*Datos!$C$15),IF(G109&lt;=Datos!$D$15,(G109*Datos!$C$15)))</f>
        <v>790.4</v>
      </c>
      <c r="M109" s="179">
        <v>25</v>
      </c>
      <c r="N109" s="179">
        <f t="shared" si="58"/>
        <v>1561.6</v>
      </c>
      <c r="O109" s="219">
        <f t="shared" si="59"/>
        <v>24438.400000000001</v>
      </c>
    </row>
    <row r="110" spans="1:15" s="7" customFormat="1" ht="36.75" customHeight="1" x14ac:dyDescent="0.2">
      <c r="A110" s="169">
        <v>81</v>
      </c>
      <c r="B110" s="109" t="s">
        <v>156</v>
      </c>
      <c r="C110" s="109" t="s">
        <v>593</v>
      </c>
      <c r="D110" s="109" t="s">
        <v>4</v>
      </c>
      <c r="E110" s="139" t="s">
        <v>312</v>
      </c>
      <c r="F110" s="139" t="s">
        <v>19</v>
      </c>
      <c r="G110" s="179">
        <v>18000</v>
      </c>
      <c r="H110" s="179">
        <v>0</v>
      </c>
      <c r="I110" s="179">
        <f t="shared" si="43"/>
        <v>18000</v>
      </c>
      <c r="J110" s="172">
        <f>IF(G110&gt;=Datos!$D$14,(Datos!$D$14*Datos!$C$14),IF(G110&lt;=Datos!$D$14,(G110*Datos!$C$14)))</f>
        <v>516.6</v>
      </c>
      <c r="K110" s="180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2">
        <f>IF(G110&gt;=Datos!$D$15,(Datos!$D$15*Datos!$C$15),IF(G110&lt;=Datos!$D$15,(G110*Datos!$C$15)))</f>
        <v>547.20000000000005</v>
      </c>
      <c r="M110" s="179">
        <v>2025</v>
      </c>
      <c r="N110" s="179">
        <f t="shared" si="58"/>
        <v>3088.8</v>
      </c>
      <c r="O110" s="219">
        <f t="shared" si="59"/>
        <v>14911.2</v>
      </c>
    </row>
    <row r="111" spans="1:15" s="7" customFormat="1" ht="36.75" customHeight="1" x14ac:dyDescent="0.2">
      <c r="A111" s="169">
        <v>82</v>
      </c>
      <c r="B111" s="109" t="s">
        <v>58</v>
      </c>
      <c r="C111" s="109" t="s">
        <v>317</v>
      </c>
      <c r="D111" s="109" t="s">
        <v>4</v>
      </c>
      <c r="E111" s="139" t="s">
        <v>312</v>
      </c>
      <c r="F111" s="139" t="s">
        <v>19</v>
      </c>
      <c r="G111" s="179">
        <v>18000</v>
      </c>
      <c r="H111" s="179">
        <v>0</v>
      </c>
      <c r="I111" s="179">
        <f t="shared" si="43"/>
        <v>18000</v>
      </c>
      <c r="J111" s="172">
        <f>IF(G111&gt;=Datos!$D$14,(Datos!$D$14*Datos!$C$14),IF(G111&lt;=Datos!$D$14,(G111*Datos!$C$14)))</f>
        <v>516.6</v>
      </c>
      <c r="K111" s="180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2">
        <f>IF(G111&gt;=Datos!$D$15,(Datos!$D$15*Datos!$C$15),IF(G111&lt;=Datos!$D$15,(G111*Datos!$C$15)))</f>
        <v>547.20000000000005</v>
      </c>
      <c r="M111" s="179">
        <v>25</v>
      </c>
      <c r="N111" s="179">
        <f t="shared" si="58"/>
        <v>1088.8000000000002</v>
      </c>
      <c r="O111" s="219">
        <f t="shared" si="59"/>
        <v>16911.2</v>
      </c>
    </row>
    <row r="112" spans="1:15" s="7" customFormat="1" ht="36.75" customHeight="1" x14ac:dyDescent="0.2">
      <c r="A112" s="169">
        <v>83</v>
      </c>
      <c r="B112" s="109" t="s">
        <v>856</v>
      </c>
      <c r="C112" s="109" t="s">
        <v>317</v>
      </c>
      <c r="D112" s="109" t="s">
        <v>4</v>
      </c>
      <c r="E112" s="139" t="s">
        <v>312</v>
      </c>
      <c r="F112" s="139" t="s">
        <v>19</v>
      </c>
      <c r="G112" s="179">
        <v>17500</v>
      </c>
      <c r="H112" s="179">
        <v>0</v>
      </c>
      <c r="I112" s="179">
        <f t="shared" si="43"/>
        <v>17500</v>
      </c>
      <c r="J112" s="172">
        <f>IF(G112&gt;=Datos!$D$14,(Datos!$D$14*Datos!$C$14),IF(G112&lt;=Datos!$D$14,(G112*Datos!$C$14)))</f>
        <v>502.25</v>
      </c>
      <c r="K112" s="180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2">
        <f>IF(G112&gt;=Datos!$D$15,(Datos!$D$15*Datos!$C$15),IF(G112&lt;=Datos!$D$15,(G112*Datos!$C$15)))</f>
        <v>532</v>
      </c>
      <c r="M112" s="179">
        <v>25</v>
      </c>
      <c r="N112" s="179">
        <f t="shared" si="58"/>
        <v>1059.25</v>
      </c>
      <c r="O112" s="219">
        <f t="shared" si="59"/>
        <v>16440.75</v>
      </c>
    </row>
    <row r="113" spans="1:15" s="7" customFormat="1" ht="36.75" customHeight="1" x14ac:dyDescent="0.2">
      <c r="A113" s="169">
        <v>84</v>
      </c>
      <c r="B113" s="109" t="s">
        <v>861</v>
      </c>
      <c r="C113" s="109" t="s">
        <v>316</v>
      </c>
      <c r="D113" s="109" t="s">
        <v>4</v>
      </c>
      <c r="E113" s="139" t="s">
        <v>312</v>
      </c>
      <c r="F113" s="139" t="s">
        <v>313</v>
      </c>
      <c r="G113" s="179">
        <v>17500</v>
      </c>
      <c r="H113" s="179">
        <v>0</v>
      </c>
      <c r="I113" s="179">
        <f t="shared" si="43"/>
        <v>17500</v>
      </c>
      <c r="J113" s="172">
        <f>IF(G113&gt;=Datos!$D$14,(Datos!$D$14*Datos!$C$14),IF(G113&lt;=Datos!$D$14,(G113*Datos!$C$14)))</f>
        <v>502.25</v>
      </c>
      <c r="K113" s="180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2">
        <f>IF(G113&gt;=Datos!$D$15,(Datos!$D$15*Datos!$C$15),IF(G113&lt;=Datos!$D$15,(G113*Datos!$C$15)))</f>
        <v>532</v>
      </c>
      <c r="M113" s="179">
        <v>25</v>
      </c>
      <c r="N113" s="179">
        <f t="shared" si="58"/>
        <v>1059.25</v>
      </c>
      <c r="O113" s="219">
        <f t="shared" si="59"/>
        <v>16440.75</v>
      </c>
    </row>
    <row r="114" spans="1:15" s="7" customFormat="1" ht="36.75" customHeight="1" x14ac:dyDescent="0.2">
      <c r="A114" s="169">
        <v>85</v>
      </c>
      <c r="B114" s="109" t="s">
        <v>572</v>
      </c>
      <c r="C114" s="109" t="s">
        <v>371</v>
      </c>
      <c r="D114" s="109" t="s">
        <v>4</v>
      </c>
      <c r="E114" s="139" t="s">
        <v>312</v>
      </c>
      <c r="F114" s="139" t="s">
        <v>19</v>
      </c>
      <c r="G114" s="133">
        <v>17500</v>
      </c>
      <c r="H114" s="179">
        <v>0</v>
      </c>
      <c r="I114" s="179">
        <f t="shared" si="43"/>
        <v>17500</v>
      </c>
      <c r="J114" s="172">
        <f>IF(G114&gt;=Datos!$D$14,(Datos!$D$14*Datos!$C$14),IF(G114&lt;=Datos!$D$14,(G114*Datos!$C$14)))</f>
        <v>502.25</v>
      </c>
      <c r="K114" s="180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2">
        <f>IF(G114&gt;=Datos!$D$15,(Datos!$D$15*Datos!$C$15),IF(G114&lt;=Datos!$D$15,(G114*Datos!$C$15)))</f>
        <v>532</v>
      </c>
      <c r="M114" s="179">
        <v>3590.49</v>
      </c>
      <c r="N114" s="179">
        <f>SUM(J114:M114)</f>
        <v>4624.74</v>
      </c>
      <c r="O114" s="219">
        <f>+G114-N114</f>
        <v>12875.26</v>
      </c>
    </row>
    <row r="115" spans="1:15" s="7" customFormat="1" ht="36.75" customHeight="1" x14ac:dyDescent="0.2">
      <c r="A115" s="169">
        <v>86</v>
      </c>
      <c r="B115" s="189" t="s">
        <v>220</v>
      </c>
      <c r="C115" s="109" t="s">
        <v>371</v>
      </c>
      <c r="D115" s="189" t="s">
        <v>258</v>
      </c>
      <c r="E115" s="139" t="s">
        <v>312</v>
      </c>
      <c r="F115" s="139" t="s">
        <v>313</v>
      </c>
      <c r="G115" s="133">
        <v>22500</v>
      </c>
      <c r="H115" s="179">
        <v>0</v>
      </c>
      <c r="I115" s="179">
        <f t="shared" si="43"/>
        <v>22500</v>
      </c>
      <c r="J115" s="172">
        <f>IF(G115&gt;=Datos!$D$14,(Datos!$D$14*Datos!$C$14),IF(G115&lt;=Datos!$D$14,(G115*Datos!$C$14)))</f>
        <v>645.75</v>
      </c>
      <c r="K115" s="180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2">
        <f>IF(G115&gt;=Datos!$D$15,(Datos!$D$15*Datos!$C$15),IF(G115&lt;=Datos!$D$15,(G115*Datos!$C$15)))</f>
        <v>684</v>
      </c>
      <c r="M115" s="179">
        <v>5221.08</v>
      </c>
      <c r="N115" s="179">
        <f t="shared" ref="N115:N121" si="60">SUM(J115:M115)</f>
        <v>6550.83</v>
      </c>
      <c r="O115" s="219">
        <f t="shared" ref="O115:O121" si="61">+G115-N115</f>
        <v>15949.17</v>
      </c>
    </row>
    <row r="116" spans="1:15" s="7" customFormat="1" ht="36.75" customHeight="1" x14ac:dyDescent="0.2">
      <c r="A116" s="169">
        <v>87</v>
      </c>
      <c r="B116" s="109" t="s">
        <v>859</v>
      </c>
      <c r="C116" s="109" t="s">
        <v>371</v>
      </c>
      <c r="D116" s="127" t="s">
        <v>4</v>
      </c>
      <c r="E116" s="139" t="s">
        <v>312</v>
      </c>
      <c r="F116" s="139" t="s">
        <v>19</v>
      </c>
      <c r="G116" s="179">
        <v>17500</v>
      </c>
      <c r="H116" s="179">
        <v>0</v>
      </c>
      <c r="I116" s="179">
        <f t="shared" si="43"/>
        <v>17500</v>
      </c>
      <c r="J116" s="172">
        <f>IF(G116&gt;=Datos!$D$14,(Datos!$D$14*Datos!$C$14),IF(G116&lt;=Datos!$D$14,(G116*Datos!$C$14)))</f>
        <v>502.25</v>
      </c>
      <c r="K116" s="180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2">
        <f>IF(G116&gt;=Datos!$D$15,(Datos!$D$15*Datos!$C$15),IF(G116&lt;=Datos!$D$15,(G116*Datos!$C$15)))</f>
        <v>532</v>
      </c>
      <c r="M116" s="179">
        <v>25</v>
      </c>
      <c r="N116" s="179">
        <f t="shared" si="60"/>
        <v>1059.25</v>
      </c>
      <c r="O116" s="219">
        <f t="shared" si="61"/>
        <v>16440.75</v>
      </c>
    </row>
    <row r="117" spans="1:15" s="7" customFormat="1" ht="36.75" customHeight="1" x14ac:dyDescent="0.2">
      <c r="A117" s="169">
        <v>88</v>
      </c>
      <c r="B117" s="109" t="s">
        <v>860</v>
      </c>
      <c r="C117" s="109" t="s">
        <v>318</v>
      </c>
      <c r="D117" s="109" t="s">
        <v>4</v>
      </c>
      <c r="E117" s="139" t="s">
        <v>312</v>
      </c>
      <c r="F117" s="139" t="s">
        <v>19</v>
      </c>
      <c r="G117" s="179">
        <v>18000</v>
      </c>
      <c r="H117" s="179">
        <v>0</v>
      </c>
      <c r="I117" s="179">
        <f t="shared" si="43"/>
        <v>18000</v>
      </c>
      <c r="J117" s="172">
        <f>IF(G117&gt;=Datos!$D$14,(Datos!$D$14*Datos!$C$14),IF(G117&lt;=Datos!$D$14,(G117*Datos!$C$14)))</f>
        <v>516.6</v>
      </c>
      <c r="K117" s="180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2">
        <f>IF(G117&gt;=Datos!$D$15,(Datos!$D$15*Datos!$C$15),IF(G117&lt;=Datos!$D$15,(G117*Datos!$C$15)))</f>
        <v>547.20000000000005</v>
      </c>
      <c r="M117" s="179">
        <v>2067.37</v>
      </c>
      <c r="N117" s="179">
        <f t="shared" si="60"/>
        <v>3131.17</v>
      </c>
      <c r="O117" s="219">
        <f t="shared" si="61"/>
        <v>14868.83</v>
      </c>
    </row>
    <row r="118" spans="1:15" s="7" customFormat="1" ht="36.75" customHeight="1" x14ac:dyDescent="0.2">
      <c r="A118" s="169">
        <v>89</v>
      </c>
      <c r="B118" s="109" t="s">
        <v>150</v>
      </c>
      <c r="C118" s="109" t="s">
        <v>318</v>
      </c>
      <c r="D118" s="109" t="s">
        <v>4</v>
      </c>
      <c r="E118" s="139" t="s">
        <v>312</v>
      </c>
      <c r="F118" s="139" t="s">
        <v>313</v>
      </c>
      <c r="G118" s="179">
        <v>18000</v>
      </c>
      <c r="H118" s="179">
        <v>0</v>
      </c>
      <c r="I118" s="179">
        <f t="shared" si="43"/>
        <v>18000</v>
      </c>
      <c r="J118" s="172">
        <f>IF(G118&gt;=Datos!$D$14,(Datos!$D$14*Datos!$C$14),IF(G118&lt;=Datos!$D$14,(G118*Datos!$C$14)))</f>
        <v>516.6</v>
      </c>
      <c r="K118" s="180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2">
        <f>IF(G118&gt;=Datos!$D$15,(Datos!$D$15*Datos!$C$15),IF(G118&lt;=Datos!$D$15,(G118*Datos!$C$15)))</f>
        <v>547.20000000000005</v>
      </c>
      <c r="M118" s="179">
        <v>1025</v>
      </c>
      <c r="N118" s="179">
        <f t="shared" si="60"/>
        <v>2088.8000000000002</v>
      </c>
      <c r="O118" s="219">
        <f t="shared" si="61"/>
        <v>15911.2</v>
      </c>
    </row>
    <row r="119" spans="1:15" s="7" customFormat="1" ht="36.75" customHeight="1" x14ac:dyDescent="0.2">
      <c r="A119" s="169">
        <v>90</v>
      </c>
      <c r="B119" s="109" t="s">
        <v>226</v>
      </c>
      <c r="C119" s="109" t="s">
        <v>317</v>
      </c>
      <c r="D119" s="109" t="s">
        <v>4</v>
      </c>
      <c r="E119" s="139" t="s">
        <v>312</v>
      </c>
      <c r="F119" s="139" t="s">
        <v>19</v>
      </c>
      <c r="G119" s="179">
        <v>18000</v>
      </c>
      <c r="H119" s="179">
        <v>0</v>
      </c>
      <c r="I119" s="179">
        <f t="shared" si="43"/>
        <v>18000</v>
      </c>
      <c r="J119" s="172">
        <f>IF(G119&gt;=Datos!$D$14,(Datos!$D$14*Datos!$C$14),IF(G119&lt;=Datos!$D$14,(G119*Datos!$C$14)))</f>
        <v>516.6</v>
      </c>
      <c r="K119" s="180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2">
        <f>IF(G119&gt;=Datos!$D$15,(Datos!$D$15*Datos!$C$15),IF(G119&lt;=Datos!$D$15,(G119*Datos!$C$15)))</f>
        <v>547.20000000000005</v>
      </c>
      <c r="M119" s="179">
        <v>25</v>
      </c>
      <c r="N119" s="179">
        <f t="shared" si="60"/>
        <v>1088.8000000000002</v>
      </c>
      <c r="O119" s="219">
        <f t="shared" si="61"/>
        <v>16911.2</v>
      </c>
    </row>
    <row r="120" spans="1:15" s="7" customFormat="1" ht="36.75" customHeight="1" x14ac:dyDescent="0.2">
      <c r="A120" s="169">
        <v>91</v>
      </c>
      <c r="B120" s="109" t="s">
        <v>855</v>
      </c>
      <c r="C120" s="109" t="s">
        <v>371</v>
      </c>
      <c r="D120" s="109" t="s">
        <v>4</v>
      </c>
      <c r="E120" s="139" t="s">
        <v>312</v>
      </c>
      <c r="F120" s="139" t="s">
        <v>19</v>
      </c>
      <c r="G120" s="179">
        <v>17500</v>
      </c>
      <c r="H120" s="179">
        <v>0</v>
      </c>
      <c r="I120" s="179">
        <f t="shared" si="43"/>
        <v>17500</v>
      </c>
      <c r="J120" s="172">
        <f>IF(G120&gt;=Datos!$D$14,(Datos!$D$14*Datos!$C$14),IF(G120&lt;=Datos!$D$14,(G120*Datos!$C$14)))</f>
        <v>502.25</v>
      </c>
      <c r="K120" s="180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2">
        <f>IF(G120&gt;=Datos!$D$15,(Datos!$D$15*Datos!$C$15),IF(G120&lt;=Datos!$D$15,(G120*Datos!$C$15)))</f>
        <v>532</v>
      </c>
      <c r="M120" s="179">
        <v>25</v>
      </c>
      <c r="N120" s="179">
        <f t="shared" si="60"/>
        <v>1059.25</v>
      </c>
      <c r="O120" s="219">
        <f t="shared" si="61"/>
        <v>16440.75</v>
      </c>
    </row>
    <row r="121" spans="1:15" s="7" customFormat="1" ht="36.75" customHeight="1" x14ac:dyDescent="0.2">
      <c r="A121" s="169">
        <v>92</v>
      </c>
      <c r="B121" s="109" t="s">
        <v>490</v>
      </c>
      <c r="C121" s="109" t="s">
        <v>316</v>
      </c>
      <c r="D121" s="109" t="s">
        <v>4</v>
      </c>
      <c r="E121" s="139" t="s">
        <v>312</v>
      </c>
      <c r="F121" s="139" t="s">
        <v>19</v>
      </c>
      <c r="G121" s="179">
        <v>17500</v>
      </c>
      <c r="H121" s="179">
        <v>0</v>
      </c>
      <c r="I121" s="179">
        <f t="shared" si="43"/>
        <v>17500</v>
      </c>
      <c r="J121" s="172">
        <f>IF(G121&gt;=Datos!$D$14,(Datos!$D$14*Datos!$C$14),IF(G121&lt;=Datos!$D$14,(G121*Datos!$C$14)))</f>
        <v>502.25</v>
      </c>
      <c r="K121" s="180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2">
        <f>IF(G121&gt;=Datos!$D$15,(Datos!$D$15*Datos!$C$15),IF(G121&lt;=Datos!$D$15,(G121*Datos!$C$15)))</f>
        <v>532</v>
      </c>
      <c r="M121" s="179">
        <v>25</v>
      </c>
      <c r="N121" s="179">
        <f t="shared" si="60"/>
        <v>1059.25</v>
      </c>
      <c r="O121" s="219">
        <f t="shared" si="61"/>
        <v>16440.75</v>
      </c>
    </row>
    <row r="122" spans="1:15" s="7" customFormat="1" ht="36.75" customHeight="1" x14ac:dyDescent="0.2">
      <c r="A122" s="169">
        <v>93</v>
      </c>
      <c r="B122" s="109" t="s">
        <v>854</v>
      </c>
      <c r="C122" s="109" t="s">
        <v>371</v>
      </c>
      <c r="D122" s="109" t="s">
        <v>4</v>
      </c>
      <c r="E122" s="139" t="s">
        <v>312</v>
      </c>
      <c r="F122" s="139" t="s">
        <v>19</v>
      </c>
      <c r="G122" s="179">
        <v>17500</v>
      </c>
      <c r="H122" s="179">
        <v>0</v>
      </c>
      <c r="I122" s="179">
        <f t="shared" si="43"/>
        <v>17500</v>
      </c>
      <c r="J122" s="172">
        <f>IF(G122&gt;=Datos!$D$14,(Datos!$D$14*Datos!$C$14),IF(G122&lt;=Datos!$D$14,(G122*Datos!$C$14)))</f>
        <v>502.25</v>
      </c>
      <c r="K122" s="180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2">
        <f>IF(G122&gt;=Datos!$D$15,(Datos!$D$15*Datos!$C$15),IF(G122&lt;=Datos!$D$15,(G122*Datos!$C$15)))</f>
        <v>532</v>
      </c>
      <c r="M122" s="179">
        <v>5971.45</v>
      </c>
      <c r="N122" s="179">
        <f t="shared" si="54"/>
        <v>7005.7</v>
      </c>
      <c r="O122" s="219">
        <f t="shared" si="55"/>
        <v>10494.3</v>
      </c>
    </row>
    <row r="123" spans="1:15" s="7" customFormat="1" ht="36.75" customHeight="1" x14ac:dyDescent="0.2">
      <c r="A123" s="169">
        <v>94</v>
      </c>
      <c r="B123" s="109" t="s">
        <v>143</v>
      </c>
      <c r="C123" s="109" t="s">
        <v>317</v>
      </c>
      <c r="D123" s="109" t="s">
        <v>4</v>
      </c>
      <c r="E123" s="139" t="s">
        <v>312</v>
      </c>
      <c r="F123" s="139" t="s">
        <v>19</v>
      </c>
      <c r="G123" s="179">
        <v>18000</v>
      </c>
      <c r="H123" s="179">
        <v>0</v>
      </c>
      <c r="I123" s="179">
        <f t="shared" si="43"/>
        <v>18000</v>
      </c>
      <c r="J123" s="172">
        <f>IF(G123&gt;=Datos!$D$14,(Datos!$D$14*Datos!$C$14),IF(G123&lt;=Datos!$D$14,(G123*Datos!$C$14)))</f>
        <v>516.6</v>
      </c>
      <c r="K123" s="180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2">
        <f>IF(G123&gt;=Datos!$D$15,(Datos!$D$15*Datos!$C$15),IF(G123&lt;=Datos!$D$15,(G123*Datos!$C$15)))</f>
        <v>547.20000000000005</v>
      </c>
      <c r="M123" s="179">
        <v>3455.92</v>
      </c>
      <c r="N123" s="179">
        <f t="shared" si="54"/>
        <v>4519.72</v>
      </c>
      <c r="O123" s="219">
        <f t="shared" si="55"/>
        <v>13480.279999999999</v>
      </c>
    </row>
    <row r="124" spans="1:15" s="7" customFormat="1" ht="36.75" customHeight="1" x14ac:dyDescent="0.2">
      <c r="A124" s="169">
        <v>95</v>
      </c>
      <c r="B124" s="109" t="s">
        <v>43</v>
      </c>
      <c r="C124" s="109" t="s">
        <v>316</v>
      </c>
      <c r="D124" s="109" t="s">
        <v>4</v>
      </c>
      <c r="E124" s="139" t="s">
        <v>312</v>
      </c>
      <c r="F124" s="139" t="s">
        <v>19</v>
      </c>
      <c r="G124" s="179">
        <v>18000</v>
      </c>
      <c r="H124" s="179">
        <v>0</v>
      </c>
      <c r="I124" s="179">
        <f t="shared" si="43"/>
        <v>18000</v>
      </c>
      <c r="J124" s="172">
        <f>IF(G124&gt;=Datos!$D$14,(Datos!$D$14*Datos!$C$14),IF(G124&lt;=Datos!$D$14,(G124*Datos!$C$14)))</f>
        <v>516.6</v>
      </c>
      <c r="K124" s="180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2">
        <f>IF(G124&gt;=Datos!$D$15,(Datos!$D$15*Datos!$C$15),IF(G124&lt;=Datos!$D$15,(G124*Datos!$C$15)))</f>
        <v>547.20000000000005</v>
      </c>
      <c r="M124" s="179">
        <v>25</v>
      </c>
      <c r="N124" s="179">
        <f t="shared" si="54"/>
        <v>1088.8000000000002</v>
      </c>
      <c r="O124" s="219">
        <f t="shared" si="55"/>
        <v>16911.2</v>
      </c>
    </row>
    <row r="125" spans="1:15" s="7" customFormat="1" ht="36.75" customHeight="1" x14ac:dyDescent="0.2">
      <c r="A125" s="169">
        <v>96</v>
      </c>
      <c r="B125" s="109" t="s">
        <v>62</v>
      </c>
      <c r="C125" s="109" t="s">
        <v>317</v>
      </c>
      <c r="D125" s="109" t="s">
        <v>4</v>
      </c>
      <c r="E125" s="139" t="s">
        <v>312</v>
      </c>
      <c r="F125" s="139" t="s">
        <v>19</v>
      </c>
      <c r="G125" s="179">
        <v>18000</v>
      </c>
      <c r="H125" s="179">
        <v>0</v>
      </c>
      <c r="I125" s="179">
        <f t="shared" si="43"/>
        <v>18000</v>
      </c>
      <c r="J125" s="172">
        <f>IF(G125&gt;=Datos!$D$14,(Datos!$D$14*Datos!$C$14),IF(G125&lt;=Datos!$D$14,(G125*Datos!$C$14)))</f>
        <v>516.6</v>
      </c>
      <c r="K125" s="180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2">
        <f>IF(G125&gt;=Datos!$D$15,(Datos!$D$15*Datos!$C$15),IF(G125&lt;=Datos!$D$15,(G125*Datos!$C$15)))</f>
        <v>547.20000000000005</v>
      </c>
      <c r="M125" s="179">
        <v>25</v>
      </c>
      <c r="N125" s="179">
        <f t="shared" si="54"/>
        <v>1088.8000000000002</v>
      </c>
      <c r="O125" s="219">
        <f t="shared" si="55"/>
        <v>16911.2</v>
      </c>
    </row>
    <row r="126" spans="1:15" s="7" customFormat="1" ht="36.75" customHeight="1" x14ac:dyDescent="0.2">
      <c r="A126" s="169">
        <v>97</v>
      </c>
      <c r="B126" s="109" t="s">
        <v>166</v>
      </c>
      <c r="C126" s="109" t="s">
        <v>317</v>
      </c>
      <c r="D126" s="109" t="s">
        <v>4</v>
      </c>
      <c r="E126" s="139" t="s">
        <v>312</v>
      </c>
      <c r="F126" s="139" t="s">
        <v>19</v>
      </c>
      <c r="G126" s="179">
        <v>18000</v>
      </c>
      <c r="H126" s="179">
        <v>0</v>
      </c>
      <c r="I126" s="179">
        <f t="shared" si="43"/>
        <v>18000</v>
      </c>
      <c r="J126" s="172">
        <f>IF(G126&gt;=Datos!$D$14,(Datos!$D$14*Datos!$C$14),IF(G126&lt;=Datos!$D$14,(G126*Datos!$C$14)))</f>
        <v>516.6</v>
      </c>
      <c r="K126" s="180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2">
        <f>IF(G126&gt;=Datos!$D$15,(Datos!$D$15*Datos!$C$15),IF(G126&lt;=Datos!$D$15,(G126*Datos!$C$15)))</f>
        <v>547.20000000000005</v>
      </c>
      <c r="M126" s="179">
        <v>25</v>
      </c>
      <c r="N126" s="179">
        <f t="shared" si="54"/>
        <v>1088.8000000000002</v>
      </c>
      <c r="O126" s="219">
        <f t="shared" si="55"/>
        <v>16911.2</v>
      </c>
    </row>
    <row r="127" spans="1:15" s="7" customFormat="1" ht="36.75" customHeight="1" x14ac:dyDescent="0.2">
      <c r="A127" s="169">
        <v>98</v>
      </c>
      <c r="B127" s="109" t="s">
        <v>61</v>
      </c>
      <c r="C127" s="109" t="s">
        <v>318</v>
      </c>
      <c r="D127" s="109" t="s">
        <v>4</v>
      </c>
      <c r="E127" s="139" t="s">
        <v>312</v>
      </c>
      <c r="F127" s="139" t="s">
        <v>19</v>
      </c>
      <c r="G127" s="179">
        <v>18000</v>
      </c>
      <c r="H127" s="179">
        <v>0</v>
      </c>
      <c r="I127" s="179">
        <f t="shared" si="43"/>
        <v>18000</v>
      </c>
      <c r="J127" s="172">
        <f>IF(G127&gt;=Datos!$D$14,(Datos!$D$14*Datos!$C$14),IF(G127&lt;=Datos!$D$14,(G127*Datos!$C$14)))</f>
        <v>516.6</v>
      </c>
      <c r="K127" s="180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2">
        <f>IF(G127&gt;=Datos!$D$15,(Datos!$D$15*Datos!$C$15),IF(G127&lt;=Datos!$D$15,(G127*Datos!$C$15)))</f>
        <v>547.20000000000005</v>
      </c>
      <c r="M127" s="179">
        <v>1025</v>
      </c>
      <c r="N127" s="179">
        <f t="shared" si="54"/>
        <v>2088.8000000000002</v>
      </c>
      <c r="O127" s="219">
        <f t="shared" si="55"/>
        <v>15911.2</v>
      </c>
    </row>
    <row r="128" spans="1:15" s="7" customFormat="1" ht="36.75" customHeight="1" x14ac:dyDescent="0.2">
      <c r="A128" s="169">
        <v>99</v>
      </c>
      <c r="B128" s="161" t="s">
        <v>69</v>
      </c>
      <c r="C128" s="109" t="s">
        <v>317</v>
      </c>
      <c r="D128" s="132" t="s">
        <v>4</v>
      </c>
      <c r="E128" s="139" t="s">
        <v>312</v>
      </c>
      <c r="F128" s="139" t="s">
        <v>19</v>
      </c>
      <c r="G128" s="179">
        <v>18000</v>
      </c>
      <c r="H128" s="179">
        <v>0</v>
      </c>
      <c r="I128" s="179">
        <f t="shared" si="43"/>
        <v>18000</v>
      </c>
      <c r="J128" s="172">
        <f>IF(G128&gt;=Datos!$D$14,(Datos!$D$14*Datos!$C$14),IF(G128&lt;=Datos!$D$14,(G128*Datos!$C$14)))</f>
        <v>516.6</v>
      </c>
      <c r="K128" s="180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2">
        <f>IF(G128&gt;=Datos!$D$15,(Datos!$D$15*Datos!$C$15),IF(G128&lt;=Datos!$D$15,(G128*Datos!$C$15)))</f>
        <v>547.20000000000005</v>
      </c>
      <c r="M128" s="179">
        <v>25</v>
      </c>
      <c r="N128" s="179">
        <f t="shared" si="54"/>
        <v>1088.8000000000002</v>
      </c>
      <c r="O128" s="219">
        <f t="shared" si="55"/>
        <v>16911.2</v>
      </c>
    </row>
    <row r="129" spans="1:15" s="7" customFormat="1" ht="36.75" customHeight="1" x14ac:dyDescent="0.2">
      <c r="A129" s="169">
        <v>100</v>
      </c>
      <c r="B129" s="189" t="s">
        <v>56</v>
      </c>
      <c r="C129" s="109" t="s">
        <v>371</v>
      </c>
      <c r="D129" s="189" t="s">
        <v>4</v>
      </c>
      <c r="E129" s="139" t="s">
        <v>312</v>
      </c>
      <c r="F129" s="139" t="s">
        <v>19</v>
      </c>
      <c r="G129" s="133">
        <v>18000</v>
      </c>
      <c r="H129" s="179">
        <v>0</v>
      </c>
      <c r="I129" s="179">
        <f t="shared" si="43"/>
        <v>18000</v>
      </c>
      <c r="J129" s="172">
        <f>IF(G129&gt;=Datos!$D$14,(Datos!$D$14*Datos!$C$14),IF(G129&lt;=Datos!$D$14,(G129*Datos!$C$14)))</f>
        <v>516.6</v>
      </c>
      <c r="K129" s="180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2">
        <f>IF(G129&gt;=Datos!$D$15,(Datos!$D$15*Datos!$C$15),IF(G129&lt;=Datos!$D$15,(G129*Datos!$C$15)))</f>
        <v>547.20000000000005</v>
      </c>
      <c r="M129" s="179">
        <v>2025</v>
      </c>
      <c r="N129" s="179">
        <f t="shared" si="50"/>
        <v>3088.8</v>
      </c>
      <c r="O129" s="219">
        <f t="shared" si="51"/>
        <v>14911.2</v>
      </c>
    </row>
    <row r="130" spans="1:15" s="7" customFormat="1" ht="36.75" customHeight="1" x14ac:dyDescent="0.2">
      <c r="A130" s="169">
        <v>101</v>
      </c>
      <c r="B130" s="109" t="s">
        <v>194</v>
      </c>
      <c r="C130" s="109" t="s">
        <v>317</v>
      </c>
      <c r="D130" s="109" t="s">
        <v>4</v>
      </c>
      <c r="E130" s="139" t="s">
        <v>312</v>
      </c>
      <c r="F130" s="139" t="s">
        <v>19</v>
      </c>
      <c r="G130" s="179">
        <v>18000</v>
      </c>
      <c r="H130" s="179">
        <v>0</v>
      </c>
      <c r="I130" s="179">
        <f t="shared" si="43"/>
        <v>18000</v>
      </c>
      <c r="J130" s="172">
        <f>IF(G130&gt;=Datos!$D$14,(Datos!$D$14*Datos!$C$14),IF(G130&lt;=Datos!$D$14,(G130*Datos!$C$14)))</f>
        <v>516.6</v>
      </c>
      <c r="K130" s="180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2">
        <f>IF(G130&gt;=Datos!$D$15,(Datos!$D$15*Datos!$C$15),IF(G130&lt;=Datos!$D$15,(G130*Datos!$C$15)))</f>
        <v>547.20000000000005</v>
      </c>
      <c r="M130" s="179">
        <v>25</v>
      </c>
      <c r="N130" s="179">
        <f t="shared" si="50"/>
        <v>1088.8000000000002</v>
      </c>
      <c r="O130" s="219">
        <f t="shared" si="51"/>
        <v>16911.2</v>
      </c>
    </row>
    <row r="131" spans="1:15" s="7" customFormat="1" ht="36.75" customHeight="1" x14ac:dyDescent="0.2">
      <c r="A131" s="169">
        <v>102</v>
      </c>
      <c r="B131" s="109" t="s">
        <v>453</v>
      </c>
      <c r="C131" s="109" t="s">
        <v>317</v>
      </c>
      <c r="D131" s="109" t="s">
        <v>4</v>
      </c>
      <c r="E131" s="139" t="s">
        <v>312</v>
      </c>
      <c r="F131" s="139" t="s">
        <v>19</v>
      </c>
      <c r="G131" s="179">
        <v>18000</v>
      </c>
      <c r="H131" s="179">
        <v>0</v>
      </c>
      <c r="I131" s="179">
        <f t="shared" ref="I131:I145" si="62">SUM(G131:H131)</f>
        <v>18000</v>
      </c>
      <c r="J131" s="172">
        <f>IF(G131&gt;=Datos!$D$14,(Datos!$D$14*Datos!$C$14),IF(G131&lt;=Datos!$D$14,(G131*Datos!$C$14)))</f>
        <v>516.6</v>
      </c>
      <c r="K131" s="180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2">
        <f>IF(G131&gt;=Datos!$D$15,(Datos!$D$15*Datos!$C$15),IF(G131&lt;=Datos!$D$15,(G131*Datos!$C$15)))</f>
        <v>547.20000000000005</v>
      </c>
      <c r="M131" s="179">
        <v>25</v>
      </c>
      <c r="N131" s="179">
        <f t="shared" si="50"/>
        <v>1088.8000000000002</v>
      </c>
      <c r="O131" s="219">
        <f t="shared" si="51"/>
        <v>16911.2</v>
      </c>
    </row>
    <row r="132" spans="1:15" s="7" customFormat="1" ht="36.75" customHeight="1" x14ac:dyDescent="0.2">
      <c r="A132" s="169">
        <v>103</v>
      </c>
      <c r="B132" s="109" t="s">
        <v>474</v>
      </c>
      <c r="C132" s="109" t="s">
        <v>317</v>
      </c>
      <c r="D132" s="109" t="s">
        <v>4</v>
      </c>
      <c r="E132" s="139" t="s">
        <v>312</v>
      </c>
      <c r="F132" s="139" t="s">
        <v>19</v>
      </c>
      <c r="G132" s="179">
        <v>18000</v>
      </c>
      <c r="H132" s="179">
        <v>0</v>
      </c>
      <c r="I132" s="179">
        <f t="shared" si="62"/>
        <v>18000</v>
      </c>
      <c r="J132" s="172">
        <f>IF(G132&gt;=Datos!$D$14,(Datos!$D$14*Datos!$C$14),IF(G132&lt;=Datos!$D$14,(G132*Datos!$C$14)))</f>
        <v>516.6</v>
      </c>
      <c r="K132" s="180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2">
        <f>IF(G132&gt;=Datos!$D$15,(Datos!$D$15*Datos!$C$15),IF(G132&lt;=Datos!$D$15,(G132*Datos!$C$15)))</f>
        <v>547.20000000000005</v>
      </c>
      <c r="M132" s="179">
        <v>25</v>
      </c>
      <c r="N132" s="179">
        <f t="shared" si="50"/>
        <v>1088.8000000000002</v>
      </c>
      <c r="O132" s="219">
        <f t="shared" si="51"/>
        <v>16911.2</v>
      </c>
    </row>
    <row r="133" spans="1:15" s="7" customFormat="1" ht="36.75" customHeight="1" x14ac:dyDescent="0.2">
      <c r="A133" s="169">
        <v>104</v>
      </c>
      <c r="B133" s="109" t="s">
        <v>396</v>
      </c>
      <c r="C133" s="109" t="s">
        <v>317</v>
      </c>
      <c r="D133" s="109" t="s">
        <v>258</v>
      </c>
      <c r="E133" s="139" t="s">
        <v>312</v>
      </c>
      <c r="F133" s="139" t="s">
        <v>313</v>
      </c>
      <c r="G133" s="179">
        <v>18000</v>
      </c>
      <c r="H133" s="179">
        <v>0</v>
      </c>
      <c r="I133" s="179">
        <f t="shared" si="62"/>
        <v>18000</v>
      </c>
      <c r="J133" s="172">
        <f>IF(G133&gt;=Datos!$D$14,(Datos!$D$14*Datos!$C$14),IF(G133&lt;=Datos!$D$14,(G133*Datos!$C$14)))</f>
        <v>516.6</v>
      </c>
      <c r="K133" s="180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2">
        <f>IF(G133&gt;=Datos!$D$15,(Datos!$D$15*Datos!$C$15),IF(G133&lt;=Datos!$D$15,(G133*Datos!$C$15)))</f>
        <v>547.20000000000005</v>
      </c>
      <c r="M133" s="179">
        <v>25</v>
      </c>
      <c r="N133" s="179">
        <f t="shared" si="50"/>
        <v>1088.8000000000002</v>
      </c>
      <c r="O133" s="219">
        <f t="shared" si="51"/>
        <v>16911.2</v>
      </c>
    </row>
    <row r="134" spans="1:15" s="7" customFormat="1" ht="36.75" customHeight="1" x14ac:dyDescent="0.2">
      <c r="A134" s="169">
        <v>105</v>
      </c>
      <c r="B134" s="109" t="s">
        <v>66</v>
      </c>
      <c r="C134" s="109" t="s">
        <v>317</v>
      </c>
      <c r="D134" s="109" t="s">
        <v>4</v>
      </c>
      <c r="E134" s="139" t="s">
        <v>312</v>
      </c>
      <c r="F134" s="139" t="s">
        <v>19</v>
      </c>
      <c r="G134" s="179">
        <v>18000</v>
      </c>
      <c r="H134" s="179">
        <v>0</v>
      </c>
      <c r="I134" s="179">
        <f t="shared" si="62"/>
        <v>18000</v>
      </c>
      <c r="J134" s="172">
        <f>IF(G134&gt;=Datos!$D$14,(Datos!$D$14*Datos!$C$14),IF(G134&lt;=Datos!$D$14,(G134*Datos!$C$14)))</f>
        <v>516.6</v>
      </c>
      <c r="K134" s="180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2">
        <f>IF(G134&gt;=Datos!$D$15,(Datos!$D$15*Datos!$C$15),IF(G134&lt;=Datos!$D$15,(G134*Datos!$C$15)))</f>
        <v>547.20000000000005</v>
      </c>
      <c r="M134" s="179">
        <v>25</v>
      </c>
      <c r="N134" s="179">
        <f t="shared" si="50"/>
        <v>1088.8000000000002</v>
      </c>
      <c r="O134" s="219">
        <f t="shared" si="51"/>
        <v>16911.2</v>
      </c>
    </row>
    <row r="135" spans="1:15" ht="36.75" customHeight="1" x14ac:dyDescent="0.2">
      <c r="A135" s="169">
        <v>106</v>
      </c>
      <c r="B135" s="174" t="s">
        <v>201</v>
      </c>
      <c r="C135" s="174" t="s">
        <v>316</v>
      </c>
      <c r="D135" s="174" t="s">
        <v>4</v>
      </c>
      <c r="E135" s="175" t="s">
        <v>312</v>
      </c>
      <c r="F135" s="175" t="s">
        <v>19</v>
      </c>
      <c r="G135" s="176">
        <v>18000</v>
      </c>
      <c r="H135" s="176">
        <v>0</v>
      </c>
      <c r="I135" s="179">
        <f t="shared" si="62"/>
        <v>18000</v>
      </c>
      <c r="J135" s="172">
        <f>IF(G135&gt;=Datos!$D$14,(Datos!$D$14*Datos!$C$14),IF(G135&lt;=Datos!$D$14,(G135*Datos!$C$14)))</f>
        <v>516.6</v>
      </c>
      <c r="K135" s="180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2">
        <f>IF(G135&gt;=Datos!$D$15,(Datos!$D$15*Datos!$C$15),IF(G135&lt;=Datos!$D$15,(G135*Datos!$C$15)))</f>
        <v>547.20000000000005</v>
      </c>
      <c r="M135" s="176">
        <v>25</v>
      </c>
      <c r="N135" s="179">
        <f t="shared" si="50"/>
        <v>1088.8000000000002</v>
      </c>
      <c r="O135" s="219">
        <f t="shared" si="51"/>
        <v>16911.2</v>
      </c>
    </row>
    <row r="136" spans="1:15" s="7" customFormat="1" ht="36.75" customHeight="1" x14ac:dyDescent="0.2">
      <c r="A136" s="169">
        <v>107</v>
      </c>
      <c r="B136" s="109" t="s">
        <v>302</v>
      </c>
      <c r="C136" s="109" t="s">
        <v>317</v>
      </c>
      <c r="D136" s="109" t="s">
        <v>4</v>
      </c>
      <c r="E136" s="139" t="s">
        <v>312</v>
      </c>
      <c r="F136" s="139" t="s">
        <v>19</v>
      </c>
      <c r="G136" s="179">
        <v>18000</v>
      </c>
      <c r="H136" s="179">
        <v>0</v>
      </c>
      <c r="I136" s="179">
        <f t="shared" si="62"/>
        <v>18000</v>
      </c>
      <c r="J136" s="172">
        <f>IF(G136&gt;=Datos!$D$14,(Datos!$D$14*Datos!$C$14),IF(G136&lt;=Datos!$D$14,(G136*Datos!$C$14)))</f>
        <v>516.6</v>
      </c>
      <c r="K136" s="180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2">
        <f>IF(G136&gt;=Datos!$D$15,(Datos!$D$15*Datos!$C$15),IF(G136&lt;=Datos!$D$15,(G136*Datos!$C$15)))</f>
        <v>547.20000000000005</v>
      </c>
      <c r="M136" s="179">
        <v>25</v>
      </c>
      <c r="N136" s="179">
        <f t="shared" ref="N136:N144" si="63">SUM(J136:M136)</f>
        <v>1088.8000000000002</v>
      </c>
      <c r="O136" s="219">
        <f t="shared" ref="O136:O144" si="64">+G136-N136</f>
        <v>16911.2</v>
      </c>
    </row>
    <row r="137" spans="1:15" s="7" customFormat="1" ht="36.75" customHeight="1" x14ac:dyDescent="0.2">
      <c r="A137" s="169">
        <v>108</v>
      </c>
      <c r="B137" s="109" t="s">
        <v>857</v>
      </c>
      <c r="C137" s="109" t="s">
        <v>317</v>
      </c>
      <c r="D137" s="109" t="s">
        <v>4</v>
      </c>
      <c r="E137" s="139" t="s">
        <v>312</v>
      </c>
      <c r="F137" s="139" t="s">
        <v>19</v>
      </c>
      <c r="G137" s="179">
        <v>17500</v>
      </c>
      <c r="H137" s="179">
        <v>0</v>
      </c>
      <c r="I137" s="179">
        <f t="shared" si="62"/>
        <v>17500</v>
      </c>
      <c r="J137" s="172">
        <f>IF(G137&gt;=Datos!$D$14,(Datos!$D$14*Datos!$C$14),IF(G137&lt;=Datos!$D$14,(G137*Datos!$C$14)))</f>
        <v>502.25</v>
      </c>
      <c r="K137" s="180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2">
        <f>IF(G137&gt;=Datos!$D$15,(Datos!$D$15*Datos!$C$15),IF(G137&lt;=Datos!$D$15,(G137*Datos!$C$15)))</f>
        <v>532</v>
      </c>
      <c r="M137" s="179">
        <v>25</v>
      </c>
      <c r="N137" s="179">
        <f t="shared" si="63"/>
        <v>1059.25</v>
      </c>
      <c r="O137" s="219">
        <f t="shared" si="64"/>
        <v>16440.75</v>
      </c>
    </row>
    <row r="138" spans="1:15" s="7" customFormat="1" ht="36.75" customHeight="1" x14ac:dyDescent="0.2">
      <c r="A138" s="169">
        <v>109</v>
      </c>
      <c r="B138" s="109" t="s">
        <v>858</v>
      </c>
      <c r="C138" s="109" t="s">
        <v>318</v>
      </c>
      <c r="D138" s="109" t="s">
        <v>4</v>
      </c>
      <c r="E138" s="139" t="s">
        <v>312</v>
      </c>
      <c r="F138" s="139" t="s">
        <v>313</v>
      </c>
      <c r="G138" s="179">
        <v>17500</v>
      </c>
      <c r="H138" s="179">
        <v>0</v>
      </c>
      <c r="I138" s="179">
        <f t="shared" si="62"/>
        <v>17500</v>
      </c>
      <c r="J138" s="172">
        <f>IF(G138&gt;=Datos!$D$14,(Datos!$D$14*Datos!$C$14),IF(G138&lt;=Datos!$D$14,(G138*Datos!$C$14)))</f>
        <v>502.25</v>
      </c>
      <c r="K138" s="180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2">
        <f>IF(G138&gt;=Datos!$D$15,(Datos!$D$15*Datos!$C$15),IF(G138&lt;=Datos!$D$15,(G138*Datos!$C$15)))</f>
        <v>532</v>
      </c>
      <c r="M138" s="179">
        <v>25</v>
      </c>
      <c r="N138" s="179">
        <f t="shared" si="63"/>
        <v>1059.25</v>
      </c>
      <c r="O138" s="219">
        <f t="shared" si="64"/>
        <v>16440.75</v>
      </c>
    </row>
    <row r="139" spans="1:15" s="7" customFormat="1" ht="36.75" customHeight="1" x14ac:dyDescent="0.2">
      <c r="A139" s="169">
        <v>110</v>
      </c>
      <c r="B139" s="174" t="s">
        <v>159</v>
      </c>
      <c r="C139" s="109" t="s">
        <v>318</v>
      </c>
      <c r="D139" s="109" t="s">
        <v>4</v>
      </c>
      <c r="E139" s="139" t="s">
        <v>312</v>
      </c>
      <c r="F139" s="139" t="s">
        <v>19</v>
      </c>
      <c r="G139" s="179">
        <v>18000</v>
      </c>
      <c r="H139" s="179">
        <v>0</v>
      </c>
      <c r="I139" s="179">
        <f t="shared" si="62"/>
        <v>18000</v>
      </c>
      <c r="J139" s="172">
        <f>IF(G139&gt;=Datos!$D$14,(Datos!$D$14*Datos!$C$14),IF(G139&lt;=Datos!$D$14,(G139*Datos!$C$14)))</f>
        <v>516.6</v>
      </c>
      <c r="K139" s="180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2">
        <f>IF(G139&gt;=Datos!$D$15,(Datos!$D$15*Datos!$C$15),IF(G139&lt;=Datos!$D$15,(G139*Datos!$C$15)))</f>
        <v>547.20000000000005</v>
      </c>
      <c r="M139" s="179">
        <v>1025</v>
      </c>
      <c r="N139" s="179">
        <f t="shared" si="63"/>
        <v>2088.8000000000002</v>
      </c>
      <c r="O139" s="219">
        <f t="shared" si="64"/>
        <v>15911.2</v>
      </c>
    </row>
    <row r="140" spans="1:15" s="7" customFormat="1" ht="36.75" customHeight="1" x14ac:dyDescent="0.2">
      <c r="A140" s="169">
        <v>111</v>
      </c>
      <c r="B140" s="109" t="s">
        <v>161</v>
      </c>
      <c r="C140" s="109" t="s">
        <v>317</v>
      </c>
      <c r="D140" s="109" t="s">
        <v>4</v>
      </c>
      <c r="E140" s="139" t="s">
        <v>312</v>
      </c>
      <c r="F140" s="139" t="s">
        <v>19</v>
      </c>
      <c r="G140" s="179">
        <v>18000</v>
      </c>
      <c r="H140" s="179">
        <v>0</v>
      </c>
      <c r="I140" s="179">
        <f t="shared" si="62"/>
        <v>18000</v>
      </c>
      <c r="J140" s="172">
        <f>IF(G140&gt;=Datos!$D$14,(Datos!$D$14*Datos!$C$14),IF(G140&lt;=Datos!$D$14,(G140*Datos!$C$14)))</f>
        <v>516.6</v>
      </c>
      <c r="K140" s="180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2">
        <f>IF(G140&gt;=Datos!$D$15,(Datos!$D$15*Datos!$C$15),IF(G140&lt;=Datos!$D$15,(G140*Datos!$C$15)))</f>
        <v>547.20000000000005</v>
      </c>
      <c r="M140" s="179">
        <v>25</v>
      </c>
      <c r="N140" s="179">
        <f t="shared" si="63"/>
        <v>1088.8000000000002</v>
      </c>
      <c r="O140" s="219">
        <f t="shared" si="64"/>
        <v>16911.2</v>
      </c>
    </row>
    <row r="141" spans="1:15" s="7" customFormat="1" ht="36.75" customHeight="1" x14ac:dyDescent="0.2">
      <c r="A141" s="169">
        <v>112</v>
      </c>
      <c r="B141" s="109" t="s">
        <v>127</v>
      </c>
      <c r="C141" s="109" t="s">
        <v>318</v>
      </c>
      <c r="D141" s="109" t="s">
        <v>252</v>
      </c>
      <c r="E141" s="139" t="s">
        <v>312</v>
      </c>
      <c r="F141" s="139" t="s">
        <v>313</v>
      </c>
      <c r="G141" s="179">
        <v>25000</v>
      </c>
      <c r="H141" s="179">
        <v>0</v>
      </c>
      <c r="I141" s="179">
        <f t="shared" si="62"/>
        <v>25000</v>
      </c>
      <c r="J141" s="172">
        <f>IF(G141&gt;=Datos!$D$14,(Datos!$D$14*Datos!$C$14),IF(G141&lt;=Datos!$D$14,(G141*Datos!$C$14)))</f>
        <v>717.5</v>
      </c>
      <c r="K141" s="180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2">
        <f>IF(G141&gt;=Datos!$D$15,(Datos!$D$15*Datos!$C$15),IF(G141&lt;=Datos!$D$15,(G141*Datos!$C$15)))</f>
        <v>760</v>
      </c>
      <c r="M141" s="179">
        <v>525</v>
      </c>
      <c r="N141" s="179">
        <f t="shared" si="63"/>
        <v>2002.5</v>
      </c>
      <c r="O141" s="219">
        <f t="shared" si="64"/>
        <v>22997.5</v>
      </c>
    </row>
    <row r="142" spans="1:15" s="7" customFormat="1" ht="36.75" customHeight="1" x14ac:dyDescent="0.2">
      <c r="A142" s="169">
        <v>113</v>
      </c>
      <c r="B142" s="109" t="s">
        <v>336</v>
      </c>
      <c r="C142" s="109" t="s">
        <v>456</v>
      </c>
      <c r="D142" s="109" t="s">
        <v>252</v>
      </c>
      <c r="E142" s="139" t="s">
        <v>312</v>
      </c>
      <c r="F142" s="139" t="s">
        <v>313</v>
      </c>
      <c r="G142" s="179">
        <v>25000</v>
      </c>
      <c r="H142" s="179">
        <v>0</v>
      </c>
      <c r="I142" s="179">
        <f t="shared" si="62"/>
        <v>25000</v>
      </c>
      <c r="J142" s="172">
        <f>IF(G142&gt;=Datos!$D$14,(Datos!$D$14*Datos!$C$14),IF(G142&lt;=Datos!$D$14,(G142*Datos!$C$14)))</f>
        <v>717.5</v>
      </c>
      <c r="K142" s="180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2">
        <f>IF(G142&gt;=Datos!$D$15,(Datos!$D$15*Datos!$C$15),IF(G142&lt;=Datos!$D$15,(G142*Datos!$C$15)))</f>
        <v>760</v>
      </c>
      <c r="M142" s="179">
        <v>25</v>
      </c>
      <c r="N142" s="179">
        <f t="shared" si="63"/>
        <v>1502.5</v>
      </c>
      <c r="O142" s="219">
        <f t="shared" si="64"/>
        <v>23497.5</v>
      </c>
    </row>
    <row r="143" spans="1:15" s="7" customFormat="1" ht="36.75" customHeight="1" x14ac:dyDescent="0.2">
      <c r="A143" s="169">
        <v>114</v>
      </c>
      <c r="B143" s="109" t="s">
        <v>75</v>
      </c>
      <c r="C143" s="109" t="s">
        <v>317</v>
      </c>
      <c r="D143" s="109" t="s">
        <v>4</v>
      </c>
      <c r="E143" s="139" t="s">
        <v>312</v>
      </c>
      <c r="F143" s="139" t="s">
        <v>313</v>
      </c>
      <c r="G143" s="179">
        <v>18000</v>
      </c>
      <c r="H143" s="179">
        <v>0</v>
      </c>
      <c r="I143" s="179">
        <f t="shared" si="62"/>
        <v>18000</v>
      </c>
      <c r="J143" s="172">
        <f>IF(G143&gt;=Datos!$D$14,(Datos!$D$14*Datos!$C$14),IF(G143&lt;=Datos!$D$14,(G143*Datos!$C$14)))</f>
        <v>516.6</v>
      </c>
      <c r="K143" s="180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2">
        <f>IF(G143&gt;=Datos!$D$15,(Datos!$D$15*Datos!$C$15),IF(G143&lt;=Datos!$D$15,(G143*Datos!$C$15)))</f>
        <v>547.20000000000005</v>
      </c>
      <c r="M143" s="179">
        <v>25</v>
      </c>
      <c r="N143" s="179">
        <f t="shared" si="63"/>
        <v>1088.8000000000002</v>
      </c>
      <c r="O143" s="219">
        <f t="shared" si="64"/>
        <v>16911.2</v>
      </c>
    </row>
    <row r="144" spans="1:15" s="7" customFormat="1" ht="36.75" customHeight="1" x14ac:dyDescent="0.2">
      <c r="A144" s="169">
        <v>115</v>
      </c>
      <c r="B144" s="109" t="s">
        <v>106</v>
      </c>
      <c r="C144" s="109" t="s">
        <v>318</v>
      </c>
      <c r="D144" s="109" t="s">
        <v>4</v>
      </c>
      <c r="E144" s="139" t="s">
        <v>312</v>
      </c>
      <c r="F144" s="139" t="s">
        <v>313</v>
      </c>
      <c r="G144" s="179">
        <v>18000</v>
      </c>
      <c r="H144" s="179">
        <v>0</v>
      </c>
      <c r="I144" s="179">
        <f t="shared" si="62"/>
        <v>18000</v>
      </c>
      <c r="J144" s="172">
        <f>IF(G144&gt;=Datos!$D$14,(Datos!$D$14*Datos!$C$14),IF(G144&lt;=Datos!$D$14,(G144*Datos!$C$14)))</f>
        <v>516.6</v>
      </c>
      <c r="K144" s="180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2">
        <f>IF(G144&gt;=Datos!$D$15,(Datos!$D$15*Datos!$C$15),IF(G144&lt;=Datos!$D$15,(G144*Datos!$C$15)))</f>
        <v>547.20000000000005</v>
      </c>
      <c r="M144" s="179">
        <v>6918.8</v>
      </c>
      <c r="N144" s="179">
        <f t="shared" si="63"/>
        <v>7982.6</v>
      </c>
      <c r="O144" s="219">
        <f t="shared" si="64"/>
        <v>10017.4</v>
      </c>
    </row>
    <row r="145" spans="1:15" s="7" customFormat="1" ht="36.75" customHeight="1" x14ac:dyDescent="0.2">
      <c r="A145" s="169">
        <v>116</v>
      </c>
      <c r="B145" s="109" t="s">
        <v>144</v>
      </c>
      <c r="C145" s="109" t="s">
        <v>316</v>
      </c>
      <c r="D145" s="109" t="s">
        <v>4</v>
      </c>
      <c r="E145" s="139" t="s">
        <v>312</v>
      </c>
      <c r="F145" s="139" t="s">
        <v>19</v>
      </c>
      <c r="G145" s="179">
        <v>18000</v>
      </c>
      <c r="H145" s="179">
        <v>0</v>
      </c>
      <c r="I145" s="179">
        <f t="shared" si="62"/>
        <v>18000</v>
      </c>
      <c r="J145" s="172">
        <f>IF(G145&gt;=Datos!$D$14,(Datos!$D$14*Datos!$C$14),IF(G145&lt;=Datos!$D$14,(G145*Datos!$C$14)))</f>
        <v>516.6</v>
      </c>
      <c r="K145" s="180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2">
        <f>IF(G145&gt;=Datos!$D$15,(Datos!$D$15*Datos!$C$15),IF(G145&lt;=Datos!$D$15,(G145*Datos!$C$15)))</f>
        <v>547.20000000000005</v>
      </c>
      <c r="M145" s="179">
        <v>6537.92</v>
      </c>
      <c r="N145" s="179">
        <f t="shared" ref="N145" si="65">SUM(J145:M145)</f>
        <v>7601.72</v>
      </c>
      <c r="O145" s="219">
        <f t="shared" ref="O145" si="66">+G145-N145</f>
        <v>10398.279999999999</v>
      </c>
    </row>
    <row r="146" spans="1:15" s="87" customFormat="1" ht="36.75" customHeight="1" x14ac:dyDescent="0.2">
      <c r="A146" s="267" t="s">
        <v>501</v>
      </c>
      <c r="B146" s="268"/>
      <c r="C146" s="118">
        <v>79</v>
      </c>
      <c r="D146" s="118"/>
      <c r="E146" s="218"/>
      <c r="F146" s="136"/>
      <c r="G146" s="122">
        <f t="shared" ref="G146:O146" si="67">SUM(G67:G145)</f>
        <v>1467553.33</v>
      </c>
      <c r="H146" s="122">
        <f t="shared" si="67"/>
        <v>0</v>
      </c>
      <c r="I146" s="122">
        <f t="shared" si="67"/>
        <v>1467553.33</v>
      </c>
      <c r="J146" s="122">
        <f t="shared" si="67"/>
        <v>42118.780570999959</v>
      </c>
      <c r="K146" s="122">
        <f t="shared" si="67"/>
        <v>0</v>
      </c>
      <c r="L146" s="122">
        <f t="shared" si="67"/>
        <v>44613.621231999961</v>
      </c>
      <c r="M146" s="191">
        <f t="shared" si="67"/>
        <v>97428.209999999992</v>
      </c>
      <c r="N146" s="191">
        <f t="shared" si="67"/>
        <v>184160.61180299986</v>
      </c>
      <c r="O146" s="191">
        <f t="shared" si="67"/>
        <v>1283392.718196999</v>
      </c>
    </row>
    <row r="147" spans="1:15" s="7" customFormat="1" ht="36.75" customHeight="1" x14ac:dyDescent="0.2">
      <c r="A147" s="267" t="s">
        <v>553</v>
      </c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22"/>
    </row>
    <row r="148" spans="1:15" ht="36.75" customHeight="1" x14ac:dyDescent="0.2">
      <c r="A148" s="173">
        <v>117</v>
      </c>
      <c r="B148" s="174" t="s">
        <v>647</v>
      </c>
      <c r="C148" s="174" t="s">
        <v>371</v>
      </c>
      <c r="D148" s="101" t="s">
        <v>651</v>
      </c>
      <c r="E148" s="139" t="s">
        <v>312</v>
      </c>
      <c r="F148" s="175" t="s">
        <v>313</v>
      </c>
      <c r="G148" s="176">
        <v>33000</v>
      </c>
      <c r="H148" s="179">
        <v>0</v>
      </c>
      <c r="I148" s="179">
        <f t="shared" ref="I148:I154" si="68">SUM(G148:H148)</f>
        <v>33000</v>
      </c>
      <c r="J148" s="172">
        <f>IF(G148&gt;=Datos!$D$14,(Datos!$D$14*Datos!$C$14),IF(G148&lt;=Datos!$D$14,(G148*Datos!$C$14)))</f>
        <v>947.1</v>
      </c>
      <c r="K148" s="180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2">
        <f>IF(G148&gt;=Datos!$D$15,(Datos!$D$15*Datos!$C$15),IF(G148&lt;=Datos!$D$15,(G148*Datos!$C$15)))</f>
        <v>1003.2</v>
      </c>
      <c r="M148" s="179">
        <v>25</v>
      </c>
      <c r="N148" s="176">
        <f t="shared" ref="N148:N153" si="69">SUM(J148:M148)</f>
        <v>1975.3000000000002</v>
      </c>
      <c r="O148" s="221">
        <f t="shared" ref="O148:O153" si="70">+G148-N148</f>
        <v>31024.7</v>
      </c>
    </row>
    <row r="149" spans="1:15" ht="36.75" customHeight="1" x14ac:dyDescent="0.2">
      <c r="A149" s="173">
        <v>118</v>
      </c>
      <c r="B149" s="174" t="s">
        <v>649</v>
      </c>
      <c r="C149" s="174" t="s">
        <v>316</v>
      </c>
      <c r="D149" s="101" t="s">
        <v>651</v>
      </c>
      <c r="E149" s="139" t="s">
        <v>312</v>
      </c>
      <c r="F149" s="175" t="s">
        <v>313</v>
      </c>
      <c r="G149" s="176">
        <v>33000</v>
      </c>
      <c r="H149" s="179">
        <v>0</v>
      </c>
      <c r="I149" s="179">
        <f t="shared" si="68"/>
        <v>33000</v>
      </c>
      <c r="J149" s="172">
        <f>IF(G149&gt;=Datos!$D$14,(Datos!$D$14*Datos!$C$14),IF(G149&lt;=Datos!$D$14,(G149*Datos!$C$14)))</f>
        <v>947.1</v>
      </c>
      <c r="K149" s="180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72">
        <f>IF(G149&gt;=Datos!$D$15,(Datos!$D$15*Datos!$C$15),IF(G149&lt;=Datos!$D$15,(G149*Datos!$C$15)))</f>
        <v>1003.2</v>
      </c>
      <c r="M149" s="179">
        <v>1538.05</v>
      </c>
      <c r="N149" s="176">
        <f t="shared" si="69"/>
        <v>3488.3500000000004</v>
      </c>
      <c r="O149" s="221">
        <f t="shared" si="70"/>
        <v>29511.65</v>
      </c>
    </row>
    <row r="150" spans="1:15" s="7" customFormat="1" ht="36.75" customHeight="1" x14ac:dyDescent="0.2">
      <c r="A150" s="173">
        <v>119</v>
      </c>
      <c r="B150" s="109" t="s">
        <v>33</v>
      </c>
      <c r="C150" s="109" t="s">
        <v>317</v>
      </c>
      <c r="D150" s="101" t="s">
        <v>348</v>
      </c>
      <c r="E150" s="139" t="s">
        <v>312</v>
      </c>
      <c r="F150" s="139" t="s">
        <v>19</v>
      </c>
      <c r="G150" s="179">
        <v>30000</v>
      </c>
      <c r="H150" s="179">
        <v>0</v>
      </c>
      <c r="I150" s="179">
        <f t="shared" si="68"/>
        <v>30000</v>
      </c>
      <c r="J150" s="172">
        <f>IF(G150&gt;=Datos!$D$14,(Datos!$D$14*Datos!$C$14),IF(G150&lt;=Datos!$D$14,(G150*Datos!$C$14)))</f>
        <v>861</v>
      </c>
      <c r="K150" s="180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72">
        <f>IF(G150&gt;=Datos!$D$15,(Datos!$D$15*Datos!$C$15),IF(G150&lt;=Datos!$D$15,(G150*Datos!$C$15)))</f>
        <v>912</v>
      </c>
      <c r="M150" s="179">
        <v>1740.46</v>
      </c>
      <c r="N150" s="176">
        <f>SUM(J150:M150)</f>
        <v>3513.46</v>
      </c>
      <c r="O150" s="221">
        <f>+G150-N150</f>
        <v>26486.54</v>
      </c>
    </row>
    <row r="151" spans="1:15" ht="36.75" customHeight="1" x14ac:dyDescent="0.2">
      <c r="A151" s="173">
        <v>120</v>
      </c>
      <c r="B151" s="174" t="s">
        <v>650</v>
      </c>
      <c r="C151" s="174" t="s">
        <v>371</v>
      </c>
      <c r="D151" s="101" t="s">
        <v>251</v>
      </c>
      <c r="E151" s="139" t="s">
        <v>312</v>
      </c>
      <c r="F151" s="175" t="s">
        <v>313</v>
      </c>
      <c r="G151" s="176">
        <v>26000</v>
      </c>
      <c r="H151" s="179">
        <v>0</v>
      </c>
      <c r="I151" s="179">
        <f t="shared" si="68"/>
        <v>26000</v>
      </c>
      <c r="J151" s="172">
        <f>IF(G151&gt;=Datos!$D$14,(Datos!$D$14*Datos!$C$14),IF(G151&lt;=Datos!$D$14,(G151*Datos!$C$14)))</f>
        <v>746.2</v>
      </c>
      <c r="K151" s="180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2">
        <f>IF(G151&gt;=Datos!$D$15,(Datos!$D$15*Datos!$C$15),IF(G151&lt;=Datos!$D$15,(G151*Datos!$C$15)))</f>
        <v>790.4</v>
      </c>
      <c r="M151" s="179">
        <v>25</v>
      </c>
      <c r="N151" s="176">
        <f t="shared" ref="N151:N152" si="71">SUM(J151:M151)</f>
        <v>1561.6</v>
      </c>
      <c r="O151" s="221">
        <f t="shared" ref="O151:O152" si="72">+G151-N151</f>
        <v>24438.400000000001</v>
      </c>
    </row>
    <row r="152" spans="1:15" ht="36.75" customHeight="1" x14ac:dyDescent="0.2">
      <c r="A152" s="173">
        <v>121</v>
      </c>
      <c r="B152" s="174" t="s">
        <v>571</v>
      </c>
      <c r="C152" s="174" t="s">
        <v>371</v>
      </c>
      <c r="D152" s="101" t="s">
        <v>348</v>
      </c>
      <c r="E152" s="139" t="s">
        <v>312</v>
      </c>
      <c r="F152" s="175" t="s">
        <v>313</v>
      </c>
      <c r="G152" s="176">
        <v>26000</v>
      </c>
      <c r="H152" s="179">
        <v>0</v>
      </c>
      <c r="I152" s="179">
        <f t="shared" si="68"/>
        <v>26000</v>
      </c>
      <c r="J152" s="172">
        <f>IF(G152&gt;=Datos!$D$14,(Datos!$D$14*Datos!$C$14),IF(G152&lt;=Datos!$D$14,(G152*Datos!$C$14)))</f>
        <v>746.2</v>
      </c>
      <c r="K152" s="180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72">
        <f>IF(G152&gt;=Datos!$D$15,(Datos!$D$15*Datos!$C$15),IF(G152&lt;=Datos!$D$15,(G152*Datos!$C$15)))</f>
        <v>790.4</v>
      </c>
      <c r="M152" s="179">
        <v>25</v>
      </c>
      <c r="N152" s="176">
        <f t="shared" si="71"/>
        <v>1561.6</v>
      </c>
      <c r="O152" s="221">
        <f t="shared" si="72"/>
        <v>24438.400000000001</v>
      </c>
    </row>
    <row r="153" spans="1:15" ht="36.75" customHeight="1" x14ac:dyDescent="0.2">
      <c r="A153" s="173">
        <v>122</v>
      </c>
      <c r="B153" s="174" t="s">
        <v>648</v>
      </c>
      <c r="C153" s="174" t="s">
        <v>318</v>
      </c>
      <c r="D153" s="101" t="s">
        <v>251</v>
      </c>
      <c r="E153" s="139" t="s">
        <v>312</v>
      </c>
      <c r="F153" s="175" t="s">
        <v>19</v>
      </c>
      <c r="G153" s="176">
        <v>26000</v>
      </c>
      <c r="H153" s="179">
        <v>0</v>
      </c>
      <c r="I153" s="179">
        <f t="shared" si="68"/>
        <v>26000</v>
      </c>
      <c r="J153" s="172">
        <f>IF(G153&gt;=Datos!$D$14,(Datos!$D$14*Datos!$C$14),IF(G153&lt;=Datos!$D$14,(G153*Datos!$C$14)))</f>
        <v>746.2</v>
      </c>
      <c r="K153" s="180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172">
        <f>IF(G153&gt;=Datos!$D$15,(Datos!$D$15*Datos!$C$15),IF(G153&lt;=Datos!$D$15,(G153*Datos!$C$15)))</f>
        <v>790.4</v>
      </c>
      <c r="M153" s="179">
        <v>25</v>
      </c>
      <c r="N153" s="176">
        <f t="shared" si="69"/>
        <v>1561.6</v>
      </c>
      <c r="O153" s="221">
        <f t="shared" si="70"/>
        <v>24438.400000000001</v>
      </c>
    </row>
    <row r="154" spans="1:15" ht="36.75" customHeight="1" x14ac:dyDescent="0.2">
      <c r="A154" s="173">
        <v>123</v>
      </c>
      <c r="B154" s="174" t="s">
        <v>133</v>
      </c>
      <c r="C154" s="174" t="s">
        <v>316</v>
      </c>
      <c r="D154" s="101" t="s">
        <v>348</v>
      </c>
      <c r="E154" s="139" t="s">
        <v>312</v>
      </c>
      <c r="F154" s="175" t="s">
        <v>313</v>
      </c>
      <c r="G154" s="176">
        <v>26000</v>
      </c>
      <c r="H154" s="176">
        <v>0</v>
      </c>
      <c r="I154" s="179">
        <f t="shared" si="68"/>
        <v>26000</v>
      </c>
      <c r="J154" s="177">
        <f>IF(G154&gt;=Datos!$D$14,(Datos!$D$14*Datos!$C$14),IF(G154&lt;=Datos!$D$14,(G154*Datos!$C$14)))</f>
        <v>746.2</v>
      </c>
      <c r="K154" s="178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7">
        <f>IF(G154&gt;=Datos!$D$15,(Datos!$D$15*Datos!$C$15),IF(G154&lt;=Datos!$D$15,(G154*Datos!$C$15)))</f>
        <v>790.4</v>
      </c>
      <c r="M154" s="176">
        <v>25</v>
      </c>
      <c r="N154" s="176">
        <f>SUM(J154:M154)</f>
        <v>1561.6</v>
      </c>
      <c r="O154" s="221">
        <f>+G154-N154</f>
        <v>24438.400000000001</v>
      </c>
    </row>
    <row r="155" spans="1:15" s="87" customFormat="1" ht="36.75" customHeight="1" x14ac:dyDescent="0.2">
      <c r="A155" s="267" t="s">
        <v>501</v>
      </c>
      <c r="B155" s="268"/>
      <c r="C155" s="118">
        <v>7</v>
      </c>
      <c r="D155" s="118"/>
      <c r="E155" s="218"/>
      <c r="F155" s="136"/>
      <c r="G155" s="122">
        <f t="shared" ref="G155:O155" si="73">SUM(G148:G154)</f>
        <v>200000</v>
      </c>
      <c r="H155" s="122">
        <f t="shared" si="73"/>
        <v>0</v>
      </c>
      <c r="I155" s="122">
        <f t="shared" si="73"/>
        <v>200000</v>
      </c>
      <c r="J155" s="122">
        <f t="shared" si="73"/>
        <v>5739.9999999999991</v>
      </c>
      <c r="K155" s="122">
        <f t="shared" si="73"/>
        <v>0</v>
      </c>
      <c r="L155" s="122">
        <f t="shared" si="73"/>
        <v>6079.9999999999991</v>
      </c>
      <c r="M155" s="122">
        <f t="shared" si="73"/>
        <v>3403.51</v>
      </c>
      <c r="N155" s="122">
        <f t="shared" si="73"/>
        <v>15223.510000000002</v>
      </c>
      <c r="O155" s="122">
        <f t="shared" si="73"/>
        <v>184776.49</v>
      </c>
    </row>
    <row r="156" spans="1:15" s="7" customFormat="1" ht="36.75" customHeight="1" x14ac:dyDescent="0.2">
      <c r="A156" s="267" t="s">
        <v>782</v>
      </c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22"/>
    </row>
    <row r="157" spans="1:15" s="7" customFormat="1" ht="36.75" customHeight="1" x14ac:dyDescent="0.2">
      <c r="A157" s="169">
        <v>124</v>
      </c>
      <c r="B157" s="174" t="s">
        <v>781</v>
      </c>
      <c r="C157" s="109" t="s">
        <v>316</v>
      </c>
      <c r="D157" s="109" t="s">
        <v>251</v>
      </c>
      <c r="E157" s="139" t="s">
        <v>312</v>
      </c>
      <c r="F157" s="139" t="s">
        <v>19</v>
      </c>
      <c r="G157" s="179">
        <v>33000</v>
      </c>
      <c r="H157" s="179">
        <v>0</v>
      </c>
      <c r="I157" s="179">
        <f t="shared" ref="I157" si="74">SUM(G157:H157)</f>
        <v>33000</v>
      </c>
      <c r="J157" s="172">
        <f>IF(G157&gt;=Datos!$D$14,(Datos!$D$14*Datos!$C$14),IF(G157&lt;=Datos!$D$14,(G157*Datos!$C$14)))</f>
        <v>947.1</v>
      </c>
      <c r="K157" s="180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2">
        <f>IF(G157&gt;=Datos!$D$15,(Datos!$D$15*Datos!$C$15),IF(G157&lt;=Datos!$D$15,(G157*Datos!$C$15)))</f>
        <v>1003.2</v>
      </c>
      <c r="M157" s="179">
        <v>25</v>
      </c>
      <c r="N157" s="179">
        <f t="shared" ref="N157" si="75">SUM(J157:M157)</f>
        <v>1975.3000000000002</v>
      </c>
      <c r="O157" s="221">
        <f t="shared" ref="O157" si="76">+G157-N157</f>
        <v>31024.7</v>
      </c>
    </row>
    <row r="158" spans="1:15" s="87" customFormat="1" ht="36.75" customHeight="1" x14ac:dyDescent="0.2">
      <c r="A158" s="267" t="s">
        <v>501</v>
      </c>
      <c r="B158" s="268"/>
      <c r="C158" s="118">
        <v>1</v>
      </c>
      <c r="D158" s="118"/>
      <c r="E158" s="218"/>
      <c r="F158" s="136"/>
      <c r="G158" s="122">
        <f t="shared" ref="G158:O158" si="77">SUM(G157)</f>
        <v>33000</v>
      </c>
      <c r="H158" s="123">
        <f t="shared" si="77"/>
        <v>0</v>
      </c>
      <c r="I158" s="123">
        <f t="shared" si="77"/>
        <v>33000</v>
      </c>
      <c r="J158" s="123">
        <f t="shared" si="77"/>
        <v>947.1</v>
      </c>
      <c r="K158" s="124">
        <f t="shared" si="77"/>
        <v>0</v>
      </c>
      <c r="L158" s="123">
        <f t="shared" si="77"/>
        <v>1003.2</v>
      </c>
      <c r="M158" s="123">
        <f t="shared" si="77"/>
        <v>25</v>
      </c>
      <c r="N158" s="125">
        <f t="shared" si="77"/>
        <v>1975.3000000000002</v>
      </c>
      <c r="O158" s="126">
        <f t="shared" si="77"/>
        <v>31024.7</v>
      </c>
    </row>
    <row r="159" spans="1:15" s="7" customFormat="1" ht="36.75" customHeight="1" x14ac:dyDescent="0.2">
      <c r="A159" s="267" t="s">
        <v>548</v>
      </c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22"/>
    </row>
    <row r="160" spans="1:15" s="7" customFormat="1" ht="36.75" customHeight="1" x14ac:dyDescent="0.2">
      <c r="A160" s="169">
        <v>125</v>
      </c>
      <c r="B160" s="109" t="s">
        <v>652</v>
      </c>
      <c r="C160" s="109" t="s">
        <v>371</v>
      </c>
      <c r="D160" s="127" t="s">
        <v>249</v>
      </c>
      <c r="E160" s="139" t="s">
        <v>312</v>
      </c>
      <c r="F160" s="139" t="s">
        <v>19</v>
      </c>
      <c r="G160" s="179">
        <v>26000</v>
      </c>
      <c r="H160" s="179">
        <v>0</v>
      </c>
      <c r="I160" s="179">
        <f t="shared" ref="I160:I186" si="78">SUM(G160:H160)</f>
        <v>26000</v>
      </c>
      <c r="J160" s="172">
        <f>IF(G160&gt;=Datos!$D$14,(Datos!$D$14*Datos!$C$14),IF(G160&lt;=Datos!$D$14,(G160*Datos!$C$14)))</f>
        <v>746.2</v>
      </c>
      <c r="K160" s="180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72">
        <f>IF(G160&gt;=Datos!$D$15,(Datos!$D$15*Datos!$C$15),IF(G160&lt;=Datos!$D$15,(G160*Datos!$C$15)))</f>
        <v>790.4</v>
      </c>
      <c r="M160" s="179">
        <v>25</v>
      </c>
      <c r="N160" s="179">
        <f t="shared" ref="N160:N161" si="79">SUM(J160:M160)</f>
        <v>1561.6</v>
      </c>
      <c r="O160" s="219">
        <f t="shared" ref="O160:O161" si="80">+G160-N160</f>
        <v>24438.400000000001</v>
      </c>
    </row>
    <row r="161" spans="1:16" s="7" customFormat="1" ht="36.75" customHeight="1" x14ac:dyDescent="0.2">
      <c r="A161" s="169">
        <v>126</v>
      </c>
      <c r="B161" s="109" t="s">
        <v>653</v>
      </c>
      <c r="C161" s="109" t="s">
        <v>371</v>
      </c>
      <c r="D161" s="127" t="s">
        <v>866</v>
      </c>
      <c r="E161" s="139" t="s">
        <v>312</v>
      </c>
      <c r="F161" s="139" t="s">
        <v>19</v>
      </c>
      <c r="G161" s="179">
        <v>26000</v>
      </c>
      <c r="H161" s="179">
        <v>0</v>
      </c>
      <c r="I161" s="179">
        <f t="shared" si="78"/>
        <v>26000</v>
      </c>
      <c r="J161" s="172">
        <f>IF(G161&gt;=Datos!$D$14,(Datos!$D$14*Datos!$C$14),IF(G161&lt;=Datos!$D$14,(G161*Datos!$C$14)))</f>
        <v>746.2</v>
      </c>
      <c r="K161" s="180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2">
        <f>IF(G161&gt;=Datos!$D$15,(Datos!$D$15*Datos!$C$15),IF(G161&lt;=Datos!$D$15,(G161*Datos!$C$15)))</f>
        <v>790.4</v>
      </c>
      <c r="M161" s="179">
        <v>25</v>
      </c>
      <c r="N161" s="179">
        <f t="shared" si="79"/>
        <v>1561.6</v>
      </c>
      <c r="O161" s="219">
        <f t="shared" si="80"/>
        <v>24438.400000000001</v>
      </c>
    </row>
    <row r="162" spans="1:16" s="7" customFormat="1" ht="36.75" customHeight="1" x14ac:dyDescent="0.2">
      <c r="A162" s="169">
        <v>127</v>
      </c>
      <c r="B162" s="109" t="s">
        <v>753</v>
      </c>
      <c r="C162" s="109" t="s">
        <v>318</v>
      </c>
      <c r="D162" s="127" t="s">
        <v>866</v>
      </c>
      <c r="E162" s="139" t="s">
        <v>312</v>
      </c>
      <c r="F162" s="139" t="s">
        <v>313</v>
      </c>
      <c r="G162" s="179">
        <v>26000</v>
      </c>
      <c r="H162" s="179">
        <v>0</v>
      </c>
      <c r="I162" s="179">
        <f t="shared" si="78"/>
        <v>26000</v>
      </c>
      <c r="J162" s="172">
        <f>IF(G162&gt;=Datos!$D$14,(Datos!$D$14*Datos!$C$14),IF(G162&lt;=Datos!$D$14,(G162*Datos!$C$14)))</f>
        <v>746.2</v>
      </c>
      <c r="K162" s="180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2">
        <f>IF(G162&gt;=Datos!$D$15,(Datos!$D$15*Datos!$C$15),IF(G162&lt;=Datos!$D$15,(G162*Datos!$C$15)))</f>
        <v>790.4</v>
      </c>
      <c r="M162" s="179">
        <v>25</v>
      </c>
      <c r="N162" s="179">
        <f t="shared" ref="N162:N173" si="81">SUM(J162:M162)</f>
        <v>1561.6</v>
      </c>
      <c r="O162" s="219">
        <f t="shared" ref="O162:O173" si="82">+G162-N162</f>
        <v>24438.400000000001</v>
      </c>
    </row>
    <row r="163" spans="1:16" s="7" customFormat="1" ht="36.75" customHeight="1" x14ac:dyDescent="0.2">
      <c r="A163" s="169">
        <v>128</v>
      </c>
      <c r="B163" s="109" t="s">
        <v>864</v>
      </c>
      <c r="C163" s="109" t="s">
        <v>317</v>
      </c>
      <c r="D163" s="127" t="s">
        <v>866</v>
      </c>
      <c r="E163" s="139" t="s">
        <v>312</v>
      </c>
      <c r="F163" s="139" t="s">
        <v>19</v>
      </c>
      <c r="G163" s="179">
        <v>26000</v>
      </c>
      <c r="H163" s="179">
        <v>0</v>
      </c>
      <c r="I163" s="179">
        <f t="shared" si="78"/>
        <v>26000</v>
      </c>
      <c r="J163" s="172">
        <f>IF(G163&gt;=Datos!$D$14,(Datos!$D$14*Datos!$C$14),IF(G163&lt;=Datos!$D$14,(G163*Datos!$C$14)))</f>
        <v>746.2</v>
      </c>
      <c r="K163" s="180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2">
        <f>IF(G163&gt;=Datos!$D$15,(Datos!$D$15*Datos!$C$15),IF(G163&lt;=Datos!$D$15,(G163*Datos!$C$15)))</f>
        <v>790.4</v>
      </c>
      <c r="M163" s="179">
        <v>25</v>
      </c>
      <c r="N163" s="179">
        <f t="shared" ref="N163:N168" si="83">SUM(J163:M163)</f>
        <v>1561.6</v>
      </c>
      <c r="O163" s="219">
        <f t="shared" ref="O163:O168" si="84">+G163-N163</f>
        <v>24438.400000000001</v>
      </c>
    </row>
    <row r="164" spans="1:16" s="7" customFormat="1" ht="36.75" customHeight="1" x14ac:dyDescent="0.2">
      <c r="A164" s="169">
        <v>129</v>
      </c>
      <c r="B164" s="109" t="s">
        <v>896</v>
      </c>
      <c r="C164" s="109" t="s">
        <v>732</v>
      </c>
      <c r="D164" s="127" t="s">
        <v>251</v>
      </c>
      <c r="E164" s="139" t="s">
        <v>312</v>
      </c>
      <c r="F164" s="139" t="s">
        <v>19</v>
      </c>
      <c r="G164" s="179">
        <v>33000</v>
      </c>
      <c r="H164" s="179">
        <v>0</v>
      </c>
      <c r="I164" s="179">
        <f t="shared" si="78"/>
        <v>33000</v>
      </c>
      <c r="J164" s="172">
        <f>IF(G164&gt;=Datos!$D$14,(Datos!$D$14*Datos!$C$14),IF(G164&lt;=Datos!$D$14,(G164*Datos!$C$14)))</f>
        <v>947.1</v>
      </c>
      <c r="K164" s="180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2">
        <f>IF(G164&gt;=Datos!$D$15,(Datos!$D$15*Datos!$C$15),IF(G164&lt;=Datos!$D$15,(G164*Datos!$C$15)))</f>
        <v>1003.2</v>
      </c>
      <c r="M164" s="179">
        <v>25</v>
      </c>
      <c r="N164" s="179">
        <f t="shared" ref="N164:N165" si="85">SUM(J164:M164)</f>
        <v>1975.3000000000002</v>
      </c>
      <c r="O164" s="219">
        <f t="shared" ref="O164:O165" si="86">+G164-N164</f>
        <v>31024.7</v>
      </c>
    </row>
    <row r="165" spans="1:16" s="7" customFormat="1" ht="36.75" customHeight="1" x14ac:dyDescent="0.2">
      <c r="A165" s="169">
        <v>130</v>
      </c>
      <c r="B165" s="109" t="s">
        <v>897</v>
      </c>
      <c r="C165" s="109" t="s">
        <v>898</v>
      </c>
      <c r="D165" s="127" t="s">
        <v>251</v>
      </c>
      <c r="E165" s="139" t="s">
        <v>312</v>
      </c>
      <c r="F165" s="139" t="s">
        <v>19</v>
      </c>
      <c r="G165" s="179">
        <v>33000</v>
      </c>
      <c r="H165" s="179">
        <v>0</v>
      </c>
      <c r="I165" s="179">
        <f t="shared" si="78"/>
        <v>33000</v>
      </c>
      <c r="J165" s="172">
        <f>IF(G165&gt;=Datos!$D$14,(Datos!$D$14*Datos!$C$14),IF(G165&lt;=Datos!$D$14,(G165*Datos!$C$14)))</f>
        <v>947.1</v>
      </c>
      <c r="K165" s="180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72">
        <f>IF(G165&gt;=Datos!$D$15,(Datos!$D$15*Datos!$C$15),IF(G165&lt;=Datos!$D$15,(G165*Datos!$C$15)))</f>
        <v>1003.2</v>
      </c>
      <c r="M165" s="179">
        <v>25</v>
      </c>
      <c r="N165" s="179">
        <f t="shared" si="85"/>
        <v>1975.3000000000002</v>
      </c>
      <c r="O165" s="219">
        <f t="shared" si="86"/>
        <v>31024.7</v>
      </c>
    </row>
    <row r="166" spans="1:16" s="7" customFormat="1" ht="36.75" customHeight="1" x14ac:dyDescent="0.2">
      <c r="A166" s="169">
        <v>131</v>
      </c>
      <c r="B166" s="109" t="s">
        <v>584</v>
      </c>
      <c r="C166" s="109" t="s">
        <v>898</v>
      </c>
      <c r="D166" s="127" t="s">
        <v>251</v>
      </c>
      <c r="E166" s="139" t="s">
        <v>312</v>
      </c>
      <c r="F166" s="139" t="s">
        <v>313</v>
      </c>
      <c r="G166" s="179">
        <v>33000</v>
      </c>
      <c r="H166" s="179">
        <v>0</v>
      </c>
      <c r="I166" s="179">
        <f t="shared" si="78"/>
        <v>33000</v>
      </c>
      <c r="J166" s="172">
        <f>IF(G166&gt;=Datos!$D$14,(Datos!$D$14*Datos!$C$14),IF(G166&lt;=Datos!$D$14,(G166*Datos!$C$14)))</f>
        <v>947.1</v>
      </c>
      <c r="K166" s="180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72">
        <f>IF(G166&gt;=Datos!$D$15,(Datos!$D$15*Datos!$C$15),IF(G166&lt;=Datos!$D$15,(G166*Datos!$C$15)))</f>
        <v>1003.2</v>
      </c>
      <c r="M166" s="179">
        <v>25</v>
      </c>
      <c r="N166" s="179">
        <f>SUM(J166:M166)</f>
        <v>1975.3000000000002</v>
      </c>
      <c r="O166" s="219">
        <f>+G166-N166</f>
        <v>31024.7</v>
      </c>
    </row>
    <row r="167" spans="1:16" s="7" customFormat="1" ht="36.75" customHeight="1" x14ac:dyDescent="0.2">
      <c r="A167" s="169">
        <v>132</v>
      </c>
      <c r="B167" s="109" t="s">
        <v>958</v>
      </c>
      <c r="C167" s="109" t="s">
        <v>317</v>
      </c>
      <c r="D167" s="127" t="s">
        <v>317</v>
      </c>
      <c r="E167" s="139" t="s">
        <v>312</v>
      </c>
      <c r="F167" s="139" t="s">
        <v>19</v>
      </c>
      <c r="G167" s="179">
        <v>26000</v>
      </c>
      <c r="H167" s="179">
        <v>0</v>
      </c>
      <c r="I167" s="179">
        <f t="shared" si="78"/>
        <v>26000</v>
      </c>
      <c r="J167" s="172">
        <f>IF(G167&gt;=Datos!$D$14,(Datos!$D$14*Datos!$C$14),IF(G167&lt;=Datos!$D$14,(G167*Datos!$C$14)))</f>
        <v>746.2</v>
      </c>
      <c r="K167" s="180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172">
        <f>IF(G167&gt;=Datos!$D$15,(Datos!$D$15*Datos!$C$15),IF(G167&lt;=Datos!$D$15,(G167*Datos!$C$15)))</f>
        <v>790.4</v>
      </c>
      <c r="M167" s="179">
        <v>25</v>
      </c>
      <c r="N167" s="179">
        <f>SUM(J167:M167)</f>
        <v>1561.6</v>
      </c>
      <c r="O167" s="219">
        <f>+G167-N167</f>
        <v>24438.400000000001</v>
      </c>
    </row>
    <row r="168" spans="1:16" s="7" customFormat="1" ht="36.75" customHeight="1" x14ac:dyDescent="0.2">
      <c r="A168" s="169">
        <v>133</v>
      </c>
      <c r="B168" s="109" t="s">
        <v>865</v>
      </c>
      <c r="C168" s="109" t="s">
        <v>732</v>
      </c>
      <c r="D168" s="127" t="s">
        <v>251</v>
      </c>
      <c r="E168" s="139" t="s">
        <v>312</v>
      </c>
      <c r="F168" s="139" t="s">
        <v>19</v>
      </c>
      <c r="G168" s="179">
        <v>33000</v>
      </c>
      <c r="H168" s="179">
        <v>0</v>
      </c>
      <c r="I168" s="179">
        <f t="shared" si="78"/>
        <v>33000</v>
      </c>
      <c r="J168" s="172">
        <f>IF(G168&gt;=Datos!$D$14,(Datos!$D$14*Datos!$C$14),IF(G168&lt;=Datos!$D$14,(G168*Datos!$C$14)))</f>
        <v>947.1</v>
      </c>
      <c r="K168" s="180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2">
        <f>IF(G168&gt;=Datos!$D$15,(Datos!$D$15*Datos!$C$15),IF(G168&lt;=Datos!$D$15,(G168*Datos!$C$15)))</f>
        <v>1003.2</v>
      </c>
      <c r="M168" s="179">
        <v>25</v>
      </c>
      <c r="N168" s="179">
        <f t="shared" si="83"/>
        <v>1975.3000000000002</v>
      </c>
      <c r="O168" s="219">
        <f t="shared" si="84"/>
        <v>31024.7</v>
      </c>
    </row>
    <row r="169" spans="1:16" s="7" customFormat="1" ht="36.75" customHeight="1" x14ac:dyDescent="0.2">
      <c r="A169" s="169">
        <v>134</v>
      </c>
      <c r="B169" s="109" t="s">
        <v>867</v>
      </c>
      <c r="C169" s="109" t="s">
        <v>316</v>
      </c>
      <c r="D169" s="109" t="s">
        <v>249</v>
      </c>
      <c r="E169" s="139" t="s">
        <v>312</v>
      </c>
      <c r="F169" s="139" t="s">
        <v>19</v>
      </c>
      <c r="G169" s="179">
        <v>26000</v>
      </c>
      <c r="H169" s="179">
        <v>0</v>
      </c>
      <c r="I169" s="179">
        <f t="shared" si="78"/>
        <v>26000</v>
      </c>
      <c r="J169" s="172">
        <f>IF(G169&gt;=Datos!$D$14,(Datos!$D$14*Datos!$C$14),IF(G169&lt;=Datos!$D$14,(G169*Datos!$C$14)))</f>
        <v>746.2</v>
      </c>
      <c r="K169" s="180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72">
        <f>IF(G169&gt;=Datos!$D$15,(Datos!$D$15*Datos!$C$15),IF(G169&lt;=Datos!$D$15,(G169*Datos!$C$15)))</f>
        <v>790.4</v>
      </c>
      <c r="M169" s="179">
        <v>25</v>
      </c>
      <c r="N169" s="179">
        <f t="shared" ref="N169:N170" si="87">SUM(J169:M169)</f>
        <v>1561.6</v>
      </c>
      <c r="O169" s="219">
        <f t="shared" ref="O169:O170" si="88">+G169-N169</f>
        <v>24438.400000000001</v>
      </c>
    </row>
    <row r="170" spans="1:16" ht="36.75" customHeight="1" x14ac:dyDescent="0.2">
      <c r="A170" s="169">
        <v>135</v>
      </c>
      <c r="B170" s="174" t="s">
        <v>103</v>
      </c>
      <c r="C170" s="174" t="s">
        <v>318</v>
      </c>
      <c r="D170" s="127" t="s">
        <v>866</v>
      </c>
      <c r="E170" s="175" t="s">
        <v>312</v>
      </c>
      <c r="F170" s="175" t="s">
        <v>313</v>
      </c>
      <c r="G170" s="176">
        <v>26000</v>
      </c>
      <c r="H170" s="176">
        <v>0</v>
      </c>
      <c r="I170" s="179">
        <f t="shared" si="78"/>
        <v>26000</v>
      </c>
      <c r="J170" s="177">
        <f>IF(G170&gt;=Datos!$D$14,(Datos!$D$14*Datos!$C$14),IF(G170&lt;=Datos!$D$14,(G170*Datos!$C$14)))</f>
        <v>746.2</v>
      </c>
      <c r="K170" s="178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77">
        <f>IF(G170&gt;=Datos!$D$15,(Datos!$D$15*Datos!$C$15),IF(G170&lt;=Datos!$D$15,(G170*Datos!$C$15)))</f>
        <v>790.4</v>
      </c>
      <c r="M170" s="176">
        <v>25</v>
      </c>
      <c r="N170" s="179">
        <f t="shared" si="87"/>
        <v>1561.6</v>
      </c>
      <c r="O170" s="221">
        <f t="shared" si="88"/>
        <v>24438.400000000001</v>
      </c>
    </row>
    <row r="171" spans="1:16" s="7" customFormat="1" ht="36.75" customHeight="1" x14ac:dyDescent="0.2">
      <c r="A171" s="169">
        <v>136</v>
      </c>
      <c r="B171" s="109" t="s">
        <v>227</v>
      </c>
      <c r="C171" s="109" t="s">
        <v>317</v>
      </c>
      <c r="D171" s="127" t="s">
        <v>866</v>
      </c>
      <c r="E171" s="139" t="s">
        <v>312</v>
      </c>
      <c r="F171" s="139" t="s">
        <v>19</v>
      </c>
      <c r="G171" s="179">
        <v>35000</v>
      </c>
      <c r="H171" s="179">
        <v>0</v>
      </c>
      <c r="I171" s="179">
        <f t="shared" si="78"/>
        <v>35000</v>
      </c>
      <c r="J171" s="172">
        <f>IF(G171&gt;=Datos!$D$14,(Datos!$D$14*Datos!$C$14),IF(G171&lt;=Datos!$D$14,(G171*Datos!$C$14)))</f>
        <v>1004.5</v>
      </c>
      <c r="K171" s="180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2">
        <f>IF(G171&gt;=Datos!$D$15,(Datos!$D$15*Datos!$C$15),IF(G171&lt;=Datos!$D$15,(G171*Datos!$C$15)))</f>
        <v>1064</v>
      </c>
      <c r="M171" s="179">
        <v>1740.46</v>
      </c>
      <c r="N171" s="179">
        <f t="shared" si="81"/>
        <v>3808.96</v>
      </c>
      <c r="O171" s="219">
        <f t="shared" si="82"/>
        <v>31191.040000000001</v>
      </c>
    </row>
    <row r="172" spans="1:16" s="7" customFormat="1" ht="36.75" customHeight="1" x14ac:dyDescent="0.2">
      <c r="A172" s="169">
        <v>137</v>
      </c>
      <c r="B172" s="189" t="s">
        <v>341</v>
      </c>
      <c r="C172" s="109" t="s">
        <v>318</v>
      </c>
      <c r="D172" s="101" t="s">
        <v>602</v>
      </c>
      <c r="E172" s="139" t="s">
        <v>312</v>
      </c>
      <c r="F172" s="139" t="s">
        <v>19</v>
      </c>
      <c r="G172" s="133">
        <v>35000</v>
      </c>
      <c r="H172" s="179">
        <v>0</v>
      </c>
      <c r="I172" s="179">
        <f t="shared" si="78"/>
        <v>35000</v>
      </c>
      <c r="J172" s="172">
        <f>IF(G172&gt;=Datos!$D$14,(Datos!$D$14*Datos!$C$14),IF(G172&lt;=Datos!$D$14,(G172*Datos!$C$14)))</f>
        <v>1004.5</v>
      </c>
      <c r="K172" s="180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2">
        <f>IF(G172&gt;=Datos!$D$15,(Datos!$D$15*Datos!$C$15),IF(G172&lt;=Datos!$D$15,(G172*Datos!$C$15)))</f>
        <v>1064</v>
      </c>
      <c r="M172" s="179">
        <v>25</v>
      </c>
      <c r="N172" s="179">
        <f t="shared" si="81"/>
        <v>2093.5</v>
      </c>
      <c r="O172" s="219">
        <f t="shared" si="82"/>
        <v>32906.5</v>
      </c>
      <c r="P172" s="17"/>
    </row>
    <row r="173" spans="1:16" s="7" customFormat="1" ht="36.75" customHeight="1" x14ac:dyDescent="0.2">
      <c r="A173" s="169">
        <v>138</v>
      </c>
      <c r="B173" s="109" t="s">
        <v>340</v>
      </c>
      <c r="C173" s="109" t="s">
        <v>316</v>
      </c>
      <c r="D173" s="109" t="s">
        <v>249</v>
      </c>
      <c r="E173" s="139" t="s">
        <v>312</v>
      </c>
      <c r="F173" s="139" t="s">
        <v>19</v>
      </c>
      <c r="G173" s="179">
        <v>26000</v>
      </c>
      <c r="H173" s="179">
        <v>0</v>
      </c>
      <c r="I173" s="179">
        <f t="shared" si="78"/>
        <v>26000</v>
      </c>
      <c r="J173" s="172">
        <f>IF(G173&gt;=Datos!$D$14,(Datos!$D$14*Datos!$C$14),IF(G173&lt;=Datos!$D$14,(G173*Datos!$C$14)))</f>
        <v>746.2</v>
      </c>
      <c r="K173" s="180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2">
        <f>IF(G173&gt;=Datos!$D$15,(Datos!$D$15*Datos!$C$15),IF(G173&lt;=Datos!$D$15,(G173*Datos!$C$15)))</f>
        <v>790.4</v>
      </c>
      <c r="M173" s="179">
        <v>25</v>
      </c>
      <c r="N173" s="179">
        <f t="shared" si="81"/>
        <v>1561.6</v>
      </c>
      <c r="O173" s="219">
        <f t="shared" si="82"/>
        <v>24438.400000000001</v>
      </c>
    </row>
    <row r="174" spans="1:16" ht="36.75" customHeight="1" x14ac:dyDescent="0.2">
      <c r="A174" s="169">
        <v>139</v>
      </c>
      <c r="B174" s="174" t="s">
        <v>600</v>
      </c>
      <c r="C174" s="109" t="s">
        <v>317</v>
      </c>
      <c r="D174" s="101" t="s">
        <v>866</v>
      </c>
      <c r="E174" s="175" t="s">
        <v>312</v>
      </c>
      <c r="F174" s="175" t="s">
        <v>19</v>
      </c>
      <c r="G174" s="176">
        <v>26000</v>
      </c>
      <c r="H174" s="176">
        <v>0</v>
      </c>
      <c r="I174" s="179">
        <f t="shared" si="78"/>
        <v>26000</v>
      </c>
      <c r="J174" s="177">
        <f>IF(G174&gt;=Datos!$D$14,(Datos!$D$14*Datos!$C$14),IF(G174&lt;=Datos!$D$14,(G174*Datos!$C$14)))</f>
        <v>746.2</v>
      </c>
      <c r="K174" s="178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7">
        <f>IF(G174&gt;=Datos!$D$15,(Datos!$D$15*Datos!$C$15),IF(G174&lt;=Datos!$D$15,(G174*Datos!$C$15)))</f>
        <v>790.4</v>
      </c>
      <c r="M174" s="176">
        <v>25</v>
      </c>
      <c r="N174" s="176">
        <f>SUM(J174:M174)</f>
        <v>1561.6</v>
      </c>
      <c r="O174" s="221">
        <f t="shared" ref="O174" si="89">+G174-N174</f>
        <v>24438.400000000001</v>
      </c>
    </row>
    <row r="175" spans="1:16" s="7" customFormat="1" ht="36.75" customHeight="1" x14ac:dyDescent="0.2">
      <c r="A175" s="169">
        <v>140</v>
      </c>
      <c r="B175" s="109" t="s">
        <v>556</v>
      </c>
      <c r="C175" s="109" t="s">
        <v>371</v>
      </c>
      <c r="D175" s="127" t="s">
        <v>249</v>
      </c>
      <c r="E175" s="139" t="s">
        <v>312</v>
      </c>
      <c r="F175" s="139" t="s">
        <v>19</v>
      </c>
      <c r="G175" s="179">
        <v>26000</v>
      </c>
      <c r="H175" s="179">
        <v>0</v>
      </c>
      <c r="I175" s="179">
        <f t="shared" si="78"/>
        <v>26000</v>
      </c>
      <c r="J175" s="172">
        <f>IF(G175&gt;=Datos!$D$14,(Datos!$D$14*Datos!$C$14),IF(G175&lt;=Datos!$D$14,(G175*Datos!$C$14)))</f>
        <v>746.2</v>
      </c>
      <c r="K175" s="180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2">
        <f>IF(G175&gt;=Datos!$D$15,(Datos!$D$15*Datos!$C$15),IF(G175&lt;=Datos!$D$15,(G175*Datos!$C$15)))</f>
        <v>790.4</v>
      </c>
      <c r="M175" s="179">
        <v>1025</v>
      </c>
      <c r="N175" s="179">
        <f t="shared" ref="N175" si="90">SUM(J175:M175)</f>
        <v>2561.6</v>
      </c>
      <c r="O175" s="219">
        <f>+G175-N175</f>
        <v>23438.400000000001</v>
      </c>
    </row>
    <row r="176" spans="1:16" s="7" customFormat="1" ht="36.75" customHeight="1" x14ac:dyDescent="0.2">
      <c r="A176" s="169">
        <v>141</v>
      </c>
      <c r="B176" s="109" t="s">
        <v>555</v>
      </c>
      <c r="C176" s="109" t="s">
        <v>371</v>
      </c>
      <c r="D176" s="127" t="s">
        <v>249</v>
      </c>
      <c r="E176" s="139" t="s">
        <v>312</v>
      </c>
      <c r="F176" s="139" t="s">
        <v>19</v>
      </c>
      <c r="G176" s="179">
        <v>26000</v>
      </c>
      <c r="H176" s="179">
        <v>0</v>
      </c>
      <c r="I176" s="179">
        <f t="shared" si="78"/>
        <v>26000</v>
      </c>
      <c r="J176" s="172">
        <f>IF(G176&gt;=Datos!$D$14,(Datos!$D$14*Datos!$C$14),IF(G176&lt;=Datos!$D$14,(G176*Datos!$C$14)))</f>
        <v>746.2</v>
      </c>
      <c r="K176" s="180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72">
        <f>IF(G176&gt;=Datos!$D$15,(Datos!$D$15*Datos!$C$15),IF(G176&lt;=Datos!$D$15,(G176*Datos!$C$15)))</f>
        <v>790.4</v>
      </c>
      <c r="M176" s="179">
        <v>25</v>
      </c>
      <c r="N176" s="179">
        <f>SUM(J176:M176)</f>
        <v>1561.6</v>
      </c>
      <c r="O176" s="219">
        <f t="shared" ref="O176:O178" si="91">+G176-N176</f>
        <v>24438.400000000001</v>
      </c>
    </row>
    <row r="177" spans="1:15" ht="36.75" customHeight="1" x14ac:dyDescent="0.2">
      <c r="A177" s="169">
        <v>142</v>
      </c>
      <c r="B177" s="174" t="s">
        <v>136</v>
      </c>
      <c r="C177" s="174" t="s">
        <v>456</v>
      </c>
      <c r="D177" s="127" t="s">
        <v>866</v>
      </c>
      <c r="E177" s="175" t="s">
        <v>312</v>
      </c>
      <c r="F177" s="175" t="s">
        <v>19</v>
      </c>
      <c r="G177" s="176">
        <v>26000</v>
      </c>
      <c r="H177" s="176">
        <v>0</v>
      </c>
      <c r="I177" s="179">
        <f t="shared" si="78"/>
        <v>26000</v>
      </c>
      <c r="J177" s="177">
        <f>IF(G177&gt;=Datos!$D$14,(Datos!$D$14*Datos!$C$14),IF(G177&lt;=Datos!$D$14,(G177*Datos!$C$14)))</f>
        <v>746.2</v>
      </c>
      <c r="K177" s="178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77">
        <f>IF(G177&gt;=Datos!$D$15,(Datos!$D$15*Datos!$C$15),IF(G177&lt;=Datos!$D$15,(G177*Datos!$C$15)))</f>
        <v>790.4</v>
      </c>
      <c r="M177" s="176">
        <v>3025</v>
      </c>
      <c r="N177" s="179">
        <f t="shared" ref="N177" si="92">SUM(J177:M177)</f>
        <v>4561.6000000000004</v>
      </c>
      <c r="O177" s="221">
        <f t="shared" si="91"/>
        <v>21438.400000000001</v>
      </c>
    </row>
    <row r="178" spans="1:15" s="7" customFormat="1" ht="36.75" customHeight="1" x14ac:dyDescent="0.2">
      <c r="A178" s="169">
        <v>143</v>
      </c>
      <c r="B178" s="109" t="s">
        <v>601</v>
      </c>
      <c r="C178" s="109" t="s">
        <v>317</v>
      </c>
      <c r="D178" s="101" t="s">
        <v>602</v>
      </c>
      <c r="E178" s="139" t="s">
        <v>312</v>
      </c>
      <c r="F178" s="139" t="s">
        <v>19</v>
      </c>
      <c r="G178" s="179">
        <v>35000</v>
      </c>
      <c r="H178" s="179">
        <v>0</v>
      </c>
      <c r="I178" s="179">
        <f t="shared" si="78"/>
        <v>35000</v>
      </c>
      <c r="J178" s="172">
        <f>IF(G178&gt;=Datos!$D$14,(Datos!$D$14*Datos!$C$14),IF(G178&lt;=Datos!$D$14,(G178*Datos!$C$14)))</f>
        <v>1004.5</v>
      </c>
      <c r="K178" s="180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2">
        <f>IF(G178&gt;=Datos!$D$15,(Datos!$D$15*Datos!$C$15),IF(G178&lt;=Datos!$D$15,(G178*Datos!$C$15)))</f>
        <v>1064</v>
      </c>
      <c r="M178" s="179">
        <v>25</v>
      </c>
      <c r="N178" s="176">
        <f>SUM(J178:M178)</f>
        <v>2093.5</v>
      </c>
      <c r="O178" s="221">
        <f t="shared" si="91"/>
        <v>32906.5</v>
      </c>
    </row>
    <row r="179" spans="1:15" s="7" customFormat="1" ht="36.75" customHeight="1" x14ac:dyDescent="0.2">
      <c r="A179" s="169">
        <v>144</v>
      </c>
      <c r="B179" s="109" t="s">
        <v>654</v>
      </c>
      <c r="C179" s="109" t="s">
        <v>316</v>
      </c>
      <c r="D179" s="109" t="s">
        <v>602</v>
      </c>
      <c r="E179" s="139" t="s">
        <v>312</v>
      </c>
      <c r="F179" s="139" t="s">
        <v>19</v>
      </c>
      <c r="G179" s="179">
        <v>25000</v>
      </c>
      <c r="H179" s="179">
        <v>0</v>
      </c>
      <c r="I179" s="179">
        <f t="shared" si="78"/>
        <v>25000</v>
      </c>
      <c r="J179" s="172">
        <v>717.5</v>
      </c>
      <c r="K179" s="180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2">
        <f>IF(G179&gt;=Datos!$D$15,(Datos!$D$15*Datos!$C$15),IF(G179&lt;=Datos!$D$15,(G179*Datos!$C$15)))</f>
        <v>760</v>
      </c>
      <c r="M179" s="179">
        <v>25</v>
      </c>
      <c r="N179" s="179">
        <f t="shared" ref="N179" si="93">SUM(J179:M179)</f>
        <v>1502.5</v>
      </c>
      <c r="O179" s="219">
        <f>+G179-N179</f>
        <v>23497.5</v>
      </c>
    </row>
    <row r="180" spans="1:15" s="7" customFormat="1" ht="36.75" customHeight="1" x14ac:dyDescent="0.2">
      <c r="A180" s="169">
        <v>145</v>
      </c>
      <c r="B180" s="109" t="s">
        <v>221</v>
      </c>
      <c r="C180" s="109" t="s">
        <v>318</v>
      </c>
      <c r="D180" s="109" t="s">
        <v>249</v>
      </c>
      <c r="E180" s="139" t="s">
        <v>312</v>
      </c>
      <c r="F180" s="139" t="s">
        <v>19</v>
      </c>
      <c r="G180" s="179">
        <v>26000</v>
      </c>
      <c r="H180" s="179">
        <v>0</v>
      </c>
      <c r="I180" s="179">
        <f t="shared" si="78"/>
        <v>26000</v>
      </c>
      <c r="J180" s="172">
        <f>IF(G180&gt;=Datos!$D$14,(Datos!$D$14*Datos!$C$14),IF(G180&lt;=Datos!$D$14,(G180*Datos!$C$14)))</f>
        <v>746.2</v>
      </c>
      <c r="K180" s="180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2">
        <f>IF(G180&gt;=Datos!$D$15,(Datos!$D$15*Datos!$C$15),IF(G180&lt;=Datos!$D$15,(G180*Datos!$C$15)))</f>
        <v>790.4</v>
      </c>
      <c r="M180" s="179">
        <v>8025</v>
      </c>
      <c r="N180" s="179">
        <f t="shared" ref="N180:N185" si="94">SUM(J180:M180)</f>
        <v>9561.6</v>
      </c>
      <c r="O180" s="219">
        <f>+G180-N180</f>
        <v>16438.400000000001</v>
      </c>
    </row>
    <row r="181" spans="1:15" s="7" customFormat="1" ht="36.75" customHeight="1" x14ac:dyDescent="0.2">
      <c r="A181" s="169">
        <v>146</v>
      </c>
      <c r="B181" s="109" t="s">
        <v>40</v>
      </c>
      <c r="C181" s="109" t="s">
        <v>316</v>
      </c>
      <c r="D181" s="127" t="s">
        <v>866</v>
      </c>
      <c r="E181" s="139" t="s">
        <v>312</v>
      </c>
      <c r="F181" s="139" t="s">
        <v>19</v>
      </c>
      <c r="G181" s="179">
        <v>38000</v>
      </c>
      <c r="H181" s="179">
        <v>0</v>
      </c>
      <c r="I181" s="179">
        <f t="shared" si="78"/>
        <v>38000</v>
      </c>
      <c r="J181" s="172">
        <f>IF(G181&gt;=Datos!$D$14,(Datos!$D$14*Datos!$C$14),IF(G181&lt;=Datos!$D$14,(G181*Datos!$C$14)))</f>
        <v>1090.5999999999999</v>
      </c>
      <c r="K181" s="192">
        <v>0</v>
      </c>
      <c r="L181" s="172">
        <f>IF(G181&gt;=Datos!$D$15,(Datos!$D$15*Datos!$C$15),IF(G181&lt;=Datos!$D$15,(G181*Datos!$C$15)))</f>
        <v>1155.2</v>
      </c>
      <c r="M181" s="179">
        <v>1740.46</v>
      </c>
      <c r="N181" s="179">
        <f t="shared" ref="N181:N184" si="95">SUM(J181:M181)</f>
        <v>3986.26</v>
      </c>
      <c r="O181" s="219">
        <f t="shared" ref="O181:O183" si="96">+G181-N181</f>
        <v>34013.74</v>
      </c>
    </row>
    <row r="182" spans="1:15" s="7" customFormat="1" ht="36.75" customHeight="1" x14ac:dyDescent="0.2">
      <c r="A182" s="169">
        <v>147</v>
      </c>
      <c r="B182" s="109" t="s">
        <v>57</v>
      </c>
      <c r="C182" s="109" t="s">
        <v>317</v>
      </c>
      <c r="D182" s="109" t="s">
        <v>249</v>
      </c>
      <c r="E182" s="139" t="s">
        <v>312</v>
      </c>
      <c r="F182" s="139" t="s">
        <v>19</v>
      </c>
      <c r="G182" s="133">
        <v>26000</v>
      </c>
      <c r="H182" s="179">
        <v>0</v>
      </c>
      <c r="I182" s="179">
        <f t="shared" si="78"/>
        <v>26000</v>
      </c>
      <c r="J182" s="172">
        <f>IF(G182&gt;=Datos!$D$14,(Datos!$D$14*Datos!$C$14),IF(G182&lt;=Datos!$D$14,(G182*Datos!$C$14)))</f>
        <v>746.2</v>
      </c>
      <c r="K182" s="180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2">
        <f>IF(G182&gt;=Datos!$D$15,(Datos!$D$15*Datos!$C$15),IF(G182&lt;=Datos!$D$15,(G182*Datos!$C$15)))</f>
        <v>790.4</v>
      </c>
      <c r="M182" s="179">
        <v>25</v>
      </c>
      <c r="N182" s="179">
        <f t="shared" si="95"/>
        <v>1561.6</v>
      </c>
      <c r="O182" s="221">
        <f t="shared" si="96"/>
        <v>24438.400000000001</v>
      </c>
    </row>
    <row r="183" spans="1:15" s="7" customFormat="1" ht="36.75" customHeight="1" x14ac:dyDescent="0.2">
      <c r="A183" s="169">
        <v>148</v>
      </c>
      <c r="B183" s="109" t="s">
        <v>574</v>
      </c>
      <c r="C183" s="109" t="s">
        <v>316</v>
      </c>
      <c r="D183" s="109" t="s">
        <v>249</v>
      </c>
      <c r="E183" s="139" t="s">
        <v>312</v>
      </c>
      <c r="F183" s="139" t="s">
        <v>19</v>
      </c>
      <c r="G183" s="179">
        <v>26000</v>
      </c>
      <c r="H183" s="179">
        <v>0</v>
      </c>
      <c r="I183" s="179">
        <f t="shared" si="78"/>
        <v>26000</v>
      </c>
      <c r="J183" s="172">
        <f>IF(G183&gt;=Datos!$D$14,(Datos!$D$14*Datos!$C$14),IF(G183&lt;=Datos!$D$14,(G183*Datos!$C$14)))</f>
        <v>746.2</v>
      </c>
      <c r="K183" s="180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72">
        <f>IF(G183&gt;=Datos!$D$15,(Datos!$D$15*Datos!$C$15),IF(G183&lt;=Datos!$D$15,(G183*Datos!$C$15)))</f>
        <v>790.4</v>
      </c>
      <c r="M183" s="179">
        <v>25</v>
      </c>
      <c r="N183" s="179">
        <f t="shared" si="95"/>
        <v>1561.6</v>
      </c>
      <c r="O183" s="219">
        <f t="shared" si="96"/>
        <v>24438.400000000001</v>
      </c>
    </row>
    <row r="184" spans="1:15" s="7" customFormat="1" ht="36.75" customHeight="1" x14ac:dyDescent="0.2">
      <c r="A184" s="169">
        <v>149</v>
      </c>
      <c r="B184" s="109" t="s">
        <v>37</v>
      </c>
      <c r="C184" s="109" t="s">
        <v>317</v>
      </c>
      <c r="D184" s="109" t="s">
        <v>249</v>
      </c>
      <c r="E184" s="139" t="s">
        <v>312</v>
      </c>
      <c r="F184" s="139" t="s">
        <v>19</v>
      </c>
      <c r="G184" s="179">
        <v>26000</v>
      </c>
      <c r="H184" s="179">
        <v>0</v>
      </c>
      <c r="I184" s="179">
        <f t="shared" si="78"/>
        <v>26000</v>
      </c>
      <c r="J184" s="172">
        <f>IF(G184&gt;=Datos!$D$14,(Datos!$D$14*Datos!$C$14),IF(G184&lt;=Datos!$D$14,(G184*Datos!$C$14)))</f>
        <v>746.2</v>
      </c>
      <c r="K184" s="180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2">
        <f>IF(G184&gt;=Datos!$D$15,(Datos!$D$15*Datos!$C$15),IF(G184&lt;=Datos!$D$15,(G184*Datos!$C$15)))</f>
        <v>790.4</v>
      </c>
      <c r="M184" s="179">
        <v>25</v>
      </c>
      <c r="N184" s="179">
        <f t="shared" si="95"/>
        <v>1561.6</v>
      </c>
      <c r="O184" s="219">
        <f>+G184-N184</f>
        <v>24438.400000000001</v>
      </c>
    </row>
    <row r="185" spans="1:15" s="7" customFormat="1" ht="36.75" customHeight="1" x14ac:dyDescent="0.2">
      <c r="A185" s="169">
        <v>150</v>
      </c>
      <c r="B185" s="189" t="s">
        <v>231</v>
      </c>
      <c r="C185" s="109" t="s">
        <v>316</v>
      </c>
      <c r="D185" s="189" t="s">
        <v>249</v>
      </c>
      <c r="E185" s="139" t="s">
        <v>312</v>
      </c>
      <c r="F185" s="139" t="s">
        <v>19</v>
      </c>
      <c r="G185" s="133">
        <v>26000</v>
      </c>
      <c r="H185" s="179">
        <v>0</v>
      </c>
      <c r="I185" s="179">
        <f t="shared" si="78"/>
        <v>26000</v>
      </c>
      <c r="J185" s="172">
        <f>IF(G185&gt;=Datos!$D$14,(Datos!$D$14*Datos!$C$14),IF(G185&lt;=Datos!$D$14,(G185*Datos!$C$14)))</f>
        <v>746.2</v>
      </c>
      <c r="K185" s="180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2">
        <f>IF(G185&gt;=Datos!$D$15,(Datos!$D$15*Datos!$C$15),IF(G185&lt;=Datos!$D$15,(G185*Datos!$C$15)))</f>
        <v>790.4</v>
      </c>
      <c r="M185" s="179">
        <v>25</v>
      </c>
      <c r="N185" s="179">
        <f t="shared" si="94"/>
        <v>1561.6</v>
      </c>
      <c r="O185" s="219">
        <f>+G185-N185</f>
        <v>24438.400000000001</v>
      </c>
    </row>
    <row r="186" spans="1:15" s="7" customFormat="1" ht="36.75" customHeight="1" x14ac:dyDescent="0.2">
      <c r="A186" s="169">
        <v>151</v>
      </c>
      <c r="B186" s="109" t="s">
        <v>303</v>
      </c>
      <c r="C186" s="109" t="s">
        <v>317</v>
      </c>
      <c r="D186" s="109" t="s">
        <v>249</v>
      </c>
      <c r="E186" s="139" t="s">
        <v>312</v>
      </c>
      <c r="F186" s="139" t="s">
        <v>19</v>
      </c>
      <c r="G186" s="179">
        <v>26000</v>
      </c>
      <c r="H186" s="179">
        <v>0</v>
      </c>
      <c r="I186" s="179">
        <f t="shared" si="78"/>
        <v>26000</v>
      </c>
      <c r="J186" s="172">
        <f>IF(G186&gt;=Datos!$D$14,(Datos!$D$14*Datos!$C$14),IF(G186&lt;=Datos!$D$14,(G186*Datos!$C$14)))</f>
        <v>746.2</v>
      </c>
      <c r="K186" s="192">
        <v>0</v>
      </c>
      <c r="L186" s="172">
        <f>IF(G186&gt;=Datos!$D$15,(Datos!$D$15*Datos!$C$15),IF(G186&lt;=Datos!$D$15,(G186*Datos!$C$15)))</f>
        <v>790.4</v>
      </c>
      <c r="M186" s="179">
        <v>25</v>
      </c>
      <c r="N186" s="179">
        <f t="shared" ref="N186" si="97">SUM(J186:M186)</f>
        <v>1561.6</v>
      </c>
      <c r="O186" s="219">
        <f t="shared" ref="O186" si="98">+G186-N186</f>
        <v>24438.400000000001</v>
      </c>
    </row>
    <row r="187" spans="1:15" s="87" customFormat="1" ht="36.75" customHeight="1" x14ac:dyDescent="0.2">
      <c r="A187" s="267" t="s">
        <v>501</v>
      </c>
      <c r="B187" s="268"/>
      <c r="C187" s="118">
        <v>27</v>
      </c>
      <c r="D187" s="118"/>
      <c r="E187" s="218"/>
      <c r="F187" s="136"/>
      <c r="G187" s="122">
        <f t="shared" ref="G187:O187" si="99">SUM(G160:G186)</f>
        <v>768000</v>
      </c>
      <c r="H187" s="122">
        <f t="shared" si="99"/>
        <v>0</v>
      </c>
      <c r="I187" s="122">
        <f t="shared" si="99"/>
        <v>768000</v>
      </c>
      <c r="J187" s="122">
        <f t="shared" si="99"/>
        <v>22041.600000000006</v>
      </c>
      <c r="K187" s="122">
        <f t="shared" si="99"/>
        <v>0</v>
      </c>
      <c r="L187" s="122">
        <f t="shared" si="99"/>
        <v>23347.200000000008</v>
      </c>
      <c r="M187" s="122">
        <f t="shared" si="99"/>
        <v>16105.919999999998</v>
      </c>
      <c r="N187" s="122">
        <f t="shared" si="99"/>
        <v>61494.719999999987</v>
      </c>
      <c r="O187" s="122">
        <f t="shared" si="99"/>
        <v>706505.28000000026</v>
      </c>
    </row>
    <row r="188" spans="1:15" s="7" customFormat="1" ht="36.75" customHeight="1" x14ac:dyDescent="0.2">
      <c r="A188" s="267" t="s">
        <v>960</v>
      </c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22"/>
    </row>
    <row r="189" spans="1:15" s="7" customFormat="1" ht="36.75" customHeight="1" x14ac:dyDescent="0.2">
      <c r="A189" s="169">
        <v>152</v>
      </c>
      <c r="B189" s="174" t="s">
        <v>137</v>
      </c>
      <c r="C189" s="109" t="s">
        <v>456</v>
      </c>
      <c r="D189" s="109" t="s">
        <v>959</v>
      </c>
      <c r="E189" s="139" t="s">
        <v>312</v>
      </c>
      <c r="F189" s="139" t="s">
        <v>19</v>
      </c>
      <c r="G189" s="179">
        <v>145000</v>
      </c>
      <c r="H189" s="179">
        <v>0</v>
      </c>
      <c r="I189" s="179">
        <f t="shared" ref="I189:I190" si="100">SUM(G189:H189)</f>
        <v>145000</v>
      </c>
      <c r="J189" s="172">
        <f>IF(G189&gt;=Datos!$D$14,(Datos!$D$14*Datos!$C$14),IF(G189&lt;=Datos!$D$14,(G189*Datos!$C$14)))</f>
        <v>4161.5</v>
      </c>
      <c r="K189" s="180">
        <f>16381.11+2900.72</f>
        <v>19281.830000000002</v>
      </c>
      <c r="L189" s="172">
        <f>IF(G189&gt;=Datos!$D$15,(Datos!$D$15*Datos!$C$15),IF(G189&lt;=Datos!$D$15,(G189*Datos!$C$15)))</f>
        <v>4408</v>
      </c>
      <c r="M189" s="179">
        <v>25038.05</v>
      </c>
      <c r="N189" s="179">
        <f t="shared" ref="N189" si="101">SUM(J189:M189)</f>
        <v>52889.380000000005</v>
      </c>
      <c r="O189" s="221">
        <f t="shared" ref="O189" si="102">+G189-N189</f>
        <v>92110.62</v>
      </c>
    </row>
    <row r="190" spans="1:15" s="7" customFormat="1" ht="36.75" customHeight="1" x14ac:dyDescent="0.2">
      <c r="A190" s="169">
        <v>153</v>
      </c>
      <c r="B190" s="174" t="s">
        <v>868</v>
      </c>
      <c r="C190" s="109" t="s">
        <v>456</v>
      </c>
      <c r="D190" s="109" t="s">
        <v>869</v>
      </c>
      <c r="E190" s="139" t="s">
        <v>312</v>
      </c>
      <c r="F190" s="139" t="s">
        <v>19</v>
      </c>
      <c r="G190" s="179">
        <v>35000</v>
      </c>
      <c r="H190" s="179">
        <v>0</v>
      </c>
      <c r="I190" s="179">
        <f t="shared" si="100"/>
        <v>35000</v>
      </c>
      <c r="J190" s="172">
        <f>IF(G190&gt;=Datos!$D$14,(Datos!$D$14*Datos!$C$14),IF(G190&lt;=Datos!$D$14,(G190*Datos!$C$14)))</f>
        <v>1004.5</v>
      </c>
      <c r="K190" s="180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2">
        <f>IF(G190&gt;=Datos!$D$15,(Datos!$D$15*Datos!$C$15),IF(G190&lt;=Datos!$D$15,(G190*Datos!$C$15)))</f>
        <v>1064</v>
      </c>
      <c r="M190" s="179">
        <v>25</v>
      </c>
      <c r="N190" s="179">
        <f t="shared" ref="N190" si="103">SUM(J190:M190)</f>
        <v>2093.5</v>
      </c>
      <c r="O190" s="221">
        <f t="shared" ref="O190" si="104">+G190-N190</f>
        <v>32906.5</v>
      </c>
    </row>
    <row r="191" spans="1:15" s="87" customFormat="1" ht="36.75" customHeight="1" x14ac:dyDescent="0.2">
      <c r="A191" s="267" t="s">
        <v>501</v>
      </c>
      <c r="B191" s="268"/>
      <c r="C191" s="118">
        <v>2</v>
      </c>
      <c r="D191" s="118"/>
      <c r="E191" s="218"/>
      <c r="F191" s="136"/>
      <c r="G191" s="122">
        <f>SUM(G189:G190)</f>
        <v>180000</v>
      </c>
      <c r="H191" s="122">
        <f t="shared" ref="H191:O191" si="105">SUM(H189:H190)</f>
        <v>0</v>
      </c>
      <c r="I191" s="122">
        <f t="shared" si="105"/>
        <v>180000</v>
      </c>
      <c r="J191" s="122">
        <f t="shared" si="105"/>
        <v>5166</v>
      </c>
      <c r="K191" s="122">
        <f t="shared" si="105"/>
        <v>19281.830000000002</v>
      </c>
      <c r="L191" s="122">
        <f t="shared" si="105"/>
        <v>5472</v>
      </c>
      <c r="M191" s="122">
        <f t="shared" si="105"/>
        <v>25063.05</v>
      </c>
      <c r="N191" s="122">
        <f t="shared" si="105"/>
        <v>54982.880000000005</v>
      </c>
      <c r="O191" s="122">
        <f t="shared" si="105"/>
        <v>125017.12</v>
      </c>
    </row>
    <row r="192" spans="1:15" s="7" customFormat="1" ht="36.75" customHeight="1" x14ac:dyDescent="0.2">
      <c r="A192" s="267" t="s">
        <v>655</v>
      </c>
      <c r="B192" s="268"/>
      <c r="C192" s="268"/>
      <c r="D192" s="268"/>
      <c r="E192" s="268"/>
      <c r="F192" s="268"/>
      <c r="G192" s="268"/>
      <c r="H192" s="268"/>
      <c r="I192" s="268"/>
      <c r="J192" s="268"/>
      <c r="K192" s="268"/>
      <c r="L192" s="268"/>
      <c r="M192" s="268"/>
      <c r="N192" s="268"/>
      <c r="O192" s="222"/>
    </row>
    <row r="193" spans="1:16" s="7" customFormat="1" ht="36.75" customHeight="1" x14ac:dyDescent="0.2">
      <c r="A193" s="169">
        <v>154</v>
      </c>
      <c r="B193" s="189" t="s">
        <v>754</v>
      </c>
      <c r="C193" s="109" t="s">
        <v>316</v>
      </c>
      <c r="D193" s="189" t="s">
        <v>343</v>
      </c>
      <c r="E193" s="139" t="s">
        <v>312</v>
      </c>
      <c r="F193" s="139" t="s">
        <v>19</v>
      </c>
      <c r="G193" s="133">
        <v>26000</v>
      </c>
      <c r="H193" s="179">
        <v>0</v>
      </c>
      <c r="I193" s="133">
        <f>SUM(G193:H193)</f>
        <v>26000</v>
      </c>
      <c r="J193" s="172">
        <f>IF(G193&gt;=Datos!$D$14,(Datos!$D$14*Datos!$C$14),IF(G193&lt;=Datos!$D$14,(G193*Datos!$C$14)))</f>
        <v>746.2</v>
      </c>
      <c r="K193" s="180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72">
        <f>IF(G193&gt;=Datos!$D$15,(Datos!$D$15*Datos!$C$15),IF(G193&lt;=Datos!$D$15,(G193*Datos!$C$15)))</f>
        <v>790.4</v>
      </c>
      <c r="M193" s="179">
        <v>25</v>
      </c>
      <c r="N193" s="179">
        <f t="shared" ref="N193:N195" si="106">SUM(J193:M193)</f>
        <v>1561.6</v>
      </c>
      <c r="O193" s="219">
        <f t="shared" ref="O193:O201" si="107">+G193-N193</f>
        <v>24438.400000000001</v>
      </c>
    </row>
    <row r="194" spans="1:16" s="7" customFormat="1" ht="36.75" customHeight="1" x14ac:dyDescent="0.2">
      <c r="A194" s="169">
        <v>155</v>
      </c>
      <c r="B194" s="189" t="s">
        <v>923</v>
      </c>
      <c r="C194" s="109" t="s">
        <v>317</v>
      </c>
      <c r="D194" s="189" t="s">
        <v>343</v>
      </c>
      <c r="E194" s="139" t="s">
        <v>312</v>
      </c>
      <c r="F194" s="139" t="s">
        <v>19</v>
      </c>
      <c r="G194" s="133">
        <v>26000</v>
      </c>
      <c r="H194" s="179">
        <v>0</v>
      </c>
      <c r="I194" s="133">
        <f t="shared" ref="I194:I202" si="108">SUM(G194:H194)</f>
        <v>26000</v>
      </c>
      <c r="J194" s="172">
        <f>IF(G194&gt;=Datos!$D$14,(Datos!$D$14*Datos!$C$14),IF(G194&lt;=Datos!$D$14,(G194*Datos!$C$14)))</f>
        <v>746.2</v>
      </c>
      <c r="K194" s="180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2">
        <f>IF(G194&gt;=Datos!$D$15,(Datos!$D$15*Datos!$C$15),IF(G194&lt;=Datos!$D$15,(G194*Datos!$C$15)))</f>
        <v>790.4</v>
      </c>
      <c r="M194" s="179">
        <v>25</v>
      </c>
      <c r="N194" s="179">
        <f t="shared" ref="N194" si="109">SUM(J194:M194)</f>
        <v>1561.6</v>
      </c>
      <c r="O194" s="219">
        <f t="shared" ref="O194" si="110">+G194-N194</f>
        <v>24438.400000000001</v>
      </c>
    </row>
    <row r="195" spans="1:16" s="7" customFormat="1" ht="36.75" customHeight="1" x14ac:dyDescent="0.2">
      <c r="A195" s="169">
        <v>156</v>
      </c>
      <c r="B195" s="109" t="s">
        <v>26</v>
      </c>
      <c r="C195" s="109" t="s">
        <v>316</v>
      </c>
      <c r="D195" s="109" t="s">
        <v>242</v>
      </c>
      <c r="E195" s="139" t="s">
        <v>312</v>
      </c>
      <c r="F195" s="139" t="s">
        <v>19</v>
      </c>
      <c r="G195" s="179">
        <v>50000</v>
      </c>
      <c r="H195" s="179">
        <v>0</v>
      </c>
      <c r="I195" s="133">
        <f t="shared" si="108"/>
        <v>50000</v>
      </c>
      <c r="J195" s="172">
        <f>IF(G195&gt;=Datos!$D$14,(Datos!$D$14*Datos!$C$14),IF(G195&lt;=Datos!$D$14,(G195*Datos!$C$14)))</f>
        <v>1435</v>
      </c>
      <c r="K195" s="180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1853.9984999999997</v>
      </c>
      <c r="L195" s="172">
        <f>IF(G195&gt;=Datos!$D$15,(Datos!$D$15*Datos!$C$15),IF(G195&lt;=Datos!$D$15,(G195*Datos!$C$15)))</f>
        <v>1520</v>
      </c>
      <c r="M195" s="179">
        <v>25</v>
      </c>
      <c r="N195" s="179">
        <f t="shared" si="106"/>
        <v>4833.9984999999997</v>
      </c>
      <c r="O195" s="219">
        <f t="shared" ref="O195:O196" si="111">+G195-N195</f>
        <v>45166.001499999998</v>
      </c>
    </row>
    <row r="196" spans="1:16" s="7" customFormat="1" ht="36.75" customHeight="1" x14ac:dyDescent="0.2">
      <c r="A196" s="169">
        <v>157</v>
      </c>
      <c r="B196" s="189" t="s">
        <v>236</v>
      </c>
      <c r="C196" s="109" t="s">
        <v>318</v>
      </c>
      <c r="D196" s="132" t="s">
        <v>346</v>
      </c>
      <c r="E196" s="139" t="s">
        <v>312</v>
      </c>
      <c r="F196" s="139" t="s">
        <v>19</v>
      </c>
      <c r="G196" s="133">
        <v>26000</v>
      </c>
      <c r="H196" s="179">
        <v>0</v>
      </c>
      <c r="I196" s="133">
        <f t="shared" si="108"/>
        <v>26000</v>
      </c>
      <c r="J196" s="172">
        <f>IF(G196&gt;=Datos!$D$14,(Datos!$D$14*Datos!$C$14),IF(G196&lt;=Datos!$D$14,(G196*Datos!$C$14)))</f>
        <v>746.2</v>
      </c>
      <c r="K196" s="180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2">
        <f>IF(G196&gt;=Datos!$D$15,(Datos!$D$15*Datos!$C$15),IF(G196&lt;=Datos!$D$15,(G196*Datos!$C$15)))</f>
        <v>790.4</v>
      </c>
      <c r="M196" s="179">
        <v>3025</v>
      </c>
      <c r="N196" s="179">
        <f t="shared" ref="N196" si="112">SUM(J196:M196)</f>
        <v>4561.6000000000004</v>
      </c>
      <c r="O196" s="219">
        <f t="shared" si="111"/>
        <v>21438.400000000001</v>
      </c>
      <c r="P196" s="17"/>
    </row>
    <row r="197" spans="1:16" s="7" customFormat="1" ht="36.75" customHeight="1" x14ac:dyDescent="0.2">
      <c r="A197" s="169">
        <v>158</v>
      </c>
      <c r="B197" s="189" t="s">
        <v>620</v>
      </c>
      <c r="C197" s="109" t="s">
        <v>371</v>
      </c>
      <c r="D197" s="132" t="s">
        <v>551</v>
      </c>
      <c r="E197" s="139" t="s">
        <v>312</v>
      </c>
      <c r="F197" s="139" t="s">
        <v>19</v>
      </c>
      <c r="G197" s="133">
        <v>26000</v>
      </c>
      <c r="H197" s="179">
        <v>0</v>
      </c>
      <c r="I197" s="133">
        <f t="shared" si="108"/>
        <v>26000</v>
      </c>
      <c r="J197" s="172">
        <f>IF(G197&gt;=Datos!$D$14,(Datos!$D$14*Datos!$C$14),IF(G197&lt;=Datos!$D$14,(G197*Datos!$C$14)))</f>
        <v>746.2</v>
      </c>
      <c r="K197" s="180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2">
        <f>IF(G197&gt;=Datos!$D$15,(Datos!$D$15*Datos!$C$15),IF(G197&lt;=Datos!$D$15,(G197*Datos!$C$15)))</f>
        <v>790.4</v>
      </c>
      <c r="M197" s="179">
        <v>25</v>
      </c>
      <c r="N197" s="179">
        <f t="shared" ref="N197" si="113">SUM(J197:M197)</f>
        <v>1561.6</v>
      </c>
      <c r="O197" s="219">
        <f t="shared" si="107"/>
        <v>24438.400000000001</v>
      </c>
      <c r="P197" s="17"/>
    </row>
    <row r="198" spans="1:16" s="7" customFormat="1" ht="36.75" customHeight="1" x14ac:dyDescent="0.2">
      <c r="A198" s="169">
        <v>159</v>
      </c>
      <c r="B198" s="109" t="s">
        <v>485</v>
      </c>
      <c r="C198" s="109" t="s">
        <v>316</v>
      </c>
      <c r="D198" s="127" t="s">
        <v>346</v>
      </c>
      <c r="E198" s="139" t="s">
        <v>312</v>
      </c>
      <c r="F198" s="139" t="s">
        <v>19</v>
      </c>
      <c r="G198" s="179">
        <v>26000</v>
      </c>
      <c r="H198" s="179">
        <v>0</v>
      </c>
      <c r="I198" s="133">
        <f t="shared" si="108"/>
        <v>26000</v>
      </c>
      <c r="J198" s="172">
        <v>746.2</v>
      </c>
      <c r="K198" s="180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72">
        <v>790.4</v>
      </c>
      <c r="M198" s="179">
        <v>1740.46</v>
      </c>
      <c r="N198" s="179">
        <f t="shared" ref="N198" si="114">SUM(J198:M198)</f>
        <v>3277.06</v>
      </c>
      <c r="O198" s="219">
        <f t="shared" si="107"/>
        <v>22722.94</v>
      </c>
    </row>
    <row r="199" spans="1:16" s="7" customFormat="1" ht="36.75" customHeight="1" x14ac:dyDescent="0.2">
      <c r="A199" s="169">
        <v>160</v>
      </c>
      <c r="B199" s="109" t="s">
        <v>177</v>
      </c>
      <c r="C199" s="109" t="s">
        <v>318</v>
      </c>
      <c r="D199" s="127" t="s">
        <v>346</v>
      </c>
      <c r="E199" s="139" t="s">
        <v>312</v>
      </c>
      <c r="F199" s="139" t="s">
        <v>19</v>
      </c>
      <c r="G199" s="179">
        <v>26000</v>
      </c>
      <c r="H199" s="179">
        <v>0</v>
      </c>
      <c r="I199" s="133">
        <f t="shared" si="108"/>
        <v>26000</v>
      </c>
      <c r="J199" s="172">
        <f>IF(G199&gt;=Datos!$D$14,(Datos!$D$14*Datos!$C$14),IF(G199&lt;=Datos!$D$14,(G199*Datos!$C$14)))</f>
        <v>746.2</v>
      </c>
      <c r="K199" s="180" t="str">
        <f>IF((G199-J199-L199)&lt;=Datos!$G$7,"0",IF((G199-J199-L199)&lt;=Datos!$G$8,((G199-J199-L199)-Datos!$F$8)*Datos!$I$6,IF((G199-J199-L199)&lt;=Datos!$G$9,Datos!$I$8+((G199-J199-L199)-Datos!$F$9)*Datos!$J$6,IF((G199-J199-L199)&gt;=Datos!$F$10,(Datos!$I$8+Datos!$J$8)+((G199-J199-L199)-Datos!$F$10)*Datos!$K$6))))</f>
        <v>0</v>
      </c>
      <c r="L199" s="172">
        <f>IF(G199&gt;=Datos!$D$15,(Datos!$D$15*Datos!$C$15),IF(G199&lt;=Datos!$D$15,(G199*Datos!$C$15)))</f>
        <v>790.4</v>
      </c>
      <c r="M199" s="179">
        <v>4025</v>
      </c>
      <c r="N199" s="179">
        <f>SUM(J199:M199)</f>
        <v>5561.6</v>
      </c>
      <c r="O199" s="219">
        <f>+G199-N199</f>
        <v>20438.400000000001</v>
      </c>
    </row>
    <row r="200" spans="1:16" s="7" customFormat="1" ht="36.75" customHeight="1" x14ac:dyDescent="0.2">
      <c r="A200" s="169">
        <v>161</v>
      </c>
      <c r="B200" s="189" t="s">
        <v>450</v>
      </c>
      <c r="C200" s="109" t="s">
        <v>317</v>
      </c>
      <c r="D200" s="189" t="s">
        <v>343</v>
      </c>
      <c r="E200" s="139" t="s">
        <v>312</v>
      </c>
      <c r="F200" s="139" t="s">
        <v>19</v>
      </c>
      <c r="G200" s="133">
        <v>26000</v>
      </c>
      <c r="H200" s="179">
        <v>0</v>
      </c>
      <c r="I200" s="133">
        <f t="shared" si="108"/>
        <v>26000</v>
      </c>
      <c r="J200" s="172">
        <f>IF(G200&gt;=Datos!$D$14,(Datos!$D$14*Datos!$C$14),IF(G200&lt;=Datos!$D$14,(G200*Datos!$C$14)))</f>
        <v>746.2</v>
      </c>
      <c r="K200" s="180" t="str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0</v>
      </c>
      <c r="L200" s="172">
        <f>IF(G200&gt;=Datos!$D$15,(Datos!$D$15*Datos!$C$15),IF(G200&lt;=Datos!$D$15,(G200*Datos!$C$15)))</f>
        <v>790.4</v>
      </c>
      <c r="M200" s="179">
        <v>25</v>
      </c>
      <c r="N200" s="179">
        <f t="shared" ref="N200:N201" si="115">SUM(J200:M200)</f>
        <v>1561.6</v>
      </c>
      <c r="O200" s="219">
        <f t="shared" si="107"/>
        <v>24438.400000000001</v>
      </c>
    </row>
    <row r="201" spans="1:16" s="7" customFormat="1" ht="36.75" customHeight="1" x14ac:dyDescent="0.2">
      <c r="A201" s="169">
        <v>162</v>
      </c>
      <c r="B201" s="189" t="s">
        <v>621</v>
      </c>
      <c r="C201" s="109" t="s">
        <v>371</v>
      </c>
      <c r="D201" s="127" t="s">
        <v>346</v>
      </c>
      <c r="E201" s="139" t="s">
        <v>312</v>
      </c>
      <c r="F201" s="139" t="s">
        <v>19</v>
      </c>
      <c r="G201" s="133">
        <v>26000</v>
      </c>
      <c r="H201" s="179">
        <v>0</v>
      </c>
      <c r="I201" s="133">
        <f t="shared" si="108"/>
        <v>26000</v>
      </c>
      <c r="J201" s="172">
        <f>IF(G201&gt;=Datos!$D$14,(Datos!$D$14*Datos!$C$14),IF(G201&lt;=Datos!$D$14,(G201*Datos!$C$14)))</f>
        <v>746.2</v>
      </c>
      <c r="K201" s="180" t="str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0</v>
      </c>
      <c r="L201" s="172">
        <f>IF(G201&gt;=Datos!$D$15,(Datos!$D$15*Datos!$C$15),IF(G201&lt;=Datos!$D$15,(G201*Datos!$C$15)))</f>
        <v>790.4</v>
      </c>
      <c r="M201" s="179">
        <v>25</v>
      </c>
      <c r="N201" s="179">
        <f t="shared" si="115"/>
        <v>1561.6</v>
      </c>
      <c r="O201" s="219">
        <f t="shared" si="107"/>
        <v>24438.400000000001</v>
      </c>
      <c r="P201" s="17"/>
    </row>
    <row r="202" spans="1:16" s="7" customFormat="1" ht="36.75" customHeight="1" x14ac:dyDescent="0.2">
      <c r="A202" s="169">
        <v>163</v>
      </c>
      <c r="B202" s="189" t="s">
        <v>397</v>
      </c>
      <c r="C202" s="109" t="s">
        <v>317</v>
      </c>
      <c r="D202" s="189" t="s">
        <v>343</v>
      </c>
      <c r="E202" s="139" t="s">
        <v>312</v>
      </c>
      <c r="F202" s="139" t="s">
        <v>19</v>
      </c>
      <c r="G202" s="133">
        <v>26000</v>
      </c>
      <c r="H202" s="179">
        <v>0</v>
      </c>
      <c r="I202" s="133">
        <f t="shared" si="108"/>
        <v>26000</v>
      </c>
      <c r="J202" s="172">
        <f>IF(G202&gt;=Datos!$D$14,(Datos!$D$14*Datos!$C$14),IF(G202&lt;=Datos!$D$14,(G202*Datos!$C$14)))</f>
        <v>746.2</v>
      </c>
      <c r="K202" s="180" t="str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0</v>
      </c>
      <c r="L202" s="172">
        <f>IF(G202&gt;=Datos!$D$15,(Datos!$D$15*Datos!$C$15),IF(G202&lt;=Datos!$D$15,(G202*Datos!$C$15)))</f>
        <v>790.4</v>
      </c>
      <c r="M202" s="179">
        <v>25</v>
      </c>
      <c r="N202" s="179">
        <f t="shared" ref="N202" si="116">SUM(J202:M202)</f>
        <v>1561.6</v>
      </c>
      <c r="O202" s="219">
        <f t="shared" ref="O202" si="117">+G202-N202</f>
        <v>24438.400000000001</v>
      </c>
    </row>
    <row r="203" spans="1:16" s="87" customFormat="1" ht="36.75" customHeight="1" x14ac:dyDescent="0.2">
      <c r="A203" s="267" t="s">
        <v>501</v>
      </c>
      <c r="B203" s="268"/>
      <c r="C203" s="118">
        <v>10</v>
      </c>
      <c r="D203" s="118"/>
      <c r="E203" s="218"/>
      <c r="F203" s="136"/>
      <c r="G203" s="122">
        <f t="shared" ref="G203:O203" si="118">SUM(G193:G202)</f>
        <v>284000</v>
      </c>
      <c r="H203" s="122">
        <f t="shared" si="118"/>
        <v>0</v>
      </c>
      <c r="I203" s="122">
        <f t="shared" si="118"/>
        <v>284000</v>
      </c>
      <c r="J203" s="122">
        <f t="shared" si="118"/>
        <v>8150.7999999999993</v>
      </c>
      <c r="K203" s="122">
        <f t="shared" si="118"/>
        <v>1853.9984999999997</v>
      </c>
      <c r="L203" s="122">
        <f t="shared" si="118"/>
        <v>8633.5999999999985</v>
      </c>
      <c r="M203" s="122">
        <f t="shared" si="118"/>
        <v>8965.4599999999991</v>
      </c>
      <c r="N203" s="122">
        <f t="shared" si="118"/>
        <v>27603.858499999995</v>
      </c>
      <c r="O203" s="122">
        <f t="shared" si="118"/>
        <v>256396.14149999997</v>
      </c>
    </row>
    <row r="204" spans="1:16" s="7" customFormat="1" ht="36.75" customHeight="1" x14ac:dyDescent="0.2">
      <c r="A204" s="267" t="s">
        <v>773</v>
      </c>
      <c r="B204" s="268"/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22"/>
    </row>
    <row r="205" spans="1:16" s="7" customFormat="1" ht="36.75" customHeight="1" x14ac:dyDescent="0.2">
      <c r="A205" s="169">
        <v>164</v>
      </c>
      <c r="B205" s="174" t="s">
        <v>80</v>
      </c>
      <c r="C205" s="109" t="s">
        <v>456</v>
      </c>
      <c r="D205" s="109" t="s">
        <v>251</v>
      </c>
      <c r="E205" s="139" t="s">
        <v>312</v>
      </c>
      <c r="F205" s="139" t="s">
        <v>19</v>
      </c>
      <c r="G205" s="179">
        <v>40000</v>
      </c>
      <c r="H205" s="179">
        <v>0</v>
      </c>
      <c r="I205" s="179">
        <f t="shared" ref="I205" si="119">SUM(G205:H205)</f>
        <v>40000</v>
      </c>
      <c r="J205" s="172">
        <f>IF(G205&gt;=Datos!$D$14,(Datos!$D$14*Datos!$C$14),IF(G205&lt;=Datos!$D$14,(G205*Datos!$C$14)))</f>
        <v>1148</v>
      </c>
      <c r="K205" s="180">
        <v>185.33</v>
      </c>
      <c r="L205" s="172">
        <f>IF(G205&gt;=Datos!$D$15,(Datos!$D$15*Datos!$C$15),IF(G205&lt;=Datos!$D$15,(G205*Datos!$C$15)))</f>
        <v>1216</v>
      </c>
      <c r="M205" s="179">
        <v>2740.46</v>
      </c>
      <c r="N205" s="179">
        <f t="shared" ref="N205" si="120">SUM(J205:M205)</f>
        <v>5289.79</v>
      </c>
      <c r="O205" s="221">
        <f t="shared" ref="O205" si="121">+G205-N205</f>
        <v>34710.21</v>
      </c>
    </row>
    <row r="206" spans="1:16" s="87" customFormat="1" ht="36.75" customHeight="1" x14ac:dyDescent="0.2">
      <c r="A206" s="267" t="s">
        <v>501</v>
      </c>
      <c r="B206" s="268"/>
      <c r="C206" s="118">
        <v>1</v>
      </c>
      <c r="D206" s="118"/>
      <c r="E206" s="218"/>
      <c r="F206" s="136"/>
      <c r="G206" s="122">
        <f t="shared" ref="G206:O206" si="122">SUM(G205)</f>
        <v>40000</v>
      </c>
      <c r="H206" s="123">
        <f t="shared" si="122"/>
        <v>0</v>
      </c>
      <c r="I206" s="123">
        <f t="shared" si="122"/>
        <v>40000</v>
      </c>
      <c r="J206" s="123">
        <f t="shared" si="122"/>
        <v>1148</v>
      </c>
      <c r="K206" s="124">
        <f t="shared" si="122"/>
        <v>185.33</v>
      </c>
      <c r="L206" s="123">
        <f t="shared" si="122"/>
        <v>1216</v>
      </c>
      <c r="M206" s="123">
        <f t="shared" si="122"/>
        <v>2740.46</v>
      </c>
      <c r="N206" s="125">
        <f t="shared" si="122"/>
        <v>5289.79</v>
      </c>
      <c r="O206" s="126">
        <f t="shared" si="122"/>
        <v>34710.21</v>
      </c>
    </row>
    <row r="207" spans="1:16" s="7" customFormat="1" ht="36.75" customHeight="1" x14ac:dyDescent="0.2">
      <c r="A207" s="267" t="s">
        <v>659</v>
      </c>
      <c r="B207" s="268"/>
      <c r="C207" s="268"/>
      <c r="D207" s="268"/>
      <c r="E207" s="268"/>
      <c r="F207" s="268"/>
      <c r="G207" s="268"/>
      <c r="H207" s="268"/>
      <c r="I207" s="268"/>
      <c r="J207" s="268"/>
      <c r="K207" s="268"/>
      <c r="L207" s="268"/>
      <c r="M207" s="268"/>
      <c r="N207" s="268"/>
      <c r="O207" s="269"/>
    </row>
    <row r="208" spans="1:16" s="7" customFormat="1" ht="36.75" customHeight="1" x14ac:dyDescent="0.2">
      <c r="A208" s="169">
        <v>165</v>
      </c>
      <c r="B208" s="109" t="s">
        <v>660</v>
      </c>
      <c r="C208" s="109" t="s">
        <v>371</v>
      </c>
      <c r="D208" s="127" t="s">
        <v>483</v>
      </c>
      <c r="E208" s="139" t="s">
        <v>312</v>
      </c>
      <c r="F208" s="139" t="s">
        <v>313</v>
      </c>
      <c r="G208" s="179">
        <v>30000</v>
      </c>
      <c r="H208" s="179">
        <v>0</v>
      </c>
      <c r="I208" s="179">
        <f t="shared" ref="I208:I220" si="123">SUM(G208:H208)</f>
        <v>30000</v>
      </c>
      <c r="J208" s="172">
        <f>IF(G208&gt;=Datos!$D$14,(Datos!$D$14*Datos!$C$14),IF(G208&lt;=Datos!$D$14,(G208*Datos!$C$14)))</f>
        <v>861</v>
      </c>
      <c r="K208" s="180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72">
        <f>IF(G208&gt;=Datos!$D$15,(Datos!$D$15*Datos!$C$15),IF(G208&lt;=Datos!$D$15,(G208*Datos!$C$15)))</f>
        <v>912</v>
      </c>
      <c r="M208" s="179">
        <v>25</v>
      </c>
      <c r="N208" s="179">
        <f t="shared" ref="N208" si="124">SUM(J208:M208)</f>
        <v>1798</v>
      </c>
      <c r="O208" s="221">
        <f t="shared" ref="O208" si="125">+G208-N208</f>
        <v>28202</v>
      </c>
    </row>
    <row r="209" spans="1:15" s="7" customFormat="1" ht="36.75" customHeight="1" x14ac:dyDescent="0.2">
      <c r="A209" s="169">
        <v>166</v>
      </c>
      <c r="B209" s="109" t="s">
        <v>774</v>
      </c>
      <c r="C209" s="109" t="s">
        <v>318</v>
      </c>
      <c r="D209" s="127" t="s">
        <v>483</v>
      </c>
      <c r="E209" s="139" t="s">
        <v>312</v>
      </c>
      <c r="F209" s="139" t="s">
        <v>313</v>
      </c>
      <c r="G209" s="179">
        <v>35000</v>
      </c>
      <c r="H209" s="179">
        <v>0</v>
      </c>
      <c r="I209" s="179">
        <f t="shared" si="123"/>
        <v>35000</v>
      </c>
      <c r="J209" s="172">
        <f>IF(G209&gt;=Datos!$D$14,(Datos!$D$14*Datos!$C$14),IF(G209&lt;=Datos!$D$14,(G209*Datos!$C$14)))</f>
        <v>1004.5</v>
      </c>
      <c r="K209" s="180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72">
        <f>IF(G209&gt;=Datos!$D$15,(Datos!$D$15*Datos!$C$15),IF(G209&lt;=Datos!$D$15,(G209*Datos!$C$15)))</f>
        <v>1064</v>
      </c>
      <c r="M209" s="179">
        <v>1025</v>
      </c>
      <c r="N209" s="179">
        <f t="shared" ref="N209:N219" si="126">SUM(J209:M209)</f>
        <v>3093.5</v>
      </c>
      <c r="O209" s="221">
        <f t="shared" ref="O209:O220" si="127">+G209-N209</f>
        <v>31906.5</v>
      </c>
    </row>
    <row r="210" spans="1:15" s="7" customFormat="1" ht="36.75" customHeight="1" x14ac:dyDescent="0.2">
      <c r="A210" s="169">
        <v>167</v>
      </c>
      <c r="B210" s="109" t="s">
        <v>775</v>
      </c>
      <c r="C210" s="109" t="s">
        <v>316</v>
      </c>
      <c r="D210" s="127" t="s">
        <v>483</v>
      </c>
      <c r="E210" s="139" t="s">
        <v>312</v>
      </c>
      <c r="F210" s="139" t="s">
        <v>313</v>
      </c>
      <c r="G210" s="179">
        <v>22500</v>
      </c>
      <c r="H210" s="179">
        <v>0</v>
      </c>
      <c r="I210" s="179">
        <f t="shared" si="123"/>
        <v>22500</v>
      </c>
      <c r="J210" s="172">
        <f>IF(G210&gt;=Datos!$D$14,(Datos!$D$14*Datos!$C$14),IF(G210&lt;=Datos!$D$14,(G210*Datos!$C$14)))</f>
        <v>645.75</v>
      </c>
      <c r="K210" s="180" t="str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0</v>
      </c>
      <c r="L210" s="172">
        <f>IF(G210&gt;=Datos!$D$15,(Datos!$D$15*Datos!$C$15),IF(G210&lt;=Datos!$D$15,(G210*Datos!$C$15)))</f>
        <v>684</v>
      </c>
      <c r="M210" s="179">
        <v>25</v>
      </c>
      <c r="N210" s="179">
        <f t="shared" si="126"/>
        <v>1354.75</v>
      </c>
      <c r="O210" s="221">
        <f t="shared" si="127"/>
        <v>21145.25</v>
      </c>
    </row>
    <row r="211" spans="1:15" s="7" customFormat="1" ht="36.75" customHeight="1" x14ac:dyDescent="0.2">
      <c r="A211" s="169">
        <v>168</v>
      </c>
      <c r="B211" s="109" t="s">
        <v>957</v>
      </c>
      <c r="C211" s="109" t="s">
        <v>317</v>
      </c>
      <c r="D211" s="127" t="s">
        <v>254</v>
      </c>
      <c r="E211" s="139" t="s">
        <v>312</v>
      </c>
      <c r="F211" s="139" t="s">
        <v>313</v>
      </c>
      <c r="G211" s="179">
        <v>22500</v>
      </c>
      <c r="H211" s="179">
        <v>0</v>
      </c>
      <c r="I211" s="179">
        <f t="shared" si="123"/>
        <v>22500</v>
      </c>
      <c r="J211" s="172">
        <f>IF(G211&gt;=Datos!$D$14,(Datos!$D$14*Datos!$C$14),IF(G211&lt;=Datos!$D$14,(G211*Datos!$C$14)))</f>
        <v>645.75</v>
      </c>
      <c r="K211" s="180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2">
        <f>IF(G211&gt;=Datos!$D$15,(Datos!$D$15*Datos!$C$15),IF(G211&lt;=Datos!$D$15,(G211*Datos!$C$15)))</f>
        <v>684</v>
      </c>
      <c r="M211" s="179">
        <v>25</v>
      </c>
      <c r="N211" s="179">
        <f t="shared" ref="N211" si="128">SUM(J211:M211)</f>
        <v>1354.75</v>
      </c>
      <c r="O211" s="221">
        <f t="shared" ref="O211" si="129">+G211-N211</f>
        <v>21145.25</v>
      </c>
    </row>
    <row r="212" spans="1:15" s="7" customFormat="1" ht="36.75" customHeight="1" x14ac:dyDescent="0.2">
      <c r="A212" s="169">
        <v>169</v>
      </c>
      <c r="B212" s="127" t="s">
        <v>488</v>
      </c>
      <c r="C212" s="109" t="s">
        <v>371</v>
      </c>
      <c r="D212" s="127" t="s">
        <v>483</v>
      </c>
      <c r="E212" s="139" t="s">
        <v>312</v>
      </c>
      <c r="F212" s="139" t="s">
        <v>313</v>
      </c>
      <c r="G212" s="179">
        <v>35000</v>
      </c>
      <c r="H212" s="179">
        <v>0</v>
      </c>
      <c r="I212" s="179">
        <f t="shared" si="123"/>
        <v>35000</v>
      </c>
      <c r="J212" s="172">
        <v>1004.5</v>
      </c>
      <c r="K212" s="180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72">
        <v>1064</v>
      </c>
      <c r="M212" s="179">
        <v>13953.41</v>
      </c>
      <c r="N212" s="179">
        <f t="shared" ref="N212:N217" si="130">SUM(J212:M212)</f>
        <v>16021.91</v>
      </c>
      <c r="O212" s="221">
        <f t="shared" ref="O212:O217" si="131">+G212-N212</f>
        <v>18978.09</v>
      </c>
    </row>
    <row r="213" spans="1:15" s="7" customFormat="1" ht="36.75" customHeight="1" x14ac:dyDescent="0.2">
      <c r="A213" s="169">
        <v>170</v>
      </c>
      <c r="B213" s="109" t="s">
        <v>54</v>
      </c>
      <c r="C213" s="109" t="s">
        <v>316</v>
      </c>
      <c r="D213" s="109" t="s">
        <v>254</v>
      </c>
      <c r="E213" s="139" t="s">
        <v>312</v>
      </c>
      <c r="F213" s="139" t="s">
        <v>313</v>
      </c>
      <c r="G213" s="179">
        <v>22821.75</v>
      </c>
      <c r="H213" s="179">
        <v>0</v>
      </c>
      <c r="I213" s="179">
        <f t="shared" si="123"/>
        <v>22821.75</v>
      </c>
      <c r="J213" s="172">
        <f>IF(G213&gt;=Datos!$D$14,(Datos!$D$14*Datos!$C$14),IF(G213&lt;=Datos!$D$14,(G213*Datos!$C$14)))</f>
        <v>654.98422500000004</v>
      </c>
      <c r="K213" s="180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72">
        <f>IF(G213&gt;=Datos!$D$15,(Datos!$D$15*Datos!$C$15),IF(G213&lt;=Datos!$D$15,(G213*Datos!$C$15)))</f>
        <v>693.78120000000001</v>
      </c>
      <c r="M213" s="179">
        <v>4742.62</v>
      </c>
      <c r="N213" s="179">
        <f t="shared" si="130"/>
        <v>6091.3854250000004</v>
      </c>
      <c r="O213" s="221">
        <f t="shared" si="131"/>
        <v>16730.364575</v>
      </c>
    </row>
    <row r="214" spans="1:15" s="7" customFormat="1" ht="36.75" customHeight="1" x14ac:dyDescent="0.2">
      <c r="A214" s="169">
        <v>171</v>
      </c>
      <c r="B214" s="109" t="s">
        <v>406</v>
      </c>
      <c r="C214" s="109" t="s">
        <v>317</v>
      </c>
      <c r="D214" s="109" t="s">
        <v>483</v>
      </c>
      <c r="E214" s="139" t="s">
        <v>312</v>
      </c>
      <c r="F214" s="139" t="s">
        <v>313</v>
      </c>
      <c r="G214" s="179">
        <v>40000</v>
      </c>
      <c r="H214" s="179">
        <v>0</v>
      </c>
      <c r="I214" s="179">
        <f t="shared" si="123"/>
        <v>40000</v>
      </c>
      <c r="J214" s="172">
        <f>IF(G214&gt;=Datos!$D$14,(Datos!$D$14*Datos!$C$14),IF(G214&lt;=Datos!$D$14,(G214*Datos!$C$14)))</f>
        <v>1148</v>
      </c>
      <c r="K214" s="180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442.64849999999967</v>
      </c>
      <c r="L214" s="172">
        <f>IF(G214&gt;=Datos!$D$15,(Datos!$D$15*Datos!$C$15),IF(G214&lt;=Datos!$D$15,(G214*Datos!$C$15)))</f>
        <v>1216</v>
      </c>
      <c r="M214" s="179">
        <v>25</v>
      </c>
      <c r="N214" s="179">
        <f t="shared" si="130"/>
        <v>2831.6484999999998</v>
      </c>
      <c r="O214" s="221">
        <f t="shared" si="131"/>
        <v>37168.351499999997</v>
      </c>
    </row>
    <row r="215" spans="1:15" s="7" customFormat="1" ht="36.75" customHeight="1" x14ac:dyDescent="0.2">
      <c r="A215" s="169">
        <v>172</v>
      </c>
      <c r="B215" s="109" t="s">
        <v>157</v>
      </c>
      <c r="C215" s="109" t="s">
        <v>317</v>
      </c>
      <c r="D215" s="109" t="s">
        <v>254</v>
      </c>
      <c r="E215" s="139" t="s">
        <v>312</v>
      </c>
      <c r="F215" s="139" t="s">
        <v>313</v>
      </c>
      <c r="G215" s="179">
        <v>22500</v>
      </c>
      <c r="H215" s="179">
        <v>0</v>
      </c>
      <c r="I215" s="179">
        <f t="shared" si="123"/>
        <v>22500</v>
      </c>
      <c r="J215" s="172">
        <f>IF(G215&gt;=Datos!$D$14,(Datos!$D$14*Datos!$C$14),IF(G215&lt;=Datos!$D$14,(G215*Datos!$C$14)))</f>
        <v>645.75</v>
      </c>
      <c r="K215" s="180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72">
        <f>IF(G215&gt;=Datos!$D$15,(Datos!$D$15*Datos!$C$15),IF(G215&lt;=Datos!$D$15,(G215*Datos!$C$15)))</f>
        <v>684</v>
      </c>
      <c r="M215" s="179">
        <v>25</v>
      </c>
      <c r="N215" s="179">
        <f t="shared" si="130"/>
        <v>1354.75</v>
      </c>
      <c r="O215" s="221">
        <f t="shared" si="131"/>
        <v>21145.25</v>
      </c>
    </row>
    <row r="216" spans="1:15" s="7" customFormat="1" ht="36.75" customHeight="1" x14ac:dyDescent="0.2">
      <c r="A216" s="169">
        <v>173</v>
      </c>
      <c r="B216" s="109" t="s">
        <v>213</v>
      </c>
      <c r="C216" s="109" t="s">
        <v>316</v>
      </c>
      <c r="D216" s="109" t="s">
        <v>254</v>
      </c>
      <c r="E216" s="139" t="s">
        <v>312</v>
      </c>
      <c r="F216" s="139" t="s">
        <v>313</v>
      </c>
      <c r="G216" s="179">
        <v>22500</v>
      </c>
      <c r="H216" s="179">
        <v>0</v>
      </c>
      <c r="I216" s="179">
        <f t="shared" si="123"/>
        <v>22500</v>
      </c>
      <c r="J216" s="172">
        <f>IF(G216&gt;=Datos!$D$14,(Datos!$D$14*Datos!$C$14),IF(G216&lt;=Datos!$D$14,(G216*Datos!$C$14)))</f>
        <v>645.75</v>
      </c>
      <c r="K216" s="180" t="str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0</v>
      </c>
      <c r="L216" s="172">
        <f>IF(G216&gt;=Datos!$D$15,(Datos!$D$15*Datos!$C$15),IF(G216&lt;=Datos!$D$15,(G216*Datos!$C$15)))</f>
        <v>684</v>
      </c>
      <c r="M216" s="179">
        <v>25</v>
      </c>
      <c r="N216" s="179">
        <f t="shared" si="130"/>
        <v>1354.75</v>
      </c>
      <c r="O216" s="221">
        <f t="shared" si="131"/>
        <v>21145.25</v>
      </c>
    </row>
    <row r="217" spans="1:15" s="7" customFormat="1" ht="36.75" customHeight="1" x14ac:dyDescent="0.2">
      <c r="A217" s="169">
        <v>174</v>
      </c>
      <c r="B217" s="109" t="s">
        <v>193</v>
      </c>
      <c r="C217" s="109" t="s">
        <v>316</v>
      </c>
      <c r="D217" s="109" t="s">
        <v>254</v>
      </c>
      <c r="E217" s="139" t="s">
        <v>312</v>
      </c>
      <c r="F217" s="139" t="s">
        <v>313</v>
      </c>
      <c r="G217" s="179">
        <v>25357.5</v>
      </c>
      <c r="H217" s="179">
        <v>0</v>
      </c>
      <c r="I217" s="179">
        <f t="shared" si="123"/>
        <v>25357.5</v>
      </c>
      <c r="J217" s="172">
        <f>IF(G217&gt;=Datos!$D$14,(Datos!$D$14*Datos!$C$14),IF(G217&lt;=Datos!$D$14,(G217*Datos!$C$14)))</f>
        <v>727.76025000000004</v>
      </c>
      <c r="K217" s="180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172">
        <f>IF(G217&gt;=Datos!$D$15,(Datos!$D$15*Datos!$C$15),IF(G217&lt;=Datos!$D$15,(G217*Datos!$C$15)))</f>
        <v>770.86800000000005</v>
      </c>
      <c r="M217" s="179">
        <v>25</v>
      </c>
      <c r="N217" s="179">
        <f t="shared" si="130"/>
        <v>1523.6282500000002</v>
      </c>
      <c r="O217" s="221">
        <f t="shared" si="131"/>
        <v>23833.871749999998</v>
      </c>
    </row>
    <row r="218" spans="1:15" s="7" customFormat="1" ht="36.75" customHeight="1" x14ac:dyDescent="0.2">
      <c r="A218" s="169">
        <v>175</v>
      </c>
      <c r="B218" s="109" t="s">
        <v>182</v>
      </c>
      <c r="C218" s="109" t="s">
        <v>316</v>
      </c>
      <c r="D218" s="109" t="s">
        <v>254</v>
      </c>
      <c r="E218" s="139" t="s">
        <v>312</v>
      </c>
      <c r="F218" s="139" t="s">
        <v>313</v>
      </c>
      <c r="G218" s="179">
        <v>22500</v>
      </c>
      <c r="H218" s="179">
        <v>0</v>
      </c>
      <c r="I218" s="179">
        <f t="shared" si="123"/>
        <v>22500</v>
      </c>
      <c r="J218" s="172">
        <f>IF(G218&gt;=Datos!$D$14,(Datos!$D$14*Datos!$C$14),IF(G218&lt;=Datos!$D$14,(G218*Datos!$C$14)))</f>
        <v>645.75</v>
      </c>
      <c r="K218" s="180" t="str">
        <f>IF((G218-J218-L218)&lt;=Datos!$G$7,"0",IF((G218-J218-L218)&lt;=Datos!$G$8,((G218-J218-L218)-Datos!$F$8)*Datos!$I$6,IF((G218-J218-L218)&lt;=Datos!$G$9,Datos!$I$8+((G218-J218-L218)-Datos!$F$9)*Datos!$J$6,IF((G218-J218-L218)&gt;=Datos!$F$10,(Datos!$I$8+Datos!$J$8)+((G218-J218-L218)-Datos!$F$10)*Datos!$K$6))))</f>
        <v>0</v>
      </c>
      <c r="L218" s="172">
        <f>IF(G218&gt;=Datos!$D$15,(Datos!$D$15*Datos!$C$15),IF(G218&lt;=Datos!$D$15,(G218*Datos!$C$15)))</f>
        <v>684</v>
      </c>
      <c r="M218" s="179">
        <v>25</v>
      </c>
      <c r="N218" s="179">
        <f t="shared" si="126"/>
        <v>1354.75</v>
      </c>
      <c r="O218" s="221">
        <f t="shared" si="127"/>
        <v>21145.25</v>
      </c>
    </row>
    <row r="219" spans="1:15" s="7" customFormat="1" ht="36.75" customHeight="1" x14ac:dyDescent="0.2">
      <c r="A219" s="169">
        <v>176</v>
      </c>
      <c r="B219" s="109" t="s">
        <v>47</v>
      </c>
      <c r="C219" s="109" t="s">
        <v>317</v>
      </c>
      <c r="D219" s="109" t="s">
        <v>254</v>
      </c>
      <c r="E219" s="139" t="s">
        <v>312</v>
      </c>
      <c r="F219" s="139" t="s">
        <v>313</v>
      </c>
      <c r="G219" s="179">
        <v>22500</v>
      </c>
      <c r="H219" s="179">
        <v>0</v>
      </c>
      <c r="I219" s="179">
        <f t="shared" si="123"/>
        <v>22500</v>
      </c>
      <c r="J219" s="172">
        <f>IF(G219&gt;=Datos!$D$14,(Datos!$D$14*Datos!$C$14),IF(G219&lt;=Datos!$D$14,(G219*Datos!$C$14)))</f>
        <v>645.75</v>
      </c>
      <c r="K219" s="180" t="str">
        <f>IF((G219-J219-L219)&lt;=Datos!$G$7,"0",IF((G219-J219-L219)&lt;=Datos!$G$8,((G219-J219-L219)-Datos!$F$8)*Datos!$I$6,IF((G219-J219-L219)&lt;=Datos!$G$9,Datos!$I$8+((G219-J219-L219)-Datos!$F$9)*Datos!$J$6,IF((G219-J219-L219)&gt;=Datos!$F$10,(Datos!$I$8+Datos!$J$8)+((G219-J219-L219)-Datos!$F$10)*Datos!$K$6))))</f>
        <v>0</v>
      </c>
      <c r="L219" s="172">
        <f>IF(G219&gt;=Datos!$D$15,(Datos!$D$15*Datos!$C$15),IF(G219&lt;=Datos!$D$15,(G219*Datos!$C$15)))</f>
        <v>684</v>
      </c>
      <c r="M219" s="179">
        <v>25</v>
      </c>
      <c r="N219" s="179">
        <f t="shared" si="126"/>
        <v>1354.75</v>
      </c>
      <c r="O219" s="221">
        <f t="shared" si="127"/>
        <v>21145.25</v>
      </c>
    </row>
    <row r="220" spans="1:15" s="7" customFormat="1" ht="36.75" customHeight="1" x14ac:dyDescent="0.2">
      <c r="A220" s="169">
        <v>177</v>
      </c>
      <c r="B220" s="109" t="s">
        <v>486</v>
      </c>
      <c r="C220" s="109" t="s">
        <v>318</v>
      </c>
      <c r="D220" s="109" t="s">
        <v>254</v>
      </c>
      <c r="E220" s="139" t="s">
        <v>312</v>
      </c>
      <c r="F220" s="139" t="s">
        <v>313</v>
      </c>
      <c r="G220" s="179">
        <v>20000</v>
      </c>
      <c r="H220" s="179">
        <v>0</v>
      </c>
      <c r="I220" s="179">
        <f t="shared" si="123"/>
        <v>20000</v>
      </c>
      <c r="J220" s="172">
        <v>574</v>
      </c>
      <c r="K220" s="180" t="str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0</v>
      </c>
      <c r="L220" s="172">
        <v>608</v>
      </c>
      <c r="M220" s="179">
        <v>2025</v>
      </c>
      <c r="N220" s="179">
        <f t="shared" ref="N220" si="132">SUM(J220:M220)</f>
        <v>3207</v>
      </c>
      <c r="O220" s="221">
        <f t="shared" si="127"/>
        <v>16793</v>
      </c>
    </row>
    <row r="221" spans="1:15" s="87" customFormat="1" ht="36.75" customHeight="1" x14ac:dyDescent="0.2">
      <c r="A221" s="267" t="s">
        <v>501</v>
      </c>
      <c r="B221" s="268"/>
      <c r="C221" s="118">
        <v>13</v>
      </c>
      <c r="D221" s="118"/>
      <c r="E221" s="218"/>
      <c r="F221" s="136"/>
      <c r="G221" s="122">
        <f>SUM(G208:G220)</f>
        <v>343179.25</v>
      </c>
      <c r="H221" s="122">
        <f t="shared" ref="H221:O221" si="133">SUM(H208:H220)</f>
        <v>0</v>
      </c>
      <c r="I221" s="122">
        <f t="shared" si="133"/>
        <v>343179.25</v>
      </c>
      <c r="J221" s="122">
        <f t="shared" si="133"/>
        <v>9849.2444749999995</v>
      </c>
      <c r="K221" s="122">
        <f t="shared" si="133"/>
        <v>442.64849999999967</v>
      </c>
      <c r="L221" s="122">
        <f t="shared" si="133"/>
        <v>10432.6492</v>
      </c>
      <c r="M221" s="122">
        <f t="shared" si="133"/>
        <v>21971.03</v>
      </c>
      <c r="N221" s="122">
        <f t="shared" si="133"/>
        <v>42695.572175000001</v>
      </c>
      <c r="O221" s="122">
        <f t="shared" si="133"/>
        <v>300483.67782499996</v>
      </c>
    </row>
    <row r="222" spans="1:15" s="7" customFormat="1" ht="36.75" customHeight="1" x14ac:dyDescent="0.2">
      <c r="A222" s="267" t="s">
        <v>664</v>
      </c>
      <c r="B222" s="268"/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22"/>
    </row>
    <row r="223" spans="1:15" s="7" customFormat="1" ht="36.75" customHeight="1" x14ac:dyDescent="0.2">
      <c r="A223" s="169">
        <v>178</v>
      </c>
      <c r="B223" s="127" t="s">
        <v>603</v>
      </c>
      <c r="C223" s="109" t="s">
        <v>316</v>
      </c>
      <c r="D223" s="109" t="s">
        <v>661</v>
      </c>
      <c r="E223" s="139" t="s">
        <v>312</v>
      </c>
      <c r="F223" s="139" t="s">
        <v>19</v>
      </c>
      <c r="G223" s="179">
        <v>150000</v>
      </c>
      <c r="H223" s="179">
        <v>0</v>
      </c>
      <c r="I223" s="179">
        <f t="shared" ref="I223:I224" si="134">SUM(G223:H223)</f>
        <v>150000</v>
      </c>
      <c r="J223" s="172">
        <f>IF(G223&gt;=Datos!$D$14,(Datos!$D$14*Datos!$C$14),IF(G223&lt;=Datos!$D$14,(G223*Datos!$C$14)))</f>
        <v>4305</v>
      </c>
      <c r="K223" s="180">
        <v>23866.62</v>
      </c>
      <c r="L223" s="172">
        <f>IF(G223&gt;=Datos!$D$15,(Datos!$D$15*Datos!$C$15),IF(G223&lt;=Datos!$D$15,(G223*Datos!$C$15)))</f>
        <v>4560</v>
      </c>
      <c r="M223" s="179">
        <v>25</v>
      </c>
      <c r="N223" s="179">
        <f t="shared" ref="N223" si="135">SUM(J223:M223)</f>
        <v>32756.62</v>
      </c>
      <c r="O223" s="219">
        <f t="shared" ref="O223" si="136">+G223-N223</f>
        <v>117243.38</v>
      </c>
    </row>
    <row r="224" spans="1:15" s="7" customFormat="1" ht="36.75" customHeight="1" x14ac:dyDescent="0.2">
      <c r="A224" s="169">
        <v>179</v>
      </c>
      <c r="B224" s="109" t="s">
        <v>36</v>
      </c>
      <c r="C224" s="109" t="s">
        <v>316</v>
      </c>
      <c r="D224" s="109" t="s">
        <v>248</v>
      </c>
      <c r="E224" s="139" t="s">
        <v>312</v>
      </c>
      <c r="F224" s="139" t="s">
        <v>19</v>
      </c>
      <c r="G224" s="179">
        <v>65000</v>
      </c>
      <c r="H224" s="179">
        <v>0</v>
      </c>
      <c r="I224" s="179">
        <f t="shared" si="134"/>
        <v>65000</v>
      </c>
      <c r="J224" s="172">
        <f>IF(G224&gt;=Datos!$D$14,(Datos!$D$14*Datos!$C$14),IF(G224&lt;=Datos!$D$14,(G224*Datos!$C$14)))</f>
        <v>1865.5</v>
      </c>
      <c r="K224" s="180">
        <v>4084.48</v>
      </c>
      <c r="L224" s="172">
        <f>IF(G224&gt;=Datos!$D$15,(Datos!$D$15*Datos!$C$15),IF(G224&lt;=Datos!$D$15,(G224*Datos!$C$15)))</f>
        <v>1976</v>
      </c>
      <c r="M224" s="179">
        <v>1740.46</v>
      </c>
      <c r="N224" s="179">
        <f t="shared" ref="N224" si="137">SUM(J224:M224)</f>
        <v>9666.4399999999987</v>
      </c>
      <c r="O224" s="219">
        <f t="shared" ref="O224" si="138">+G224-N224</f>
        <v>55333.56</v>
      </c>
    </row>
    <row r="225" spans="1:15" s="87" customFormat="1" ht="36.75" customHeight="1" x14ac:dyDescent="0.2">
      <c r="A225" s="267" t="s">
        <v>501</v>
      </c>
      <c r="B225" s="268"/>
      <c r="C225" s="118">
        <v>2</v>
      </c>
      <c r="D225" s="118"/>
      <c r="E225" s="218"/>
      <c r="F225" s="136"/>
      <c r="G225" s="122">
        <f>SUM(G223:G224)</f>
        <v>215000</v>
      </c>
      <c r="H225" s="122">
        <f t="shared" ref="H225:O225" si="139">SUM(H223:H224)</f>
        <v>0</v>
      </c>
      <c r="I225" s="122">
        <f t="shared" si="139"/>
        <v>215000</v>
      </c>
      <c r="J225" s="122">
        <f t="shared" si="139"/>
        <v>6170.5</v>
      </c>
      <c r="K225" s="122">
        <f t="shared" si="139"/>
        <v>27951.1</v>
      </c>
      <c r="L225" s="122">
        <f t="shared" si="139"/>
        <v>6536</v>
      </c>
      <c r="M225" s="122">
        <f t="shared" si="139"/>
        <v>1765.46</v>
      </c>
      <c r="N225" s="122">
        <f t="shared" si="139"/>
        <v>42423.06</v>
      </c>
      <c r="O225" s="122">
        <f t="shared" si="139"/>
        <v>172576.94</v>
      </c>
    </row>
    <row r="226" spans="1:15" s="7" customFormat="1" ht="36.75" customHeight="1" x14ac:dyDescent="0.2">
      <c r="A226" s="267" t="s">
        <v>507</v>
      </c>
      <c r="B226" s="268"/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22"/>
    </row>
    <row r="227" spans="1:15" s="7" customFormat="1" ht="36.75" customHeight="1" x14ac:dyDescent="0.2">
      <c r="A227" s="169">
        <v>180</v>
      </c>
      <c r="B227" s="109" t="s">
        <v>196</v>
      </c>
      <c r="C227" s="109" t="s">
        <v>316</v>
      </c>
      <c r="D227" s="109" t="s">
        <v>351</v>
      </c>
      <c r="E227" s="139" t="s">
        <v>312</v>
      </c>
      <c r="F227" s="139" t="s">
        <v>19</v>
      </c>
      <c r="G227" s="179">
        <v>35000</v>
      </c>
      <c r="H227" s="179">
        <v>0</v>
      </c>
      <c r="I227" s="179">
        <f t="shared" ref="I227:I232" si="140">SUM(G227:H227)</f>
        <v>35000</v>
      </c>
      <c r="J227" s="172">
        <f>IF(G227&gt;=Datos!$D$14,(Datos!$D$14*Datos!$C$14),IF(G227&lt;=Datos!$D$14,(G227*Datos!$C$14)))</f>
        <v>1004.5</v>
      </c>
      <c r="K227" s="180" t="str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0</v>
      </c>
      <c r="L227" s="172">
        <f>IF(G227&gt;=Datos!$D$15,(Datos!$D$15*Datos!$C$15),IF(G227&lt;=Datos!$D$15,(G227*Datos!$C$15)))</f>
        <v>1064</v>
      </c>
      <c r="M227" s="179">
        <v>1025</v>
      </c>
      <c r="N227" s="133">
        <f t="shared" ref="N227" si="141">SUM(J227:M227)</f>
        <v>3093.5</v>
      </c>
      <c r="O227" s="219">
        <f t="shared" ref="O227" si="142">+G227-N227</f>
        <v>31906.5</v>
      </c>
    </row>
    <row r="228" spans="1:15" s="7" customFormat="1" ht="36.75" customHeight="1" x14ac:dyDescent="0.2">
      <c r="A228" s="169">
        <v>181</v>
      </c>
      <c r="B228" s="109" t="s">
        <v>195</v>
      </c>
      <c r="C228" s="109" t="s">
        <v>316</v>
      </c>
      <c r="D228" s="109" t="s">
        <v>662</v>
      </c>
      <c r="E228" s="139" t="s">
        <v>312</v>
      </c>
      <c r="F228" s="139" t="s">
        <v>19</v>
      </c>
      <c r="G228" s="179">
        <v>50000</v>
      </c>
      <c r="H228" s="179">
        <v>0</v>
      </c>
      <c r="I228" s="179">
        <f t="shared" si="140"/>
        <v>50000</v>
      </c>
      <c r="J228" s="172">
        <f>IF(G228&gt;=Datos!$D$14,(Datos!$D$14*Datos!$C$14),IF(G228&lt;=Datos!$D$14,(G228*Datos!$C$14)))</f>
        <v>1435</v>
      </c>
      <c r="K228" s="180">
        <v>1339.36</v>
      </c>
      <c r="L228" s="172">
        <f>IF(G228&gt;=Datos!$D$15,(Datos!$D$15*Datos!$C$15),IF(G228&lt;=Datos!$D$15,(G228*Datos!$C$15)))</f>
        <v>1520</v>
      </c>
      <c r="M228" s="179">
        <v>3455.92</v>
      </c>
      <c r="N228" s="133">
        <f t="shared" ref="N228:N230" si="143">SUM(J228:M228)</f>
        <v>7750.28</v>
      </c>
      <c r="O228" s="219">
        <f t="shared" ref="O228:O230" si="144">+G228-N228</f>
        <v>42249.72</v>
      </c>
    </row>
    <row r="229" spans="1:15" s="7" customFormat="1" ht="36.75" customHeight="1" x14ac:dyDescent="0.2">
      <c r="A229" s="169">
        <v>182</v>
      </c>
      <c r="B229" s="109" t="s">
        <v>153</v>
      </c>
      <c r="C229" s="109" t="s">
        <v>316</v>
      </c>
      <c r="D229" s="127" t="s">
        <v>663</v>
      </c>
      <c r="E229" s="139" t="s">
        <v>312</v>
      </c>
      <c r="F229" s="139" t="s">
        <v>19</v>
      </c>
      <c r="G229" s="179">
        <v>65000</v>
      </c>
      <c r="H229" s="179">
        <v>0</v>
      </c>
      <c r="I229" s="179">
        <f t="shared" si="140"/>
        <v>65000</v>
      </c>
      <c r="J229" s="172">
        <f>IF(G229&gt;=Datos!$D$14,(Datos!$D$14*Datos!$C$14),IF(G229&lt;=Datos!$D$14,(G229*Datos!$C$14)))</f>
        <v>1865.5</v>
      </c>
      <c r="K229" s="180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4427.5756666666657</v>
      </c>
      <c r="L229" s="172">
        <f>IF(G229&gt;=Datos!$D$15,(Datos!$D$15*Datos!$C$15),IF(G229&lt;=Datos!$D$15,(G229*Datos!$C$15)))</f>
        <v>1976</v>
      </c>
      <c r="M229" s="179">
        <v>25</v>
      </c>
      <c r="N229" s="133">
        <f t="shared" si="143"/>
        <v>8294.0756666666657</v>
      </c>
      <c r="O229" s="219">
        <f t="shared" si="144"/>
        <v>56705.924333333336</v>
      </c>
    </row>
    <row r="230" spans="1:15" s="7" customFormat="1" ht="36.75" customHeight="1" x14ac:dyDescent="0.2">
      <c r="A230" s="169">
        <v>183</v>
      </c>
      <c r="B230" s="189" t="s">
        <v>452</v>
      </c>
      <c r="C230" s="109" t="s">
        <v>316</v>
      </c>
      <c r="D230" s="189" t="s">
        <v>662</v>
      </c>
      <c r="E230" s="139" t="s">
        <v>312</v>
      </c>
      <c r="F230" s="139" t="s">
        <v>19</v>
      </c>
      <c r="G230" s="133">
        <v>48510</v>
      </c>
      <c r="H230" s="179">
        <v>0</v>
      </c>
      <c r="I230" s="179">
        <f t="shared" si="140"/>
        <v>48510</v>
      </c>
      <c r="J230" s="172">
        <f>IF(G230&gt;=Datos!$D$14,(Datos!$D$14*Datos!$C$14),IF(G230&lt;=Datos!$D$14,(G230*Datos!$C$14)))</f>
        <v>1392.2370000000001</v>
      </c>
      <c r="K230" s="180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1643.7073499999999</v>
      </c>
      <c r="L230" s="172">
        <f>IF(G230&gt;=Datos!$D$15,(Datos!$D$15*Datos!$C$15),IF(G230&lt;=Datos!$D$15,(G230*Datos!$C$15)))</f>
        <v>1474.704</v>
      </c>
      <c r="M230" s="179">
        <v>25</v>
      </c>
      <c r="N230" s="133">
        <f t="shared" si="143"/>
        <v>4535.6483499999995</v>
      </c>
      <c r="O230" s="219">
        <f t="shared" si="144"/>
        <v>43974.351649999997</v>
      </c>
    </row>
    <row r="231" spans="1:15" s="7" customFormat="1" ht="36.75" customHeight="1" x14ac:dyDescent="0.2">
      <c r="A231" s="169">
        <v>184</v>
      </c>
      <c r="B231" s="189" t="s">
        <v>454</v>
      </c>
      <c r="C231" s="109" t="s">
        <v>316</v>
      </c>
      <c r="D231" s="189" t="s">
        <v>404</v>
      </c>
      <c r="E231" s="139" t="s">
        <v>312</v>
      </c>
      <c r="F231" s="139" t="s">
        <v>19</v>
      </c>
      <c r="G231" s="133">
        <v>38000</v>
      </c>
      <c r="H231" s="179">
        <v>0</v>
      </c>
      <c r="I231" s="179">
        <f t="shared" si="140"/>
        <v>38000</v>
      </c>
      <c r="J231" s="172">
        <f>IF(G231&gt;=Datos!$D$14,(Datos!$D$14*Datos!$C$14),IF(G231&lt;=Datos!$D$14,(G231*Datos!$C$14)))</f>
        <v>1090.5999999999999</v>
      </c>
      <c r="K231" s="180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160.37850000000034</v>
      </c>
      <c r="L231" s="172">
        <f>IF(G231&gt;=Datos!$D$15,(Datos!$D$15*Datos!$C$15),IF(G231&lt;=Datos!$D$15,(G231*Datos!$C$15)))</f>
        <v>1155.2</v>
      </c>
      <c r="M231" s="179">
        <v>25</v>
      </c>
      <c r="N231" s="133">
        <f t="shared" ref="N231" si="145">SUM(J231:M231)</f>
        <v>2431.1785</v>
      </c>
      <c r="O231" s="219">
        <f t="shared" ref="O231" si="146">+G231-N231</f>
        <v>35568.821499999998</v>
      </c>
    </row>
    <row r="232" spans="1:15" s="7" customFormat="1" ht="36.75" customHeight="1" x14ac:dyDescent="0.2">
      <c r="A232" s="169">
        <v>185</v>
      </c>
      <c r="B232" s="189" t="s">
        <v>181</v>
      </c>
      <c r="C232" s="109" t="s">
        <v>316</v>
      </c>
      <c r="D232" s="189" t="s">
        <v>662</v>
      </c>
      <c r="E232" s="139" t="s">
        <v>312</v>
      </c>
      <c r="F232" s="139" t="s">
        <v>19</v>
      </c>
      <c r="G232" s="133">
        <v>42446</v>
      </c>
      <c r="H232" s="179">
        <v>0</v>
      </c>
      <c r="I232" s="179">
        <f t="shared" si="140"/>
        <v>42446</v>
      </c>
      <c r="J232" s="172">
        <f>IF(G232&gt;=Datos!$D$14,(Datos!$D$14*Datos!$C$14),IF(G232&lt;=Datos!$D$14,(G232*Datos!$C$14)))</f>
        <v>1218.2002</v>
      </c>
      <c r="K232" s="180">
        <v>530.54999999999995</v>
      </c>
      <c r="L232" s="172">
        <f>IF(G232&gt;=Datos!$D$15,(Datos!$D$15*Datos!$C$15),IF(G232&lt;=Datos!$D$15,(G232*Datos!$C$15)))</f>
        <v>1290.3584000000001</v>
      </c>
      <c r="M232" s="179">
        <v>1740.46</v>
      </c>
      <c r="N232" s="133">
        <f t="shared" ref="N232" si="147">SUM(J232:M232)</f>
        <v>4779.5686000000005</v>
      </c>
      <c r="O232" s="219">
        <f t="shared" ref="O232" si="148">+G232-N232</f>
        <v>37666.431400000001</v>
      </c>
    </row>
    <row r="233" spans="1:15" s="87" customFormat="1" ht="36.75" customHeight="1" x14ac:dyDescent="0.2">
      <c r="A233" s="267" t="s">
        <v>501</v>
      </c>
      <c r="B233" s="268"/>
      <c r="C233" s="118">
        <v>6</v>
      </c>
      <c r="D233" s="118"/>
      <c r="E233" s="218"/>
      <c r="F233" s="136"/>
      <c r="G233" s="122">
        <f t="shared" ref="G233:O233" si="149">SUM(G227:G232)</f>
        <v>278956</v>
      </c>
      <c r="H233" s="122">
        <f t="shared" si="149"/>
        <v>0</v>
      </c>
      <c r="I233" s="122">
        <f t="shared" si="149"/>
        <v>278956</v>
      </c>
      <c r="J233" s="122">
        <f t="shared" si="149"/>
        <v>8006.0371999999998</v>
      </c>
      <c r="K233" s="122">
        <f t="shared" si="149"/>
        <v>8101.571516666666</v>
      </c>
      <c r="L233" s="122">
        <f t="shared" si="149"/>
        <v>8480.2623999999996</v>
      </c>
      <c r="M233" s="122">
        <f t="shared" si="149"/>
        <v>6296.38</v>
      </c>
      <c r="N233" s="122">
        <f t="shared" si="149"/>
        <v>30884.251116666659</v>
      </c>
      <c r="O233" s="122">
        <f t="shared" si="149"/>
        <v>248071.74888333332</v>
      </c>
    </row>
    <row r="234" spans="1:15" s="7" customFormat="1" ht="36.75" customHeight="1" x14ac:dyDescent="0.2">
      <c r="A234" s="267" t="s">
        <v>665</v>
      </c>
      <c r="B234" s="268"/>
      <c r="C234" s="268"/>
      <c r="D234" s="268"/>
      <c r="E234" s="268"/>
      <c r="F234" s="268"/>
      <c r="G234" s="268"/>
      <c r="H234" s="268"/>
      <c r="I234" s="268"/>
      <c r="J234" s="268"/>
      <c r="K234" s="268"/>
      <c r="L234" s="268"/>
      <c r="M234" s="268"/>
      <c r="N234" s="268"/>
      <c r="O234" s="222"/>
    </row>
    <row r="235" spans="1:15" s="7" customFormat="1" ht="36.75" customHeight="1" x14ac:dyDescent="0.2">
      <c r="A235" s="169">
        <v>186</v>
      </c>
      <c r="B235" s="109" t="s">
        <v>386</v>
      </c>
      <c r="C235" s="109" t="s">
        <v>318</v>
      </c>
      <c r="D235" s="109" t="s">
        <v>661</v>
      </c>
      <c r="E235" s="139" t="s">
        <v>312</v>
      </c>
      <c r="F235" s="139" t="s">
        <v>313</v>
      </c>
      <c r="G235" s="179">
        <v>170000</v>
      </c>
      <c r="H235" s="179">
        <v>0</v>
      </c>
      <c r="I235" s="179">
        <f t="shared" ref="I235:I236" si="150">SUM(G235:H235)</f>
        <v>170000</v>
      </c>
      <c r="J235" s="172">
        <f>IF(G235&gt;=Datos!$D$14,(Datos!$D$14*Datos!$C$14),IF(G235&lt;=Datos!$D$14,(G235*Datos!$C$14)))</f>
        <v>4879</v>
      </c>
      <c r="K235" s="180">
        <v>28571.119999999999</v>
      </c>
      <c r="L235" s="172">
        <v>5168</v>
      </c>
      <c r="M235" s="179">
        <v>5025</v>
      </c>
      <c r="N235" s="179">
        <f t="shared" ref="N235" si="151">SUM(J235:M235)</f>
        <v>43643.119999999995</v>
      </c>
      <c r="O235" s="219">
        <f t="shared" ref="O235:O257" si="152">+G235-N235</f>
        <v>126356.88</v>
      </c>
    </row>
    <row r="236" spans="1:15" s="7" customFormat="1" ht="36.75" customHeight="1" x14ac:dyDescent="0.2">
      <c r="A236" s="169">
        <v>187</v>
      </c>
      <c r="B236" s="109" t="s">
        <v>666</v>
      </c>
      <c r="C236" s="109" t="s">
        <v>318</v>
      </c>
      <c r="D236" s="109" t="s">
        <v>251</v>
      </c>
      <c r="E236" s="139" t="s">
        <v>312</v>
      </c>
      <c r="F236" s="139" t="s">
        <v>19</v>
      </c>
      <c r="G236" s="179">
        <v>20000</v>
      </c>
      <c r="H236" s="179">
        <v>0</v>
      </c>
      <c r="I236" s="179">
        <f t="shared" si="150"/>
        <v>20000</v>
      </c>
      <c r="J236" s="172">
        <f>IF(G236&gt;=Datos!$D$14,(Datos!$D$14*Datos!$C$14),IF(G236&lt;=Datos!$D$14,(G236*Datos!$C$14)))</f>
        <v>574</v>
      </c>
      <c r="K236" s="180" t="str">
        <f>IF((G236-J236-L236)&lt;=Datos!$G$7,"0",IF((G236-J236-L236)&lt;=Datos!$G$8,((G236-J236-L236)-Datos!$F$8)*Datos!$I$6,IF((G236-J236-L236)&lt;=Datos!$G$9,Datos!$I$8+((G236-J236-L236)-Datos!$F$9)*Datos!$J$6,IF((G236-J236-L236)&gt;=Datos!$F$10,(Datos!$I$8+Datos!$J$8)+((G236-J236-L236)-Datos!$F$10)*Datos!$K$6))))</f>
        <v>0</v>
      </c>
      <c r="L236" s="172">
        <f>IF(G236&gt;=Datos!$D$15,(Datos!$D$15*Datos!$C$15),IF(G236&lt;=Datos!$D$15,(G236*Datos!$C$15)))</f>
        <v>608</v>
      </c>
      <c r="M236" s="179">
        <v>25</v>
      </c>
      <c r="N236" s="179">
        <f t="shared" ref="N236" si="153">SUM(J236:M236)</f>
        <v>1207</v>
      </c>
      <c r="O236" s="219">
        <f t="shared" ref="O236" si="154">+G236-N236</f>
        <v>18793</v>
      </c>
    </row>
    <row r="237" spans="1:15" s="87" customFormat="1" ht="36.75" customHeight="1" x14ac:dyDescent="0.2">
      <c r="A237" s="267" t="s">
        <v>501</v>
      </c>
      <c r="B237" s="268"/>
      <c r="C237" s="118">
        <v>2</v>
      </c>
      <c r="D237" s="118"/>
      <c r="E237" s="218"/>
      <c r="F237" s="136"/>
      <c r="G237" s="122">
        <f>SUM(G235:G236)</f>
        <v>190000</v>
      </c>
      <c r="H237" s="122">
        <f t="shared" ref="H237:O237" si="155">SUM(H235:H236)</f>
        <v>0</v>
      </c>
      <c r="I237" s="122">
        <f t="shared" si="155"/>
        <v>190000</v>
      </c>
      <c r="J237" s="122">
        <f t="shared" si="155"/>
        <v>5453</v>
      </c>
      <c r="K237" s="122">
        <f t="shared" si="155"/>
        <v>28571.119999999999</v>
      </c>
      <c r="L237" s="122">
        <f t="shared" si="155"/>
        <v>5776</v>
      </c>
      <c r="M237" s="122">
        <f t="shared" si="155"/>
        <v>5050</v>
      </c>
      <c r="N237" s="122">
        <f t="shared" si="155"/>
        <v>44850.119999999995</v>
      </c>
      <c r="O237" s="122">
        <f t="shared" si="155"/>
        <v>145149.88</v>
      </c>
    </row>
    <row r="238" spans="1:15" s="7" customFormat="1" ht="36.75" customHeight="1" x14ac:dyDescent="0.2">
      <c r="A238" s="267" t="s">
        <v>508</v>
      </c>
      <c r="B238" s="268"/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9"/>
    </row>
    <row r="239" spans="1:15" s="7" customFormat="1" ht="36.75" customHeight="1" x14ac:dyDescent="0.2">
      <c r="A239" s="169">
        <v>188</v>
      </c>
      <c r="B239" s="161" t="s">
        <v>477</v>
      </c>
      <c r="C239" s="109" t="s">
        <v>318</v>
      </c>
      <c r="D239" s="132" t="s">
        <v>404</v>
      </c>
      <c r="E239" s="139" t="s">
        <v>312</v>
      </c>
      <c r="F239" s="139" t="s">
        <v>19</v>
      </c>
      <c r="G239" s="133">
        <v>38000</v>
      </c>
      <c r="H239" s="179">
        <v>0</v>
      </c>
      <c r="I239" s="133">
        <f t="shared" ref="I239:I242" si="156">SUM(G239:H239)</f>
        <v>38000</v>
      </c>
      <c r="J239" s="172">
        <v>1090.5999999999999</v>
      </c>
      <c r="K239" s="180">
        <v>160.38</v>
      </c>
      <c r="L239" s="172">
        <v>1155.2</v>
      </c>
      <c r="M239" s="179">
        <v>25</v>
      </c>
      <c r="N239" s="179">
        <f t="shared" ref="N239:N240" si="157">+J239+K239+L239+M239</f>
        <v>2431.1800000000003</v>
      </c>
      <c r="O239" s="219">
        <f t="shared" si="152"/>
        <v>35568.82</v>
      </c>
    </row>
    <row r="240" spans="1:15" ht="36.75" customHeight="1" x14ac:dyDescent="0.2">
      <c r="A240" s="169">
        <v>189</v>
      </c>
      <c r="B240" s="174" t="s">
        <v>104</v>
      </c>
      <c r="C240" s="174" t="s">
        <v>318</v>
      </c>
      <c r="D240" s="174" t="s">
        <v>246</v>
      </c>
      <c r="E240" s="175" t="s">
        <v>312</v>
      </c>
      <c r="F240" s="175" t="s">
        <v>19</v>
      </c>
      <c r="G240" s="176">
        <v>70000</v>
      </c>
      <c r="H240" s="176">
        <v>0</v>
      </c>
      <c r="I240" s="133">
        <f t="shared" si="156"/>
        <v>70000</v>
      </c>
      <c r="J240" s="177">
        <f>IF(G240&gt;=Datos!$D$14,(Datos!$D$14*Datos!$C$14),IF(G240&lt;=Datos!$D$14,(G240*Datos!$C$14)))</f>
        <v>2009</v>
      </c>
      <c r="K240" s="178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5368.4756666666663</v>
      </c>
      <c r="L240" s="177">
        <f>IF(G240&gt;=Datos!$D$15,(Datos!$D$15*Datos!$C$15),IF(G240&lt;=Datos!$D$15,(G240*Datos!$C$15)))</f>
        <v>2128</v>
      </c>
      <c r="M240" s="176">
        <v>2038.05</v>
      </c>
      <c r="N240" s="179">
        <f t="shared" si="157"/>
        <v>11543.525666666665</v>
      </c>
      <c r="O240" s="219">
        <f t="shared" si="152"/>
        <v>58456.474333333332</v>
      </c>
    </row>
    <row r="241" spans="1:16" ht="36.75" customHeight="1" x14ac:dyDescent="0.2">
      <c r="A241" s="169">
        <v>190</v>
      </c>
      <c r="B241" s="174" t="s">
        <v>216</v>
      </c>
      <c r="C241" s="174" t="s">
        <v>318</v>
      </c>
      <c r="D241" s="174" t="s">
        <v>243</v>
      </c>
      <c r="E241" s="175" t="s">
        <v>312</v>
      </c>
      <c r="F241" s="175" t="s">
        <v>19</v>
      </c>
      <c r="G241" s="176">
        <v>37400</v>
      </c>
      <c r="H241" s="176">
        <v>0</v>
      </c>
      <c r="I241" s="133">
        <f t="shared" si="156"/>
        <v>37400</v>
      </c>
      <c r="J241" s="177">
        <f>IF(G241&gt;=Datos!$D$14,(Datos!$D$14*Datos!$C$14),IF(G241&lt;=Datos!$D$14,(G241*Datos!$C$14)))</f>
        <v>1073.3799999999999</v>
      </c>
      <c r="K241" s="178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75.697500000000218</v>
      </c>
      <c r="L241" s="177">
        <f>IF(G241&gt;=Datos!$D$15,(Datos!$D$15*Datos!$C$15),IF(G241&lt;=Datos!$D$15,(G241*Datos!$C$15)))</f>
        <v>1136.96</v>
      </c>
      <c r="M241" s="176">
        <v>25</v>
      </c>
      <c r="N241" s="179">
        <f t="shared" ref="N241" si="158">+J241+K241+L241+M241</f>
        <v>2311.0375000000004</v>
      </c>
      <c r="O241" s="219">
        <f t="shared" ref="O241" si="159">+G241-N241</f>
        <v>35088.962500000001</v>
      </c>
    </row>
    <row r="242" spans="1:16" s="7" customFormat="1" ht="36.75" customHeight="1" x14ac:dyDescent="0.2">
      <c r="A242" s="169">
        <v>191</v>
      </c>
      <c r="B242" s="161" t="s">
        <v>476</v>
      </c>
      <c r="C242" s="109" t="s">
        <v>318</v>
      </c>
      <c r="D242" s="132" t="s">
        <v>404</v>
      </c>
      <c r="E242" s="139" t="s">
        <v>312</v>
      </c>
      <c r="F242" s="139" t="s">
        <v>19</v>
      </c>
      <c r="G242" s="179">
        <v>38000</v>
      </c>
      <c r="H242" s="179">
        <v>0</v>
      </c>
      <c r="I242" s="133">
        <f t="shared" si="156"/>
        <v>38000</v>
      </c>
      <c r="J242" s="172">
        <v>1090.5999999999999</v>
      </c>
      <c r="K242" s="180">
        <v>160.38</v>
      </c>
      <c r="L242" s="172">
        <v>1155.2</v>
      </c>
      <c r="M242" s="179">
        <v>25</v>
      </c>
      <c r="N242" s="179">
        <f>+J242+K242+L242+M242</f>
        <v>2431.1800000000003</v>
      </c>
      <c r="O242" s="219">
        <f t="shared" ref="O242" si="160">+G242-N242</f>
        <v>35568.82</v>
      </c>
    </row>
    <row r="243" spans="1:16" s="87" customFormat="1" ht="36.75" customHeight="1" x14ac:dyDescent="0.2">
      <c r="A243" s="267" t="s">
        <v>501</v>
      </c>
      <c r="B243" s="268"/>
      <c r="C243" s="118">
        <v>4</v>
      </c>
      <c r="D243" s="118"/>
      <c r="E243" s="218"/>
      <c r="F243" s="136"/>
      <c r="G243" s="122">
        <f t="shared" ref="G243:O243" si="161">SUM(G239:G242)</f>
        <v>183400</v>
      </c>
      <c r="H243" s="122">
        <f t="shared" si="161"/>
        <v>0</v>
      </c>
      <c r="I243" s="122">
        <f t="shared" si="161"/>
        <v>183400</v>
      </c>
      <c r="J243" s="122">
        <f t="shared" si="161"/>
        <v>5263.58</v>
      </c>
      <c r="K243" s="122">
        <f t="shared" si="161"/>
        <v>5764.9331666666667</v>
      </c>
      <c r="L243" s="122">
        <f t="shared" si="161"/>
        <v>5575.36</v>
      </c>
      <c r="M243" s="122">
        <f t="shared" si="161"/>
        <v>2113.0500000000002</v>
      </c>
      <c r="N243" s="122">
        <f t="shared" si="161"/>
        <v>18716.923166666667</v>
      </c>
      <c r="O243" s="122">
        <f t="shared" si="161"/>
        <v>164683.07683333333</v>
      </c>
    </row>
    <row r="244" spans="1:16" s="7" customFormat="1" ht="36.75" customHeight="1" x14ac:dyDescent="0.2">
      <c r="A244" s="267" t="s">
        <v>667</v>
      </c>
      <c r="B244" s="268"/>
      <c r="C244" s="268"/>
      <c r="D244" s="268"/>
      <c r="E244" s="268"/>
      <c r="F244" s="268"/>
      <c r="G244" s="268"/>
      <c r="H244" s="268"/>
      <c r="I244" s="268"/>
      <c r="J244" s="268"/>
      <c r="K244" s="268"/>
      <c r="L244" s="268"/>
      <c r="M244" s="268"/>
      <c r="N244" s="268"/>
      <c r="O244" s="269"/>
    </row>
    <row r="245" spans="1:16" s="7" customFormat="1" ht="36.75" customHeight="1" x14ac:dyDescent="0.2">
      <c r="A245" s="169">
        <v>192</v>
      </c>
      <c r="B245" s="189" t="s">
        <v>89</v>
      </c>
      <c r="C245" s="109" t="s">
        <v>317</v>
      </c>
      <c r="D245" s="189" t="s">
        <v>668</v>
      </c>
      <c r="E245" s="139" t="s">
        <v>312</v>
      </c>
      <c r="F245" s="139" t="s">
        <v>313</v>
      </c>
      <c r="G245" s="133">
        <v>170000</v>
      </c>
      <c r="H245" s="179">
        <v>0</v>
      </c>
      <c r="I245" s="133">
        <f t="shared" ref="I245:I247" si="162">SUM(G245:H245)</f>
        <v>170000</v>
      </c>
      <c r="J245" s="172">
        <f>IF(G245&gt;=Datos!$D$14,(Datos!$D$14*Datos!$C$14),IF(G245&lt;=Datos!$D$14,(G245*Datos!$C$14)))</f>
        <v>4879</v>
      </c>
      <c r="K245" s="180">
        <v>28142.25</v>
      </c>
      <c r="L245" s="172">
        <v>5168</v>
      </c>
      <c r="M245" s="179">
        <v>1740.46</v>
      </c>
      <c r="N245" s="179">
        <f t="shared" ref="N245" si="163">SUM(J245:M245)</f>
        <v>39929.71</v>
      </c>
      <c r="O245" s="219">
        <f t="shared" ref="O245" si="164">+G245-N245</f>
        <v>130070.29000000001</v>
      </c>
      <c r="P245" s="17"/>
    </row>
    <row r="246" spans="1:16" s="7" customFormat="1" ht="36.75" customHeight="1" x14ac:dyDescent="0.2">
      <c r="A246" s="169">
        <v>193</v>
      </c>
      <c r="B246" s="189" t="s">
        <v>237</v>
      </c>
      <c r="C246" s="109" t="s">
        <v>317</v>
      </c>
      <c r="D246" s="189" t="s">
        <v>257</v>
      </c>
      <c r="E246" s="139" t="s">
        <v>312</v>
      </c>
      <c r="F246" s="139" t="s">
        <v>19</v>
      </c>
      <c r="G246" s="133">
        <v>35000</v>
      </c>
      <c r="H246" s="179">
        <v>0</v>
      </c>
      <c r="I246" s="133">
        <f t="shared" si="162"/>
        <v>35000</v>
      </c>
      <c r="J246" s="172">
        <f>IF(G246&gt;=Datos!$D$14,(Datos!$D$14*Datos!$C$14),IF(G246&lt;=Datos!$D$14,(G246*Datos!$C$14)))</f>
        <v>1004.5</v>
      </c>
      <c r="K246" s="180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172">
        <f>IF(G246&gt;=Datos!$D$15,(Datos!$D$15*Datos!$C$15),IF(G246&lt;=Datos!$D$15,(G246*Datos!$C$15)))</f>
        <v>1064</v>
      </c>
      <c r="M246" s="179">
        <v>25</v>
      </c>
      <c r="N246" s="179">
        <f t="shared" ref="N246" si="165">SUM(J246:M246)</f>
        <v>2093.5</v>
      </c>
      <c r="O246" s="219">
        <f t="shared" si="152"/>
        <v>32906.5</v>
      </c>
      <c r="P246" s="17"/>
    </row>
    <row r="247" spans="1:16" s="7" customFormat="1" ht="36.75" customHeight="1" x14ac:dyDescent="0.2">
      <c r="A247" s="169">
        <v>194</v>
      </c>
      <c r="B247" s="109" t="s">
        <v>669</v>
      </c>
      <c r="C247" s="109" t="s">
        <v>317</v>
      </c>
      <c r="D247" s="109" t="s">
        <v>559</v>
      </c>
      <c r="E247" s="139" t="s">
        <v>312</v>
      </c>
      <c r="F247" s="139" t="s">
        <v>19</v>
      </c>
      <c r="G247" s="179">
        <v>100000</v>
      </c>
      <c r="H247" s="179">
        <v>0</v>
      </c>
      <c r="I247" s="133">
        <f t="shared" si="162"/>
        <v>100000</v>
      </c>
      <c r="J247" s="172">
        <f>IF(G247&gt;=Datos!$D$14,(Datos!$D$14*Datos!$C$14),IF(G247&lt;=Datos!$D$14,(G247*Datos!$C$14)))</f>
        <v>2870</v>
      </c>
      <c r="K247" s="180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12105.360666666667</v>
      </c>
      <c r="L247" s="172">
        <f>IF(G247&gt;=Datos!$D$15,(Datos!$D$15*Datos!$C$15),IF(G247&lt;=Datos!$D$15,(G247*Datos!$C$15)))</f>
        <v>3040</v>
      </c>
      <c r="M247" s="179">
        <v>25</v>
      </c>
      <c r="N247" s="179">
        <f t="shared" ref="N247" si="166">SUM(J247:M247)</f>
        <v>18040.360666666667</v>
      </c>
      <c r="O247" s="219">
        <f t="shared" ref="O247" si="167">+G247-N247</f>
        <v>81959.639333333325</v>
      </c>
    </row>
    <row r="248" spans="1:16" s="87" customFormat="1" ht="36.75" customHeight="1" x14ac:dyDescent="0.2">
      <c r="A248" s="267" t="s">
        <v>501</v>
      </c>
      <c r="B248" s="268"/>
      <c r="C248" s="118">
        <v>3</v>
      </c>
      <c r="D248" s="118"/>
      <c r="E248" s="218"/>
      <c r="F248" s="136"/>
      <c r="G248" s="122">
        <f>SUM(G245:G247)</f>
        <v>305000</v>
      </c>
      <c r="H248" s="122">
        <f t="shared" ref="H248:N248" si="168">SUM(H245:H247)</f>
        <v>0</v>
      </c>
      <c r="I248" s="122">
        <f t="shared" si="168"/>
        <v>305000</v>
      </c>
      <c r="J248" s="122">
        <f t="shared" si="168"/>
        <v>8753.5</v>
      </c>
      <c r="K248" s="122">
        <f t="shared" si="168"/>
        <v>40247.610666666667</v>
      </c>
      <c r="L248" s="122">
        <f t="shared" si="168"/>
        <v>9272</v>
      </c>
      <c r="M248" s="122">
        <f t="shared" si="168"/>
        <v>1790.46</v>
      </c>
      <c r="N248" s="122">
        <f t="shared" si="168"/>
        <v>60063.570666666667</v>
      </c>
      <c r="O248" s="122">
        <f>SUM(O245:O247)</f>
        <v>244936.42933333333</v>
      </c>
    </row>
    <row r="249" spans="1:16" s="7" customFormat="1" ht="36.75" customHeight="1" x14ac:dyDescent="0.2">
      <c r="A249" s="267" t="s">
        <v>510</v>
      </c>
      <c r="B249" s="268"/>
      <c r="C249" s="268"/>
      <c r="D249" s="268"/>
      <c r="E249" s="268"/>
      <c r="F249" s="268"/>
      <c r="G249" s="268"/>
      <c r="H249" s="268"/>
      <c r="I249" s="268"/>
      <c r="J249" s="268"/>
      <c r="K249" s="268"/>
      <c r="L249" s="268"/>
      <c r="M249" s="268"/>
      <c r="N249" s="268"/>
      <c r="O249" s="269"/>
    </row>
    <row r="250" spans="1:16" s="7" customFormat="1" ht="36.75" customHeight="1" x14ac:dyDescent="0.2">
      <c r="A250" s="169">
        <v>195</v>
      </c>
      <c r="B250" s="109" t="s">
        <v>557</v>
      </c>
      <c r="C250" s="109" t="s">
        <v>317</v>
      </c>
      <c r="D250" s="109" t="s">
        <v>344</v>
      </c>
      <c r="E250" s="139" t="s">
        <v>312</v>
      </c>
      <c r="F250" s="139" t="s">
        <v>19</v>
      </c>
      <c r="G250" s="179">
        <v>26000</v>
      </c>
      <c r="H250" s="179">
        <v>0</v>
      </c>
      <c r="I250" s="179">
        <f t="shared" ref="I250:I252" si="169">SUM(G250:H250)</f>
        <v>26000</v>
      </c>
      <c r="J250" s="172">
        <f>IF(G250&gt;=Datos!$D$14,(Datos!$D$14*Datos!$C$14),IF(G250&lt;=Datos!$D$14,(G250*Datos!$C$14)))</f>
        <v>746.2</v>
      </c>
      <c r="K250" s="180" t="str">
        <f>IF((G250-J250-L250)&lt;=Datos!$G$7,"0",IF((G250-J250-L250)&lt;=Datos!$G$8,((G250-J250-L250)-Datos!$F$8)*Datos!$I$6,IF((G250-J250-L250)&lt;=Datos!$G$9,Datos!$I$8+((G250-J250-L250)-Datos!$F$9)*Datos!$J$6,IF((G250-J250-L250)&gt;=Datos!$F$10,(Datos!$I$8+Datos!$J$8)+((G250-J250-L250)-Datos!$F$10)*Datos!$K$6))))</f>
        <v>0</v>
      </c>
      <c r="L250" s="172">
        <f>IF(G250&gt;=Datos!$D$15,(Datos!$D$15*Datos!$C$15),IF(G250&lt;=Datos!$D$15,(G250*Datos!$C$15)))</f>
        <v>790.4</v>
      </c>
      <c r="M250" s="179">
        <v>25</v>
      </c>
      <c r="N250" s="179">
        <f t="shared" ref="N250:N251" si="170">SUM(J250:M250)</f>
        <v>1561.6</v>
      </c>
      <c r="O250" s="219">
        <f t="shared" ref="O250:O251" si="171">+G250-N250</f>
        <v>24438.400000000001</v>
      </c>
    </row>
    <row r="251" spans="1:16" s="7" customFormat="1" ht="36.75" customHeight="1" x14ac:dyDescent="0.2">
      <c r="A251" s="169">
        <v>196</v>
      </c>
      <c r="B251" s="109" t="s">
        <v>121</v>
      </c>
      <c r="C251" s="109" t="s">
        <v>317</v>
      </c>
      <c r="D251" s="109" t="s">
        <v>662</v>
      </c>
      <c r="E251" s="139" t="s">
        <v>312</v>
      </c>
      <c r="F251" s="139" t="s">
        <v>313</v>
      </c>
      <c r="G251" s="179">
        <v>50000</v>
      </c>
      <c r="H251" s="179">
        <v>0</v>
      </c>
      <c r="I251" s="179">
        <f t="shared" si="169"/>
        <v>50000</v>
      </c>
      <c r="J251" s="172">
        <f>IF(G251&gt;=Datos!$D$14,(Datos!$D$14*Datos!$C$14),IF(G251&lt;=Datos!$D$14,(G251*Datos!$C$14)))</f>
        <v>1435</v>
      </c>
      <c r="K251" s="180">
        <v>1596.68</v>
      </c>
      <c r="L251" s="172">
        <f>IF(G251&gt;=Datos!$D$15,(Datos!$D$15*Datos!$C$15),IF(G251&lt;=Datos!$D$15,(G251*Datos!$C$15)))</f>
        <v>1520</v>
      </c>
      <c r="M251" s="179">
        <v>1740.46</v>
      </c>
      <c r="N251" s="179">
        <f t="shared" si="170"/>
        <v>6292.14</v>
      </c>
      <c r="O251" s="219">
        <f t="shared" si="171"/>
        <v>43707.86</v>
      </c>
    </row>
    <row r="252" spans="1:16" s="7" customFormat="1" ht="36.75" customHeight="1" x14ac:dyDescent="0.2">
      <c r="A252" s="169">
        <v>197</v>
      </c>
      <c r="B252" s="109" t="s">
        <v>338</v>
      </c>
      <c r="C252" s="109" t="s">
        <v>317</v>
      </c>
      <c r="D252" s="109" t="s">
        <v>353</v>
      </c>
      <c r="E252" s="139" t="s">
        <v>312</v>
      </c>
      <c r="F252" s="139" t="s">
        <v>19</v>
      </c>
      <c r="G252" s="179">
        <v>35000</v>
      </c>
      <c r="H252" s="179">
        <v>0</v>
      </c>
      <c r="I252" s="179">
        <f t="shared" si="169"/>
        <v>35000</v>
      </c>
      <c r="J252" s="172">
        <f>IF(G252&gt;=Datos!$D$14,(Datos!$D$14*Datos!$C$14),IF(G252&lt;=Datos!$D$14,(G252*Datos!$C$14)))</f>
        <v>1004.5</v>
      </c>
      <c r="K252" s="180" t="str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0</v>
      </c>
      <c r="L252" s="172">
        <f>IF(G252&gt;=Datos!$D$15,(Datos!$D$15*Datos!$C$15),IF(G252&lt;=Datos!$D$15,(G252*Datos!$C$15)))</f>
        <v>1064</v>
      </c>
      <c r="M252" s="179">
        <v>25</v>
      </c>
      <c r="N252" s="179">
        <f t="shared" ref="N252" si="172">SUM(J252:M252)</f>
        <v>2093.5</v>
      </c>
      <c r="O252" s="219">
        <f t="shared" si="152"/>
        <v>32906.5</v>
      </c>
    </row>
    <row r="253" spans="1:16" s="87" customFormat="1" ht="36.75" customHeight="1" x14ac:dyDescent="0.2">
      <c r="A253" s="267" t="s">
        <v>501</v>
      </c>
      <c r="B253" s="268"/>
      <c r="C253" s="118">
        <v>3</v>
      </c>
      <c r="D253" s="118"/>
      <c r="E253" s="218"/>
      <c r="F253" s="136"/>
      <c r="G253" s="122">
        <f t="shared" ref="G253:O253" si="173">SUM(G250:G252)</f>
        <v>111000</v>
      </c>
      <c r="H253" s="122">
        <f t="shared" si="173"/>
        <v>0</v>
      </c>
      <c r="I253" s="122">
        <f t="shared" si="173"/>
        <v>111000</v>
      </c>
      <c r="J253" s="122">
        <f t="shared" si="173"/>
        <v>3185.7</v>
      </c>
      <c r="K253" s="122">
        <f t="shared" si="173"/>
        <v>1596.68</v>
      </c>
      <c r="L253" s="122">
        <f t="shared" si="173"/>
        <v>3374.4</v>
      </c>
      <c r="M253" s="122">
        <f t="shared" si="173"/>
        <v>1790.46</v>
      </c>
      <c r="N253" s="122">
        <f t="shared" si="173"/>
        <v>9947.24</v>
      </c>
      <c r="O253" s="122">
        <f t="shared" si="173"/>
        <v>101052.76000000001</v>
      </c>
    </row>
    <row r="254" spans="1:16" s="7" customFormat="1" ht="36.75" customHeight="1" x14ac:dyDescent="0.2">
      <c r="A254" s="267" t="s">
        <v>670</v>
      </c>
      <c r="B254" s="268"/>
      <c r="C254" s="268"/>
      <c r="D254" s="268"/>
      <c r="E254" s="268"/>
      <c r="F254" s="268"/>
      <c r="G254" s="268"/>
      <c r="H254" s="268"/>
      <c r="I254" s="268"/>
      <c r="J254" s="268"/>
      <c r="K254" s="268"/>
      <c r="L254" s="268"/>
      <c r="M254" s="268"/>
      <c r="N254" s="268"/>
      <c r="O254" s="269"/>
    </row>
    <row r="255" spans="1:16" s="7" customFormat="1" ht="36.75" customHeight="1" x14ac:dyDescent="0.2">
      <c r="A255" s="169">
        <v>198</v>
      </c>
      <c r="B255" s="109" t="s">
        <v>901</v>
      </c>
      <c r="C255" s="109" t="s">
        <v>371</v>
      </c>
      <c r="D255" s="109" t="s">
        <v>252</v>
      </c>
      <c r="E255" s="139" t="s">
        <v>312</v>
      </c>
      <c r="F255" s="139" t="s">
        <v>313</v>
      </c>
      <c r="G255" s="179">
        <v>25000</v>
      </c>
      <c r="H255" s="179">
        <v>0</v>
      </c>
      <c r="I255" s="179">
        <f t="shared" ref="I255:I257" si="174">SUM(G255:H255)</f>
        <v>25000</v>
      </c>
      <c r="J255" s="172">
        <f>IF(G255&gt;=Datos!$D$14,(Datos!$D$14*Datos!$C$14),IF(G255&lt;=Datos!$D$14,(G255*Datos!$C$14)))</f>
        <v>717.5</v>
      </c>
      <c r="K255" s="180" t="s">
        <v>902</v>
      </c>
      <c r="L255" s="172">
        <f>IF(G255&gt;=Datos!$D$15,(Datos!$D$15*Datos!$C$15),IF(G255&lt;=Datos!$D$15,(G255*Datos!$C$15)))</f>
        <v>760</v>
      </c>
      <c r="M255" s="179">
        <v>25</v>
      </c>
      <c r="N255" s="179">
        <f t="shared" ref="N255" si="175">SUM(J255:M255)</f>
        <v>1502.5</v>
      </c>
      <c r="O255" s="219">
        <f t="shared" ref="O255" si="176">+G255-N255</f>
        <v>23497.5</v>
      </c>
    </row>
    <row r="256" spans="1:16" s="7" customFormat="1" ht="36.75" customHeight="1" x14ac:dyDescent="0.2">
      <c r="A256" s="169">
        <v>199</v>
      </c>
      <c r="B256" s="109" t="s">
        <v>558</v>
      </c>
      <c r="C256" s="109" t="s">
        <v>371</v>
      </c>
      <c r="D256" s="109" t="s">
        <v>559</v>
      </c>
      <c r="E256" s="139" t="s">
        <v>312</v>
      </c>
      <c r="F256" s="139" t="s">
        <v>19</v>
      </c>
      <c r="G256" s="179">
        <v>50000</v>
      </c>
      <c r="H256" s="179">
        <v>0</v>
      </c>
      <c r="I256" s="179">
        <f t="shared" si="174"/>
        <v>50000</v>
      </c>
      <c r="J256" s="172">
        <f>IF(G256&gt;=Datos!$D$14,(Datos!$D$14*Datos!$C$14),IF(G256&lt;=Datos!$D$14,(G256*Datos!$C$14)))</f>
        <v>1435</v>
      </c>
      <c r="K256" s="180">
        <v>1854</v>
      </c>
      <c r="L256" s="172">
        <f>IF(G256&gt;=Datos!$D$15,(Datos!$D$15*Datos!$C$15),IF(G256&lt;=Datos!$D$15,(G256*Datos!$C$15)))</f>
        <v>1520</v>
      </c>
      <c r="M256" s="179">
        <v>25</v>
      </c>
      <c r="N256" s="179">
        <f t="shared" ref="N256:N257" si="177">SUM(J256:M256)</f>
        <v>4834</v>
      </c>
      <c r="O256" s="219">
        <f t="shared" si="152"/>
        <v>45166</v>
      </c>
    </row>
    <row r="257" spans="1:15" s="7" customFormat="1" ht="36.75" customHeight="1" x14ac:dyDescent="0.2">
      <c r="A257" s="169">
        <v>200</v>
      </c>
      <c r="B257" s="109" t="s">
        <v>180</v>
      </c>
      <c r="C257" s="109" t="s">
        <v>371</v>
      </c>
      <c r="D257" s="109" t="s">
        <v>260</v>
      </c>
      <c r="E257" s="139" t="s">
        <v>312</v>
      </c>
      <c r="F257" s="139" t="s">
        <v>19</v>
      </c>
      <c r="G257" s="179">
        <v>170000</v>
      </c>
      <c r="H257" s="179">
        <v>0</v>
      </c>
      <c r="I257" s="179">
        <f t="shared" si="174"/>
        <v>170000</v>
      </c>
      <c r="J257" s="172">
        <f>IF(G257&gt;=Datos!$D$14,(Datos!$D$14*Datos!$C$14),IF(G257&lt;=Datos!$D$14,(G257*Datos!$C$14)))</f>
        <v>4879</v>
      </c>
      <c r="K257" s="180">
        <v>28571.119999999999</v>
      </c>
      <c r="L257" s="172">
        <v>5168</v>
      </c>
      <c r="M257" s="179">
        <v>25</v>
      </c>
      <c r="N257" s="179">
        <f t="shared" si="177"/>
        <v>38643.119999999995</v>
      </c>
      <c r="O257" s="219">
        <f t="shared" si="152"/>
        <v>131356.88</v>
      </c>
    </row>
    <row r="258" spans="1:15" s="87" customFormat="1" ht="36.75" customHeight="1" x14ac:dyDescent="0.2">
      <c r="A258" s="267" t="s">
        <v>501</v>
      </c>
      <c r="B258" s="268"/>
      <c r="C258" s="118">
        <v>3</v>
      </c>
      <c r="D258" s="118"/>
      <c r="E258" s="218"/>
      <c r="F258" s="136"/>
      <c r="G258" s="122">
        <f>SUM(G255:G257)</f>
        <v>245000</v>
      </c>
      <c r="H258" s="122">
        <f t="shared" ref="H258:I258" si="178">SUM(H255:H257)</f>
        <v>0</v>
      </c>
      <c r="I258" s="122">
        <f t="shared" si="178"/>
        <v>245000</v>
      </c>
      <c r="J258" s="122">
        <f t="shared" ref="J258" si="179">SUM(J255:J257)</f>
        <v>7031.5</v>
      </c>
      <c r="K258" s="122">
        <f t="shared" ref="K258" si="180">SUM(K255:K257)</f>
        <v>30425.119999999999</v>
      </c>
      <c r="L258" s="122">
        <f t="shared" ref="L258" si="181">SUM(L255:L257)</f>
        <v>7448</v>
      </c>
      <c r="M258" s="122">
        <f t="shared" ref="M258" si="182">SUM(M255:M257)</f>
        <v>75</v>
      </c>
      <c r="N258" s="122">
        <f t="shared" ref="N258" si="183">SUM(N255:N257)</f>
        <v>44979.619999999995</v>
      </c>
      <c r="O258" s="122">
        <f t="shared" ref="O258" si="184">SUM(O255:O257)</f>
        <v>200020.38</v>
      </c>
    </row>
    <row r="259" spans="1:15" s="7" customFormat="1" ht="36.75" customHeight="1" x14ac:dyDescent="0.2">
      <c r="A259" s="267" t="s">
        <v>512</v>
      </c>
      <c r="B259" s="268"/>
      <c r="C259" s="268"/>
      <c r="D259" s="268"/>
      <c r="E259" s="268"/>
      <c r="F259" s="268"/>
      <c r="G259" s="268"/>
      <c r="H259" s="268"/>
      <c r="I259" s="268"/>
      <c r="J259" s="268"/>
      <c r="K259" s="268"/>
      <c r="L259" s="268"/>
      <c r="M259" s="268"/>
      <c r="N259" s="268"/>
      <c r="O259" s="222"/>
    </row>
    <row r="260" spans="1:15" s="7" customFormat="1" ht="36.75" customHeight="1" x14ac:dyDescent="0.2">
      <c r="A260" s="169">
        <v>201</v>
      </c>
      <c r="B260" s="109" t="s">
        <v>671</v>
      </c>
      <c r="C260" s="109" t="s">
        <v>371</v>
      </c>
      <c r="D260" s="109" t="s">
        <v>662</v>
      </c>
      <c r="E260" s="139" t="s">
        <v>312</v>
      </c>
      <c r="F260" s="139" t="s">
        <v>19</v>
      </c>
      <c r="G260" s="179">
        <v>50000</v>
      </c>
      <c r="H260" s="179">
        <v>0</v>
      </c>
      <c r="I260" s="179">
        <f t="shared" ref="I260:I262" si="185">SUM(G260:H260)</f>
        <v>50000</v>
      </c>
      <c r="J260" s="172">
        <f>IF(G260&gt;=Datos!$D$14,(Datos!$D$14*Datos!$C$14),IF(G260&lt;=Datos!$D$14,(G260*Datos!$C$14)))</f>
        <v>1435</v>
      </c>
      <c r="K260" s="180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1853.9984999999997</v>
      </c>
      <c r="L260" s="172">
        <f>IF(G260&gt;=Datos!$D$15,(Datos!$D$15*Datos!$C$15),IF(G260&lt;=Datos!$D$15,(G260*Datos!$C$15)))</f>
        <v>1520</v>
      </c>
      <c r="M260" s="179">
        <v>25</v>
      </c>
      <c r="N260" s="179">
        <f t="shared" ref="N260:N262" si="186">SUM(J260:M260)</f>
        <v>4833.9984999999997</v>
      </c>
      <c r="O260" s="219">
        <f t="shared" ref="O260:O262" si="187">+G260-N260</f>
        <v>45166.001499999998</v>
      </c>
    </row>
    <row r="261" spans="1:15" s="7" customFormat="1" ht="36.75" customHeight="1" x14ac:dyDescent="0.2">
      <c r="A261" s="169">
        <v>202</v>
      </c>
      <c r="B261" s="109" t="s">
        <v>334</v>
      </c>
      <c r="C261" s="109" t="s">
        <v>371</v>
      </c>
      <c r="D261" s="109" t="s">
        <v>863</v>
      </c>
      <c r="E261" s="139" t="s">
        <v>312</v>
      </c>
      <c r="F261" s="139" t="s">
        <v>19</v>
      </c>
      <c r="G261" s="179">
        <v>26000</v>
      </c>
      <c r="H261" s="179">
        <v>0</v>
      </c>
      <c r="I261" s="179">
        <f t="shared" si="185"/>
        <v>26000</v>
      </c>
      <c r="J261" s="172">
        <f>IF(G261&gt;=Datos!$D$14,(Datos!$D$14*Datos!$C$14),IF(G261&lt;=Datos!$D$14,(G261*Datos!$C$14)))</f>
        <v>746.2</v>
      </c>
      <c r="K261" s="180" t="str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0</v>
      </c>
      <c r="L261" s="172">
        <f>IF(G261&gt;=Datos!$D$15,(Datos!$D$15*Datos!$C$15),IF(G261&lt;=Datos!$D$15,(G261*Datos!$C$15)))</f>
        <v>790.4</v>
      </c>
      <c r="M261" s="179">
        <v>25</v>
      </c>
      <c r="N261" s="179">
        <f>SUM(J261:M261)</f>
        <v>1561.6</v>
      </c>
      <c r="O261" s="219">
        <f>+G261-N261</f>
        <v>24438.400000000001</v>
      </c>
    </row>
    <row r="262" spans="1:15" s="7" customFormat="1" ht="36.75" customHeight="1" x14ac:dyDescent="0.2">
      <c r="A262" s="169">
        <v>203</v>
      </c>
      <c r="B262" s="109" t="s">
        <v>394</v>
      </c>
      <c r="C262" s="109" t="s">
        <v>371</v>
      </c>
      <c r="D262" s="109" t="s">
        <v>662</v>
      </c>
      <c r="E262" s="139" t="s">
        <v>312</v>
      </c>
      <c r="F262" s="139" t="s">
        <v>19</v>
      </c>
      <c r="G262" s="179">
        <v>50000</v>
      </c>
      <c r="H262" s="179">
        <v>0</v>
      </c>
      <c r="I262" s="179">
        <f t="shared" si="185"/>
        <v>50000</v>
      </c>
      <c r="J262" s="172">
        <f>IF(G262&gt;=Datos!$D$14,(Datos!$D$14*Datos!$C$14),IF(G262&lt;=Datos!$D$14,(G262*Datos!$C$14)))</f>
        <v>1435</v>
      </c>
      <c r="K262" s="180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1853.9984999999997</v>
      </c>
      <c r="L262" s="172">
        <f>IF(G262&gt;=Datos!$D$15,(Datos!$D$15*Datos!$C$15),IF(G262&lt;=Datos!$D$15,(G262*Datos!$C$15)))</f>
        <v>1520</v>
      </c>
      <c r="M262" s="179">
        <v>25</v>
      </c>
      <c r="N262" s="179">
        <f t="shared" si="186"/>
        <v>4833.9984999999997</v>
      </c>
      <c r="O262" s="219">
        <f t="shared" si="187"/>
        <v>45166.001499999998</v>
      </c>
    </row>
    <row r="263" spans="1:15" s="87" customFormat="1" ht="36.75" customHeight="1" x14ac:dyDescent="0.2">
      <c r="A263" s="267" t="s">
        <v>501</v>
      </c>
      <c r="B263" s="268"/>
      <c r="C263" s="118">
        <v>3</v>
      </c>
      <c r="D263" s="118"/>
      <c r="E263" s="218"/>
      <c r="F263" s="136"/>
      <c r="G263" s="122">
        <f t="shared" ref="G263:O263" si="188">SUM(G260:G262)</f>
        <v>126000</v>
      </c>
      <c r="H263" s="122">
        <f t="shared" si="188"/>
        <v>0</v>
      </c>
      <c r="I263" s="122">
        <f t="shared" si="188"/>
        <v>126000</v>
      </c>
      <c r="J263" s="122">
        <f t="shared" si="188"/>
        <v>3616.2</v>
      </c>
      <c r="K263" s="122">
        <f t="shared" si="188"/>
        <v>3707.9969999999994</v>
      </c>
      <c r="L263" s="122">
        <f t="shared" si="188"/>
        <v>3830.4</v>
      </c>
      <c r="M263" s="122">
        <f t="shared" si="188"/>
        <v>75</v>
      </c>
      <c r="N263" s="122">
        <f t="shared" si="188"/>
        <v>11229.597</v>
      </c>
      <c r="O263" s="122">
        <f t="shared" si="188"/>
        <v>114770.40300000001</v>
      </c>
    </row>
    <row r="264" spans="1:15" s="7" customFormat="1" ht="36.75" customHeight="1" x14ac:dyDescent="0.2">
      <c r="A264" s="267" t="s">
        <v>561</v>
      </c>
      <c r="B264" s="268"/>
      <c r="C264" s="268"/>
      <c r="D264" s="268"/>
      <c r="E264" s="268"/>
      <c r="F264" s="268"/>
      <c r="G264" s="268"/>
      <c r="H264" s="268"/>
      <c r="I264" s="268"/>
      <c r="J264" s="268"/>
      <c r="K264" s="268"/>
      <c r="L264" s="268"/>
      <c r="M264" s="268"/>
      <c r="N264" s="268"/>
      <c r="O264" s="222"/>
    </row>
    <row r="265" spans="1:15" s="7" customFormat="1" ht="36.75" customHeight="1" x14ac:dyDescent="0.2">
      <c r="A265" s="169">
        <v>204</v>
      </c>
      <c r="B265" s="109" t="s">
        <v>755</v>
      </c>
      <c r="C265" s="109" t="s">
        <v>316</v>
      </c>
      <c r="D265" s="109" t="s">
        <v>244</v>
      </c>
      <c r="E265" s="139" t="s">
        <v>312</v>
      </c>
      <c r="F265" s="139" t="s">
        <v>313</v>
      </c>
      <c r="G265" s="179">
        <v>66000</v>
      </c>
      <c r="H265" s="179">
        <v>0</v>
      </c>
      <c r="I265" s="179">
        <f t="shared" ref="I265:I279" si="189">SUM(G265:H265)</f>
        <v>66000</v>
      </c>
      <c r="J265" s="172">
        <f>IF(G265&gt;=Datos!$D$14,(Datos!$D$14*Datos!$C$14),IF(G265&lt;=Datos!$D$14,(G265*Datos!$C$14)))</f>
        <v>1894.2</v>
      </c>
      <c r="K265" s="180">
        <v>3929.57</v>
      </c>
      <c r="L265" s="172">
        <f>IF(G265&gt;=Datos!$D$15,(Datos!$D$15*Datos!$C$15),IF(G265&lt;=Datos!$D$15,(G265*Datos!$C$15)))</f>
        <v>2006.4</v>
      </c>
      <c r="M265" s="179">
        <v>3455.92</v>
      </c>
      <c r="N265" s="179">
        <f t="shared" ref="N265:N279" si="190">SUM(J265:M265)</f>
        <v>11286.09</v>
      </c>
      <c r="O265" s="219">
        <f t="shared" ref="O265:O279" si="191">+G265-N265</f>
        <v>54713.91</v>
      </c>
    </row>
    <row r="266" spans="1:15" s="7" customFormat="1" ht="36.75" customHeight="1" x14ac:dyDescent="0.2">
      <c r="A266" s="169">
        <v>205</v>
      </c>
      <c r="B266" s="109" t="s">
        <v>393</v>
      </c>
      <c r="C266" s="109" t="s">
        <v>316</v>
      </c>
      <c r="D266" s="109" t="s">
        <v>244</v>
      </c>
      <c r="E266" s="139" t="s">
        <v>312</v>
      </c>
      <c r="F266" s="139" t="s">
        <v>19</v>
      </c>
      <c r="G266" s="179">
        <v>66000</v>
      </c>
      <c r="H266" s="179">
        <v>0</v>
      </c>
      <c r="I266" s="179">
        <f t="shared" si="189"/>
        <v>66000</v>
      </c>
      <c r="J266" s="172">
        <f>IF(G266&gt;=Datos!$D$14,(Datos!$D$14*Datos!$C$14),IF(G266&lt;=Datos!$D$14,(G266*Datos!$C$14)))</f>
        <v>1894.2</v>
      </c>
      <c r="K266" s="180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4615.755666666666</v>
      </c>
      <c r="L266" s="172">
        <f>IF(G266&gt;=Datos!$D$15,(Datos!$D$15*Datos!$C$15),IF(G266&lt;=Datos!$D$15,(G266*Datos!$C$15)))</f>
        <v>2006.4</v>
      </c>
      <c r="M266" s="179">
        <v>25</v>
      </c>
      <c r="N266" s="179">
        <f t="shared" ref="N266:N274" si="192">SUM(J266:M266)</f>
        <v>8541.3556666666664</v>
      </c>
      <c r="O266" s="219">
        <f t="shared" ref="O266:O274" si="193">+G266-N266</f>
        <v>57458.64433333333</v>
      </c>
    </row>
    <row r="267" spans="1:15" s="7" customFormat="1" ht="36.75" customHeight="1" x14ac:dyDescent="0.2">
      <c r="A267" s="169">
        <v>206</v>
      </c>
      <c r="B267" s="109" t="s">
        <v>961</v>
      </c>
      <c r="C267" s="109" t="s">
        <v>316</v>
      </c>
      <c r="D267" s="109" t="s">
        <v>693</v>
      </c>
      <c r="E267" s="139" t="s">
        <v>312</v>
      </c>
      <c r="F267" s="139" t="s">
        <v>19</v>
      </c>
      <c r="G267" s="179">
        <v>80000</v>
      </c>
      <c r="H267" s="179">
        <v>0</v>
      </c>
      <c r="I267" s="179">
        <f t="shared" si="189"/>
        <v>80000</v>
      </c>
      <c r="J267" s="172">
        <f>IF(G267&gt;=Datos!$D$14,(Datos!$D$14*Datos!$C$14),IF(G267&lt;=Datos!$D$14,(G267*Datos!$C$14)))</f>
        <v>2296</v>
      </c>
      <c r="K267" s="180">
        <f>IF((G267-J267-L267)&lt;=Datos!$G$7,"0",IF((G267-J267-L267)&lt;=Datos!$G$8,((G267-J267-L267)-Datos!$F$8)*Datos!$I$6,IF((G267-J267-L267)&lt;=Datos!$G$9,Datos!$I$8+((G267-J267-L267)-Datos!$F$9)*Datos!$J$6,IF((G267-J267-L267)&gt;=Datos!$F$10,(Datos!$I$8+Datos!$J$8)+((G267-J267-L267)-Datos!$F$10)*Datos!$K$6))))</f>
        <v>7400.8606666666674</v>
      </c>
      <c r="L267" s="172">
        <f>IF(G267&gt;=Datos!$D$15,(Datos!$D$15*Datos!$C$15),IF(G267&lt;=Datos!$D$15,(G267*Datos!$C$15)))</f>
        <v>2432</v>
      </c>
      <c r="M267" s="179">
        <v>25</v>
      </c>
      <c r="N267" s="179">
        <f t="shared" si="192"/>
        <v>12153.860666666667</v>
      </c>
      <c r="O267" s="219">
        <f t="shared" si="193"/>
        <v>67846.139333333325</v>
      </c>
    </row>
    <row r="268" spans="1:15" s="7" customFormat="1" ht="36.75" customHeight="1" x14ac:dyDescent="0.2">
      <c r="A268" s="169">
        <v>207</v>
      </c>
      <c r="B268" s="109" t="s">
        <v>223</v>
      </c>
      <c r="C268" s="109" t="s">
        <v>316</v>
      </c>
      <c r="D268" s="109" t="s">
        <v>693</v>
      </c>
      <c r="E268" s="139" t="s">
        <v>312</v>
      </c>
      <c r="F268" s="139" t="s">
        <v>19</v>
      </c>
      <c r="G268" s="179">
        <v>80000</v>
      </c>
      <c r="H268" s="179">
        <v>0</v>
      </c>
      <c r="I268" s="179">
        <f t="shared" si="189"/>
        <v>80000</v>
      </c>
      <c r="J268" s="172">
        <f>IF(G268&gt;=Datos!$D$14,(Datos!$D$14*Datos!$C$14),IF(G268&lt;=Datos!$D$14,(G268*Datos!$C$14)))</f>
        <v>2296</v>
      </c>
      <c r="K268" s="180">
        <v>6972</v>
      </c>
      <c r="L268" s="172">
        <f>IF(G268&gt;=Datos!$D$15,(Datos!$D$15*Datos!$C$15),IF(G268&lt;=Datos!$D$15,(G268*Datos!$C$15)))</f>
        <v>2432</v>
      </c>
      <c r="M268" s="179">
        <v>1740.46</v>
      </c>
      <c r="N268" s="179">
        <f t="shared" si="192"/>
        <v>13440.46</v>
      </c>
      <c r="O268" s="219">
        <f t="shared" si="193"/>
        <v>66559.540000000008</v>
      </c>
    </row>
    <row r="269" spans="1:15" s="7" customFormat="1" ht="36.75" customHeight="1" x14ac:dyDescent="0.2">
      <c r="A269" s="169">
        <v>208</v>
      </c>
      <c r="B269" s="189" t="s">
        <v>560</v>
      </c>
      <c r="C269" s="109" t="s">
        <v>316</v>
      </c>
      <c r="D269" s="189" t="s">
        <v>244</v>
      </c>
      <c r="E269" s="139" t="s">
        <v>312</v>
      </c>
      <c r="F269" s="139" t="s">
        <v>19</v>
      </c>
      <c r="G269" s="133">
        <v>71500</v>
      </c>
      <c r="H269" s="179">
        <v>0</v>
      </c>
      <c r="I269" s="179">
        <f t="shared" si="189"/>
        <v>71500</v>
      </c>
      <c r="J269" s="172">
        <f>IF(G269&gt;=Datos!$D$14,(Datos!$D$14*Datos!$C$14),IF(G269&lt;=Datos!$D$14,(G269*Datos!$C$14)))</f>
        <v>2052.0500000000002</v>
      </c>
      <c r="K269" s="180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5650.745666666664</v>
      </c>
      <c r="L269" s="172">
        <f>IF(G269&gt;=Datos!$D$15,(Datos!$D$15*Datos!$C$15),IF(G269&lt;=Datos!$D$15,(G269*Datos!$C$15)))</f>
        <v>2173.6</v>
      </c>
      <c r="M269" s="179">
        <v>25</v>
      </c>
      <c r="N269" s="179">
        <f t="shared" si="192"/>
        <v>9901.3956666666636</v>
      </c>
      <c r="O269" s="219">
        <f t="shared" si="193"/>
        <v>61598.604333333336</v>
      </c>
    </row>
    <row r="270" spans="1:15" s="7" customFormat="1" ht="36.75" customHeight="1" x14ac:dyDescent="0.2">
      <c r="A270" s="169">
        <v>209</v>
      </c>
      <c r="B270" s="109" t="s">
        <v>962</v>
      </c>
      <c r="C270" s="109" t="s">
        <v>316</v>
      </c>
      <c r="D270" s="109" t="s">
        <v>250</v>
      </c>
      <c r="E270" s="139" t="s">
        <v>312</v>
      </c>
      <c r="F270" s="139" t="s">
        <v>19</v>
      </c>
      <c r="G270" s="179">
        <v>66000</v>
      </c>
      <c r="H270" s="179">
        <v>0</v>
      </c>
      <c r="I270" s="179">
        <f t="shared" si="189"/>
        <v>66000</v>
      </c>
      <c r="J270" s="172">
        <f>IF(G270&gt;=Datos!$D$14,(Datos!$D$14*Datos!$C$14),IF(G270&lt;=Datos!$D$14,(G270*Datos!$C$14)))</f>
        <v>1894.2</v>
      </c>
      <c r="K270" s="180">
        <f>IF((G270-J270-L270)&lt;=Datos!$G$7,"0",IF((G270-J270-L270)&lt;=Datos!$G$8,((G270-J270-L270)-Datos!$F$8)*Datos!$I$6,IF((G270-J270-L270)&lt;=Datos!$G$9,Datos!$I$8+((G270-J270-L270)-Datos!$F$9)*Datos!$J$6,IF((G270-J270-L270)&gt;=Datos!$F$10,(Datos!$I$8+Datos!$J$8)+((G270-J270-L270)-Datos!$F$10)*Datos!$K$6))))</f>
        <v>4615.755666666666</v>
      </c>
      <c r="L270" s="172">
        <f>IF(G270&gt;=Datos!$D$15,(Datos!$D$15*Datos!$C$15),IF(G270&lt;=Datos!$D$15,(G270*Datos!$C$15)))</f>
        <v>2006.4</v>
      </c>
      <c r="M270" s="179">
        <v>25</v>
      </c>
      <c r="N270" s="179">
        <f t="shared" si="192"/>
        <v>8541.3556666666664</v>
      </c>
      <c r="O270" s="219">
        <f t="shared" si="193"/>
        <v>57458.64433333333</v>
      </c>
    </row>
    <row r="271" spans="1:15" s="7" customFormat="1" ht="36.75" customHeight="1" x14ac:dyDescent="0.2">
      <c r="A271" s="169">
        <v>210</v>
      </c>
      <c r="B271" s="109" t="s">
        <v>149</v>
      </c>
      <c r="C271" s="109" t="s">
        <v>316</v>
      </c>
      <c r="D271" s="109" t="s">
        <v>263</v>
      </c>
      <c r="E271" s="139" t="s">
        <v>312</v>
      </c>
      <c r="F271" s="139" t="s">
        <v>313</v>
      </c>
      <c r="G271" s="179">
        <v>35000</v>
      </c>
      <c r="H271" s="179">
        <v>0</v>
      </c>
      <c r="I271" s="179">
        <f t="shared" si="189"/>
        <v>35000</v>
      </c>
      <c r="J271" s="172">
        <f>IF(G271&gt;=Datos!$D$14,(Datos!$D$14*Datos!$C$14),IF(G271&lt;=Datos!$D$14,(G271*Datos!$C$14)))</f>
        <v>1004.5</v>
      </c>
      <c r="K271" s="180" t="str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0</v>
      </c>
      <c r="L271" s="172">
        <f>IF(G271&gt;=Datos!$D$15,(Datos!$D$15*Datos!$C$15),IF(G271&lt;=Datos!$D$15,(G271*Datos!$C$15)))</f>
        <v>1064</v>
      </c>
      <c r="M271" s="179">
        <v>25</v>
      </c>
      <c r="N271" s="179">
        <f t="shared" si="192"/>
        <v>2093.5</v>
      </c>
      <c r="O271" s="219">
        <f t="shared" si="193"/>
        <v>32906.5</v>
      </c>
    </row>
    <row r="272" spans="1:15" s="7" customFormat="1" ht="36.75" customHeight="1" x14ac:dyDescent="0.2">
      <c r="A272" s="169">
        <v>211</v>
      </c>
      <c r="B272" s="109" t="s">
        <v>208</v>
      </c>
      <c r="C272" s="109" t="s">
        <v>316</v>
      </c>
      <c r="D272" s="109" t="s">
        <v>244</v>
      </c>
      <c r="E272" s="139" t="s">
        <v>312</v>
      </c>
      <c r="F272" s="139" t="s">
        <v>19</v>
      </c>
      <c r="G272" s="179">
        <v>78828.75</v>
      </c>
      <c r="H272" s="179">
        <v>0</v>
      </c>
      <c r="I272" s="179">
        <f t="shared" si="189"/>
        <v>78828.75</v>
      </c>
      <c r="J272" s="172">
        <f>IF(G272&gt;=Datos!$D$14,(Datos!$D$14*Datos!$C$14),IF(G272&lt;=Datos!$D$14,(G272*Datos!$C$14)))</f>
        <v>2262.3851249999998</v>
      </c>
      <c r="K272" s="180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7125.3533854166672</v>
      </c>
      <c r="L272" s="172">
        <f>IF(G272&gt;=Datos!$D$15,(Datos!$D$15*Datos!$C$15),IF(G272&lt;=Datos!$D$15,(G272*Datos!$C$15)))</f>
        <v>2396.3939999999998</v>
      </c>
      <c r="M272" s="179">
        <v>25</v>
      </c>
      <c r="N272" s="179">
        <f t="shared" si="192"/>
        <v>11809.132510416668</v>
      </c>
      <c r="O272" s="219">
        <f t="shared" si="193"/>
        <v>67019.617489583325</v>
      </c>
    </row>
    <row r="273" spans="1:16" s="7" customFormat="1" ht="36.75" customHeight="1" x14ac:dyDescent="0.2">
      <c r="A273" s="169">
        <v>212</v>
      </c>
      <c r="B273" s="109" t="s">
        <v>225</v>
      </c>
      <c r="C273" s="109" t="s">
        <v>316</v>
      </c>
      <c r="D273" s="109" t="s">
        <v>245</v>
      </c>
      <c r="E273" s="139" t="s">
        <v>312</v>
      </c>
      <c r="F273" s="139" t="s">
        <v>19</v>
      </c>
      <c r="G273" s="179">
        <v>78040.820000000007</v>
      </c>
      <c r="H273" s="179">
        <v>0</v>
      </c>
      <c r="I273" s="179">
        <f t="shared" si="189"/>
        <v>78040.820000000007</v>
      </c>
      <c r="J273" s="172">
        <f>IF(G273&gt;=Datos!$D$14,(Datos!$D$14*Datos!$C$14),IF(G273&lt;=Datos!$D$14,(G273*Datos!$C$14)))</f>
        <v>2239.771534</v>
      </c>
      <c r="K273" s="180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6940.0125511666702</v>
      </c>
      <c r="L273" s="172">
        <f>IF(G273&gt;=Datos!$D$15,(Datos!$D$15*Datos!$C$15),IF(G273&lt;=Datos!$D$15,(G273*Datos!$C$15)))</f>
        <v>2372.440928</v>
      </c>
      <c r="M273" s="179">
        <v>25</v>
      </c>
      <c r="N273" s="179">
        <f t="shared" si="192"/>
        <v>11577.22501316667</v>
      </c>
      <c r="O273" s="219">
        <f t="shared" si="193"/>
        <v>66463.594986833341</v>
      </c>
    </row>
    <row r="274" spans="1:16" s="7" customFormat="1" ht="36.75" customHeight="1" x14ac:dyDescent="0.2">
      <c r="A274" s="169">
        <v>213</v>
      </c>
      <c r="B274" s="109" t="s">
        <v>319</v>
      </c>
      <c r="C274" s="109" t="s">
        <v>316</v>
      </c>
      <c r="D274" s="109" t="s">
        <v>253</v>
      </c>
      <c r="E274" s="139" t="s">
        <v>312</v>
      </c>
      <c r="F274" s="139" t="s">
        <v>19</v>
      </c>
      <c r="G274" s="179">
        <v>36764.230000000003</v>
      </c>
      <c r="H274" s="179">
        <v>0</v>
      </c>
      <c r="I274" s="179">
        <f t="shared" si="189"/>
        <v>36764.230000000003</v>
      </c>
      <c r="J274" s="172">
        <f>IF(G274&gt;=Datos!$D$14,(Datos!$D$14*Datos!$C$14),IF(G274&lt;=Datos!$D$14,(G274*Datos!$C$14)))</f>
        <v>1055.133401</v>
      </c>
      <c r="K274" s="180" t="str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0</v>
      </c>
      <c r="L274" s="172">
        <f>IF(G274&gt;=Datos!$D$15,(Datos!$D$15*Datos!$C$15),IF(G274&lt;=Datos!$D$15,(G274*Datos!$C$15)))</f>
        <v>1117.6325920000002</v>
      </c>
      <c r="M274" s="179">
        <v>25</v>
      </c>
      <c r="N274" s="179">
        <f t="shared" si="192"/>
        <v>2197.765993</v>
      </c>
      <c r="O274" s="219">
        <f t="shared" si="193"/>
        <v>34566.464007000002</v>
      </c>
    </row>
    <row r="275" spans="1:16" s="7" customFormat="1" ht="36.75" customHeight="1" x14ac:dyDescent="0.2">
      <c r="A275" s="169">
        <v>214</v>
      </c>
      <c r="B275" s="109" t="s">
        <v>963</v>
      </c>
      <c r="C275" s="109" t="s">
        <v>316</v>
      </c>
      <c r="D275" s="109" t="s">
        <v>263</v>
      </c>
      <c r="E275" s="139" t="s">
        <v>312</v>
      </c>
      <c r="F275" s="139" t="s">
        <v>19</v>
      </c>
      <c r="G275" s="179">
        <v>35000</v>
      </c>
      <c r="H275" s="179">
        <v>0</v>
      </c>
      <c r="I275" s="179">
        <f t="shared" si="189"/>
        <v>35000</v>
      </c>
      <c r="J275" s="172">
        <f>IF(G275&gt;=Datos!$D$14,(Datos!$D$14*Datos!$C$14),IF(G275&lt;=Datos!$D$14,(G275*Datos!$C$14)))</f>
        <v>1004.5</v>
      </c>
      <c r="K275" s="180" t="str">
        <f>IF((G275-J275-L275)&lt;=Datos!$G$7,"0",IF((G275-J275-L275)&lt;=Datos!$G$8,((G275-J275-L275)-Datos!$F$8)*Datos!$I$6,IF((G275-J275-L275)&lt;=Datos!$G$9,Datos!$I$8+((G275-J275-L275)-Datos!$F$9)*Datos!$J$6,IF((G275-J275-L275)&gt;=Datos!$F$10,(Datos!$I$8+Datos!$J$8)+((G275-J275-L275)-Datos!$F$10)*Datos!$K$6))))</f>
        <v>0</v>
      </c>
      <c r="L275" s="172">
        <f>IF(G275&gt;=Datos!$D$15,(Datos!$D$15*Datos!$C$15),IF(G275&lt;=Datos!$D$15,(G275*Datos!$C$15)))</f>
        <v>1064</v>
      </c>
      <c r="M275" s="179">
        <v>25</v>
      </c>
      <c r="N275" s="179">
        <f t="shared" ref="N275:N276" si="194">SUM(J275:M275)</f>
        <v>2093.5</v>
      </c>
      <c r="O275" s="219">
        <f t="shared" ref="O275:O276" si="195">+G275-N275</f>
        <v>32906.5</v>
      </c>
    </row>
    <row r="276" spans="1:16" s="7" customFormat="1" ht="36.75" customHeight="1" x14ac:dyDescent="0.2">
      <c r="A276" s="169">
        <v>215</v>
      </c>
      <c r="B276" s="109" t="s">
        <v>84</v>
      </c>
      <c r="C276" s="109" t="s">
        <v>316</v>
      </c>
      <c r="D276" s="109" t="s">
        <v>263</v>
      </c>
      <c r="E276" s="139" t="s">
        <v>312</v>
      </c>
      <c r="F276" s="139" t="s">
        <v>19</v>
      </c>
      <c r="G276" s="179">
        <v>35000</v>
      </c>
      <c r="H276" s="179">
        <v>0</v>
      </c>
      <c r="I276" s="179">
        <f t="shared" si="189"/>
        <v>35000</v>
      </c>
      <c r="J276" s="172">
        <f>IF(G276&gt;=Datos!$D$14,(Datos!$D$14*Datos!$C$14),IF(G276&lt;=Datos!$D$14,(G276*Datos!$C$14)))</f>
        <v>1004.5</v>
      </c>
      <c r="K276" s="180" t="str">
        <f>IF((G276-J276-L276)&lt;=Datos!$G$7,"0",IF((G276-J276-L276)&lt;=Datos!$G$8,((G276-J276-L276)-Datos!$F$8)*Datos!$I$6,IF((G276-J276-L276)&lt;=Datos!$G$9,Datos!$I$8+((G276-J276-L276)-Datos!$F$9)*Datos!$J$6,IF((G276-J276-L276)&gt;=Datos!$F$10,(Datos!$I$8+Datos!$J$8)+((G276-J276-L276)-Datos!$F$10)*Datos!$K$6))))</f>
        <v>0</v>
      </c>
      <c r="L276" s="172">
        <f>IF(G276&gt;=Datos!$D$15,(Datos!$D$15*Datos!$C$15),IF(G276&lt;=Datos!$D$15,(G276*Datos!$C$15)))</f>
        <v>1064</v>
      </c>
      <c r="M276" s="179">
        <v>25</v>
      </c>
      <c r="N276" s="179">
        <f t="shared" si="194"/>
        <v>2093.5</v>
      </c>
      <c r="O276" s="219">
        <f t="shared" si="195"/>
        <v>32906.5</v>
      </c>
    </row>
    <row r="277" spans="1:16" s="7" customFormat="1" ht="36.75" customHeight="1" x14ac:dyDescent="0.2">
      <c r="A277" s="169">
        <v>216</v>
      </c>
      <c r="B277" s="109" t="s">
        <v>238</v>
      </c>
      <c r="C277" s="109" t="s">
        <v>316</v>
      </c>
      <c r="D277" s="109" t="s">
        <v>693</v>
      </c>
      <c r="E277" s="139" t="s">
        <v>312</v>
      </c>
      <c r="F277" s="139" t="s">
        <v>19</v>
      </c>
      <c r="G277" s="179">
        <v>80000</v>
      </c>
      <c r="H277" s="179">
        <v>0</v>
      </c>
      <c r="I277" s="179">
        <f t="shared" si="189"/>
        <v>80000</v>
      </c>
      <c r="J277" s="172">
        <f>IF(G277&gt;=Datos!$D$14,(Datos!$D$14*Datos!$C$14),IF(G277&lt;=Datos!$D$14,(G277*Datos!$C$14)))</f>
        <v>2296</v>
      </c>
      <c r="K277" s="180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7400.8606666666674</v>
      </c>
      <c r="L277" s="172">
        <f>IF(G277&gt;=Datos!$D$15,(Datos!$D$15*Datos!$C$15),IF(G277&lt;=Datos!$D$15,(G277*Datos!$C$15)))</f>
        <v>2432</v>
      </c>
      <c r="M277" s="179">
        <v>25</v>
      </c>
      <c r="N277" s="179">
        <f t="shared" si="190"/>
        <v>12153.860666666667</v>
      </c>
      <c r="O277" s="219">
        <f t="shared" si="191"/>
        <v>67846.139333333325</v>
      </c>
    </row>
    <row r="278" spans="1:16" s="7" customFormat="1" ht="36.75" customHeight="1" x14ac:dyDescent="0.2">
      <c r="A278" s="169">
        <v>217</v>
      </c>
      <c r="B278" s="109" t="s">
        <v>964</v>
      </c>
      <c r="C278" s="109" t="s">
        <v>316</v>
      </c>
      <c r="D278" s="109" t="s">
        <v>674</v>
      </c>
      <c r="E278" s="139" t="s">
        <v>312</v>
      </c>
      <c r="F278" s="139" t="s">
        <v>19</v>
      </c>
      <c r="G278" s="179">
        <v>60500</v>
      </c>
      <c r="H278" s="179">
        <v>0</v>
      </c>
      <c r="I278" s="179">
        <f t="shared" si="189"/>
        <v>60500</v>
      </c>
      <c r="J278" s="172">
        <f>IF(G278&gt;=Datos!$D$14,(Datos!$D$14*Datos!$C$14),IF(G278&lt;=Datos!$D$14,(G278*Datos!$C$14)))</f>
        <v>1736.35</v>
      </c>
      <c r="K278" s="180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3580.7656666666671</v>
      </c>
      <c r="L278" s="172">
        <f>IF(G278&gt;=Datos!$D$15,(Datos!$D$15*Datos!$C$15),IF(G278&lt;=Datos!$D$15,(G278*Datos!$C$15)))</f>
        <v>1839.2</v>
      </c>
      <c r="M278" s="179">
        <v>25</v>
      </c>
      <c r="N278" s="179">
        <f t="shared" si="190"/>
        <v>7181.3156666666664</v>
      </c>
      <c r="O278" s="219">
        <f t="shared" si="191"/>
        <v>53318.684333333331</v>
      </c>
    </row>
    <row r="279" spans="1:16" s="7" customFormat="1" ht="36.75" customHeight="1" x14ac:dyDescent="0.2">
      <c r="A279" s="169">
        <v>218</v>
      </c>
      <c r="B279" s="189" t="s">
        <v>455</v>
      </c>
      <c r="C279" s="109" t="s">
        <v>316</v>
      </c>
      <c r="D279" s="189" t="s">
        <v>398</v>
      </c>
      <c r="E279" s="139" t="s">
        <v>312</v>
      </c>
      <c r="F279" s="139" t="s">
        <v>313</v>
      </c>
      <c r="G279" s="133">
        <v>71520.27</v>
      </c>
      <c r="H279" s="179">
        <v>0</v>
      </c>
      <c r="I279" s="179">
        <f t="shared" si="189"/>
        <v>71520.27</v>
      </c>
      <c r="J279" s="172">
        <f>IF(G279&gt;=Datos!$D$14,(Datos!$D$14*Datos!$C$14),IF(G279&lt;=Datos!$D$14,(G279*Datos!$C$14)))</f>
        <v>2052.6317490000001</v>
      </c>
      <c r="K279" s="180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5654.560075266666</v>
      </c>
      <c r="L279" s="172">
        <f>IF(G279&gt;=Datos!$D$15,(Datos!$D$15*Datos!$C$15),IF(G279&lt;=Datos!$D$15,(G279*Datos!$C$15)))</f>
        <v>2174.2162080000003</v>
      </c>
      <c r="M279" s="179">
        <v>25</v>
      </c>
      <c r="N279" s="179">
        <f t="shared" si="190"/>
        <v>9906.4080322666669</v>
      </c>
      <c r="O279" s="219">
        <f t="shared" si="191"/>
        <v>61613.861967733334</v>
      </c>
    </row>
    <row r="280" spans="1:16" s="87" customFormat="1" ht="36.75" customHeight="1" x14ac:dyDescent="0.2">
      <c r="A280" s="267" t="s">
        <v>501</v>
      </c>
      <c r="B280" s="268"/>
      <c r="C280" s="118">
        <v>15</v>
      </c>
      <c r="D280" s="118"/>
      <c r="E280" s="218"/>
      <c r="F280" s="136"/>
      <c r="G280" s="122">
        <f t="shared" ref="G280:O280" si="196">SUM(G265:G279)</f>
        <v>940154.07000000007</v>
      </c>
      <c r="H280" s="122">
        <f t="shared" si="196"/>
        <v>0</v>
      </c>
      <c r="I280" s="122">
        <f t="shared" si="196"/>
        <v>940154.07000000007</v>
      </c>
      <c r="J280" s="122">
        <f t="shared" si="196"/>
        <v>26982.421808999999</v>
      </c>
      <c r="K280" s="122">
        <f t="shared" si="196"/>
        <v>63886.240011849994</v>
      </c>
      <c r="L280" s="122">
        <f t="shared" si="196"/>
        <v>28580.683728000004</v>
      </c>
      <c r="M280" s="122">
        <f t="shared" si="196"/>
        <v>5521.38</v>
      </c>
      <c r="N280" s="122">
        <f t="shared" si="196"/>
        <v>124970.72554884998</v>
      </c>
      <c r="O280" s="122">
        <f t="shared" si="196"/>
        <v>815183.34445114993</v>
      </c>
    </row>
    <row r="281" spans="1:16" s="7" customFormat="1" ht="36.75" customHeight="1" x14ac:dyDescent="0.2">
      <c r="A281" s="267" t="s">
        <v>513</v>
      </c>
      <c r="B281" s="268"/>
      <c r="C281" s="268"/>
      <c r="D281" s="268"/>
      <c r="E281" s="268"/>
      <c r="F281" s="268"/>
      <c r="G281" s="268"/>
      <c r="H281" s="268"/>
      <c r="I281" s="268"/>
      <c r="J281" s="268"/>
      <c r="K281" s="268"/>
      <c r="L281" s="268"/>
      <c r="M281" s="268"/>
      <c r="N281" s="268"/>
      <c r="O281" s="222"/>
    </row>
    <row r="282" spans="1:16" s="7" customFormat="1" ht="36.75" customHeight="1" x14ac:dyDescent="0.2">
      <c r="A282" s="169">
        <v>219</v>
      </c>
      <c r="B282" s="109" t="s">
        <v>202</v>
      </c>
      <c r="C282" s="109" t="s">
        <v>316</v>
      </c>
      <c r="D282" s="109" t="s">
        <v>719</v>
      </c>
      <c r="E282" s="139" t="s">
        <v>312</v>
      </c>
      <c r="F282" s="139" t="s">
        <v>19</v>
      </c>
      <c r="G282" s="179">
        <v>78828.75</v>
      </c>
      <c r="H282" s="179">
        <v>0</v>
      </c>
      <c r="I282" s="179">
        <f t="shared" ref="I282:I288" si="197">SUM(G282:H282)</f>
        <v>78828.75</v>
      </c>
      <c r="J282" s="172">
        <f>IF(G282&gt;=Datos!$D$14,(Datos!$D$14*Datos!$C$14),IF(G282&lt;=Datos!$D$14,(G282*Datos!$C$14)))</f>
        <v>2262.3851249999998</v>
      </c>
      <c r="K282" s="180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7125.3533854166672</v>
      </c>
      <c r="L282" s="172">
        <f>IF(G282&gt;=Datos!$D$15,(Datos!$D$15*Datos!$C$15),IF(G282&lt;=Datos!$D$15,(G282*Datos!$C$15)))</f>
        <v>2396.3939999999998</v>
      </c>
      <c r="M282" s="179">
        <v>25</v>
      </c>
      <c r="N282" s="179">
        <f t="shared" ref="N282:N286" si="198">SUM(J282:M282)</f>
        <v>11809.132510416668</v>
      </c>
      <c r="O282" s="219">
        <f t="shared" ref="O282:O286" si="199">+G282-N282</f>
        <v>67019.617489583325</v>
      </c>
    </row>
    <row r="283" spans="1:16" s="7" customFormat="1" ht="36.75" customHeight="1" x14ac:dyDescent="0.2">
      <c r="A283" s="169">
        <v>220</v>
      </c>
      <c r="B283" s="109" t="s">
        <v>189</v>
      </c>
      <c r="C283" s="109" t="s">
        <v>316</v>
      </c>
      <c r="D283" s="109" t="s">
        <v>719</v>
      </c>
      <c r="E283" s="139" t="s">
        <v>312</v>
      </c>
      <c r="F283" s="139" t="s">
        <v>19</v>
      </c>
      <c r="G283" s="179">
        <v>82500</v>
      </c>
      <c r="H283" s="179">
        <v>0</v>
      </c>
      <c r="I283" s="179">
        <f t="shared" si="197"/>
        <v>82500</v>
      </c>
      <c r="J283" s="172">
        <f>IF(G283&gt;=Datos!$D$14,(Datos!$D$14*Datos!$C$14),IF(G283&lt;=Datos!$D$14,(G283*Datos!$C$14)))</f>
        <v>2367.75</v>
      </c>
      <c r="K283" s="180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7988.9231666666674</v>
      </c>
      <c r="L283" s="172">
        <f>IF(G283&gt;=Datos!$D$15,(Datos!$D$15*Datos!$C$15),IF(G283&lt;=Datos!$D$15,(G283*Datos!$C$15)))</f>
        <v>2508</v>
      </c>
      <c r="M283" s="179">
        <v>25</v>
      </c>
      <c r="N283" s="179">
        <f t="shared" si="198"/>
        <v>12889.673166666667</v>
      </c>
      <c r="O283" s="219">
        <f t="shared" si="199"/>
        <v>69610.326833333325</v>
      </c>
    </row>
    <row r="284" spans="1:16" s="7" customFormat="1" ht="36.75" customHeight="1" x14ac:dyDescent="0.2">
      <c r="A284" s="169">
        <v>221</v>
      </c>
      <c r="B284" s="109" t="s">
        <v>306</v>
      </c>
      <c r="C284" s="109" t="s">
        <v>316</v>
      </c>
      <c r="D284" s="109" t="s">
        <v>719</v>
      </c>
      <c r="E284" s="139" t="s">
        <v>312</v>
      </c>
      <c r="F284" s="139" t="s">
        <v>19</v>
      </c>
      <c r="G284" s="179">
        <v>66000</v>
      </c>
      <c r="H284" s="179">
        <v>0</v>
      </c>
      <c r="I284" s="179">
        <f t="shared" si="197"/>
        <v>66000</v>
      </c>
      <c r="J284" s="172">
        <f>IF(G284&gt;=Datos!$D$14,(Datos!$D$14*Datos!$C$14),IF(G284&lt;=Datos!$D$14,(G284*Datos!$C$14)))</f>
        <v>1894.2</v>
      </c>
      <c r="K284" s="180">
        <v>4272.66</v>
      </c>
      <c r="L284" s="172">
        <f>IF(G284&gt;=Datos!$D$15,(Datos!$D$15*Datos!$C$15),IF(G284&lt;=Datos!$D$15,(G284*Datos!$C$15)))</f>
        <v>2006.4</v>
      </c>
      <c r="M284" s="179">
        <v>1740.46</v>
      </c>
      <c r="N284" s="179">
        <f t="shared" si="198"/>
        <v>9913.7200000000012</v>
      </c>
      <c r="O284" s="219">
        <f t="shared" si="199"/>
        <v>56086.28</v>
      </c>
    </row>
    <row r="285" spans="1:16" s="7" customFormat="1" ht="36.75" customHeight="1" x14ac:dyDescent="0.2">
      <c r="A285" s="169">
        <v>222</v>
      </c>
      <c r="B285" s="189" t="s">
        <v>32</v>
      </c>
      <c r="C285" s="109" t="s">
        <v>316</v>
      </c>
      <c r="D285" s="189" t="s">
        <v>694</v>
      </c>
      <c r="E285" s="139" t="s">
        <v>312</v>
      </c>
      <c r="F285" s="139" t="s">
        <v>19</v>
      </c>
      <c r="G285" s="133">
        <v>90000</v>
      </c>
      <c r="H285" s="179">
        <v>0</v>
      </c>
      <c r="I285" s="179">
        <f t="shared" si="197"/>
        <v>90000</v>
      </c>
      <c r="J285" s="172">
        <f>IF(G285&gt;=Datos!$D$14,(Datos!$D$14*Datos!$C$14),IF(G285&lt;=Datos!$D$14,(G285*Datos!$C$14)))</f>
        <v>2583</v>
      </c>
      <c r="K285" s="180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9753.1106666666674</v>
      </c>
      <c r="L285" s="172">
        <f>IF(G285&gt;=Datos!$D$15,(Datos!$D$15*Datos!$C$15),IF(G285&lt;=Datos!$D$15,(G285*Datos!$C$15)))</f>
        <v>2736</v>
      </c>
      <c r="M285" s="179">
        <v>25</v>
      </c>
      <c r="N285" s="179">
        <f t="shared" ref="N285" si="200">SUM(J285:M285)</f>
        <v>15097.110666666667</v>
      </c>
      <c r="O285" s="219">
        <f t="shared" ref="O285" si="201">+G285-N285</f>
        <v>74902.889333333325</v>
      </c>
      <c r="P285" s="17"/>
    </row>
    <row r="286" spans="1:16" s="7" customFormat="1" ht="36.75" customHeight="1" x14ac:dyDescent="0.2">
      <c r="A286" s="169">
        <v>223</v>
      </c>
      <c r="B286" s="109" t="s">
        <v>233</v>
      </c>
      <c r="C286" s="109" t="s">
        <v>316</v>
      </c>
      <c r="D286" s="109" t="s">
        <v>719</v>
      </c>
      <c r="E286" s="139" t="s">
        <v>312</v>
      </c>
      <c r="F286" s="139" t="s">
        <v>19</v>
      </c>
      <c r="G286" s="179">
        <v>78828.75</v>
      </c>
      <c r="H286" s="179">
        <v>0</v>
      </c>
      <c r="I286" s="179">
        <f t="shared" si="197"/>
        <v>78828.75</v>
      </c>
      <c r="J286" s="172">
        <f>IF(G286&gt;=Datos!$D$14,(Datos!$D$14*Datos!$C$14),IF(G286&lt;=Datos!$D$14,(G286*Datos!$C$14)))</f>
        <v>2262.3851249999998</v>
      </c>
      <c r="K286" s="180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7125.3533854166672</v>
      </c>
      <c r="L286" s="172">
        <f>IF(G286&gt;=Datos!$D$15,(Datos!$D$15*Datos!$C$15),IF(G286&lt;=Datos!$D$15,(G286*Datos!$C$15)))</f>
        <v>2396.3939999999998</v>
      </c>
      <c r="M286" s="179">
        <v>25</v>
      </c>
      <c r="N286" s="179">
        <f t="shared" si="198"/>
        <v>11809.132510416668</v>
      </c>
      <c r="O286" s="219">
        <f t="shared" si="199"/>
        <v>67019.617489583325</v>
      </c>
    </row>
    <row r="287" spans="1:16" s="7" customFormat="1" ht="36.75" customHeight="1" x14ac:dyDescent="0.2">
      <c r="A287" s="169">
        <v>224</v>
      </c>
      <c r="B287" s="109" t="s">
        <v>138</v>
      </c>
      <c r="C287" s="109" t="s">
        <v>316</v>
      </c>
      <c r="D287" s="109" t="s">
        <v>251</v>
      </c>
      <c r="E287" s="139" t="s">
        <v>312</v>
      </c>
      <c r="F287" s="139" t="s">
        <v>19</v>
      </c>
      <c r="G287" s="179">
        <v>35000</v>
      </c>
      <c r="H287" s="179">
        <v>0</v>
      </c>
      <c r="I287" s="179">
        <f t="shared" si="197"/>
        <v>35000</v>
      </c>
      <c r="J287" s="172">
        <f>IF(G287&gt;=Datos!$D$14,(Datos!$D$14*Datos!$C$14),IF(G287&lt;=Datos!$D$14,(G287*Datos!$C$14)))</f>
        <v>1004.5</v>
      </c>
      <c r="K287" s="180" t="str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0</v>
      </c>
      <c r="L287" s="172">
        <f>IF(G287&gt;=Datos!$D$15,(Datos!$D$15*Datos!$C$15),IF(G287&lt;=Datos!$D$15,(G287*Datos!$C$15)))</f>
        <v>1064</v>
      </c>
      <c r="M287" s="179">
        <v>2525</v>
      </c>
      <c r="N287" s="179">
        <f t="shared" ref="N287:N288" si="202">SUM(J287:M287)</f>
        <v>4593.5</v>
      </c>
      <c r="O287" s="219">
        <f t="shared" ref="O287:O288" si="203">+G287-N287</f>
        <v>30406.5</v>
      </c>
    </row>
    <row r="288" spans="1:16" s="7" customFormat="1" ht="36.75" customHeight="1" x14ac:dyDescent="0.2">
      <c r="A288" s="169">
        <v>225</v>
      </c>
      <c r="B288" s="109" t="s">
        <v>164</v>
      </c>
      <c r="C288" s="109" t="s">
        <v>316</v>
      </c>
      <c r="D288" s="109" t="s">
        <v>719</v>
      </c>
      <c r="E288" s="139" t="s">
        <v>312</v>
      </c>
      <c r="F288" s="139" t="s">
        <v>19</v>
      </c>
      <c r="G288" s="179">
        <v>66000</v>
      </c>
      <c r="H288" s="179">
        <v>0</v>
      </c>
      <c r="I288" s="179">
        <f t="shared" si="197"/>
        <v>66000</v>
      </c>
      <c r="J288" s="172">
        <f>IF(G288&gt;=Datos!$D$14,(Datos!$D$14*Datos!$C$14),IF(G288&lt;=Datos!$D$14,(G288*Datos!$C$14)))</f>
        <v>1894.2</v>
      </c>
      <c r="K288" s="180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4615.755666666666</v>
      </c>
      <c r="L288" s="172">
        <f>IF(G288&gt;=Datos!$D$15,(Datos!$D$15*Datos!$C$15),IF(G288&lt;=Datos!$D$15,(G288*Datos!$C$15)))</f>
        <v>2006.4</v>
      </c>
      <c r="M288" s="179">
        <v>25</v>
      </c>
      <c r="N288" s="179">
        <f t="shared" si="202"/>
        <v>8541.3556666666664</v>
      </c>
      <c r="O288" s="219">
        <f t="shared" si="203"/>
        <v>57458.64433333333</v>
      </c>
    </row>
    <row r="289" spans="1:16" s="87" customFormat="1" ht="36.75" customHeight="1" x14ac:dyDescent="0.2">
      <c r="A289" s="267" t="s">
        <v>501</v>
      </c>
      <c r="B289" s="268"/>
      <c r="C289" s="118">
        <v>7</v>
      </c>
      <c r="D289" s="118"/>
      <c r="E289" s="218"/>
      <c r="F289" s="136"/>
      <c r="G289" s="122">
        <f t="shared" ref="G289:O289" si="204">SUM(G282:G288)</f>
        <v>497157.5</v>
      </c>
      <c r="H289" s="122">
        <f t="shared" si="204"/>
        <v>0</v>
      </c>
      <c r="I289" s="122">
        <f t="shared" si="204"/>
        <v>497157.5</v>
      </c>
      <c r="J289" s="122">
        <f t="shared" si="204"/>
        <v>14268.420249999999</v>
      </c>
      <c r="K289" s="122">
        <f t="shared" si="204"/>
        <v>40881.156270833337</v>
      </c>
      <c r="L289" s="122">
        <f t="shared" si="204"/>
        <v>15113.588</v>
      </c>
      <c r="M289" s="122">
        <f t="shared" si="204"/>
        <v>4390.46</v>
      </c>
      <c r="N289" s="122">
        <f t="shared" si="204"/>
        <v>74653.624520833342</v>
      </c>
      <c r="O289" s="122">
        <f t="shared" si="204"/>
        <v>422503.87547916663</v>
      </c>
    </row>
    <row r="290" spans="1:16" s="7" customFormat="1" ht="36.75" customHeight="1" x14ac:dyDescent="0.2">
      <c r="A290" s="267" t="s">
        <v>514</v>
      </c>
      <c r="B290" s="268"/>
      <c r="C290" s="268"/>
      <c r="D290" s="268"/>
      <c r="E290" s="268"/>
      <c r="F290" s="268"/>
      <c r="G290" s="268"/>
      <c r="H290" s="268"/>
      <c r="I290" s="268"/>
      <c r="J290" s="268"/>
      <c r="K290" s="268"/>
      <c r="L290" s="268"/>
      <c r="M290" s="268"/>
      <c r="N290" s="268"/>
      <c r="O290" s="269"/>
    </row>
    <row r="291" spans="1:16" s="7" customFormat="1" ht="36.75" customHeight="1" x14ac:dyDescent="0.2">
      <c r="A291" s="169">
        <v>226</v>
      </c>
      <c r="B291" s="109" t="s">
        <v>59</v>
      </c>
      <c r="C291" s="109" t="s">
        <v>318</v>
      </c>
      <c r="D291" s="109" t="s">
        <v>253</v>
      </c>
      <c r="E291" s="139" t="s">
        <v>312</v>
      </c>
      <c r="F291" s="139" t="s">
        <v>19</v>
      </c>
      <c r="G291" s="179">
        <v>36764.230000000003</v>
      </c>
      <c r="H291" s="179">
        <v>0</v>
      </c>
      <c r="I291" s="179">
        <f t="shared" ref="I291:I298" si="205">SUM(G291:H291)</f>
        <v>36764.230000000003</v>
      </c>
      <c r="J291" s="172">
        <f>IF(G291&gt;=Datos!$D$14,(Datos!$D$14*Datos!$C$14),IF(G291&lt;=Datos!$D$14,(G291*Datos!$C$14)))</f>
        <v>1055.133401</v>
      </c>
      <c r="K291" s="180" t="str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0</v>
      </c>
      <c r="L291" s="172">
        <f>IF(G291&gt;=Datos!$D$15,(Datos!$D$15*Datos!$C$15),IF(G291&lt;=Datos!$D$15,(G291*Datos!$C$15)))</f>
        <v>1117.6325920000002</v>
      </c>
      <c r="M291" s="179">
        <v>5275</v>
      </c>
      <c r="N291" s="179">
        <f t="shared" ref="N291:N294" si="206">SUM(J291:M291)</f>
        <v>7447.765993</v>
      </c>
      <c r="O291" s="219">
        <f t="shared" ref="O291:O294" si="207">+G291-N291</f>
        <v>29316.464007000002</v>
      </c>
    </row>
    <row r="292" spans="1:16" s="7" customFormat="1" ht="36.75" customHeight="1" x14ac:dyDescent="0.2">
      <c r="A292" s="169">
        <v>227</v>
      </c>
      <c r="B292" s="189" t="s">
        <v>162</v>
      </c>
      <c r="C292" s="109" t="s">
        <v>318</v>
      </c>
      <c r="D292" s="189" t="s">
        <v>245</v>
      </c>
      <c r="E292" s="139" t="s">
        <v>312</v>
      </c>
      <c r="F292" s="139" t="s">
        <v>19</v>
      </c>
      <c r="G292" s="133">
        <v>75075</v>
      </c>
      <c r="H292" s="179">
        <v>0</v>
      </c>
      <c r="I292" s="179">
        <f t="shared" si="205"/>
        <v>75075</v>
      </c>
      <c r="J292" s="172">
        <f>IF(G292&gt;=Datos!$D$14,(Datos!$D$14*Datos!$C$14),IF(G292&lt;=Datos!$D$14,(G292*Datos!$C$14)))</f>
        <v>2154.6525000000001</v>
      </c>
      <c r="K292" s="180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6323.4891666666672</v>
      </c>
      <c r="L292" s="172">
        <f>IF(G292&gt;=Datos!$D$15,(Datos!$D$15*Datos!$C$15),IF(G292&lt;=Datos!$D$15,(G292*Datos!$C$15)))</f>
        <v>2282.2800000000002</v>
      </c>
      <c r="M292" s="179">
        <v>25</v>
      </c>
      <c r="N292" s="179">
        <f t="shared" si="206"/>
        <v>10785.421666666667</v>
      </c>
      <c r="O292" s="219">
        <f t="shared" si="207"/>
        <v>64289.578333333331</v>
      </c>
      <c r="P292" s="17"/>
    </row>
    <row r="293" spans="1:16" s="7" customFormat="1" ht="36.75" customHeight="1" x14ac:dyDescent="0.2">
      <c r="A293" s="169">
        <v>228</v>
      </c>
      <c r="B293" s="109" t="s">
        <v>55</v>
      </c>
      <c r="C293" s="109" t="s">
        <v>318</v>
      </c>
      <c r="D293" s="109" t="s">
        <v>674</v>
      </c>
      <c r="E293" s="139" t="s">
        <v>312</v>
      </c>
      <c r="F293" s="139" t="s">
        <v>19</v>
      </c>
      <c r="G293" s="179">
        <v>78828.75</v>
      </c>
      <c r="H293" s="179">
        <v>0</v>
      </c>
      <c r="I293" s="179">
        <f t="shared" si="205"/>
        <v>78828.75</v>
      </c>
      <c r="J293" s="172">
        <f>IF(G293&gt;=Datos!$D$14,(Datos!$D$14*Datos!$C$14),IF(G293&lt;=Datos!$D$14,(G293*Datos!$C$14)))</f>
        <v>2262.3851249999998</v>
      </c>
      <c r="K293" s="180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7125.3533854166672</v>
      </c>
      <c r="L293" s="172">
        <f>IF(G293&gt;=Datos!$D$15,(Datos!$D$15*Datos!$C$15),IF(G293&lt;=Datos!$D$15,(G293*Datos!$C$15)))</f>
        <v>2396.3939999999998</v>
      </c>
      <c r="M293" s="179">
        <v>25</v>
      </c>
      <c r="N293" s="179">
        <f t="shared" si="206"/>
        <v>11809.132510416668</v>
      </c>
      <c r="O293" s="219">
        <f t="shared" si="207"/>
        <v>67019.617489583325</v>
      </c>
    </row>
    <row r="294" spans="1:16" s="7" customFormat="1" ht="36.75" customHeight="1" x14ac:dyDescent="0.2">
      <c r="A294" s="169">
        <v>229</v>
      </c>
      <c r="B294" s="109" t="s">
        <v>207</v>
      </c>
      <c r="C294" s="109" t="s">
        <v>318</v>
      </c>
      <c r="D294" s="109" t="s">
        <v>263</v>
      </c>
      <c r="E294" s="139" t="s">
        <v>312</v>
      </c>
      <c r="F294" s="139" t="s">
        <v>313</v>
      </c>
      <c r="G294" s="179">
        <v>35000</v>
      </c>
      <c r="H294" s="179">
        <v>0</v>
      </c>
      <c r="I294" s="179">
        <f t="shared" si="205"/>
        <v>35000</v>
      </c>
      <c r="J294" s="172">
        <f>IF(G294&gt;=Datos!$D$14,(Datos!$D$14*Datos!$C$14),IF(G294&lt;=Datos!$D$14,(G294*Datos!$C$14)))</f>
        <v>1004.5</v>
      </c>
      <c r="K294" s="180" t="str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0</v>
      </c>
      <c r="L294" s="172">
        <f>IF(G294&gt;=Datos!$D$15,(Datos!$D$15*Datos!$C$15),IF(G294&lt;=Datos!$D$15,(G294*Datos!$C$15)))</f>
        <v>1064</v>
      </c>
      <c r="M294" s="179">
        <v>3525</v>
      </c>
      <c r="N294" s="179">
        <f t="shared" si="206"/>
        <v>5593.5</v>
      </c>
      <c r="O294" s="219">
        <f t="shared" si="207"/>
        <v>29406.5</v>
      </c>
    </row>
    <row r="295" spans="1:16" s="7" customFormat="1" ht="36.75" customHeight="1" x14ac:dyDescent="0.2">
      <c r="A295" s="169">
        <v>230</v>
      </c>
      <c r="B295" s="109" t="s">
        <v>112</v>
      </c>
      <c r="C295" s="109" t="s">
        <v>318</v>
      </c>
      <c r="D295" s="109" t="s">
        <v>253</v>
      </c>
      <c r="E295" s="139" t="s">
        <v>312</v>
      </c>
      <c r="F295" s="139" t="s">
        <v>313</v>
      </c>
      <c r="G295" s="179">
        <v>36764.230000000003</v>
      </c>
      <c r="H295" s="179">
        <v>0</v>
      </c>
      <c r="I295" s="179">
        <f t="shared" si="205"/>
        <v>36764.230000000003</v>
      </c>
      <c r="J295" s="172">
        <f>IF(G295&gt;=Datos!$D$14,(Datos!$D$14*Datos!$C$14),IF(G295&lt;=Datos!$D$14,(G295*Datos!$C$14)))</f>
        <v>1055.133401</v>
      </c>
      <c r="K295" s="180" t="str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0</v>
      </c>
      <c r="L295" s="172">
        <f>IF(G295&gt;=Datos!$D$15,(Datos!$D$15*Datos!$C$15),IF(G295&lt;=Datos!$D$15,(G295*Datos!$C$15)))</f>
        <v>1117.6325920000002</v>
      </c>
      <c r="M295" s="179">
        <v>2538.0500000000002</v>
      </c>
      <c r="N295" s="179">
        <f t="shared" ref="N295" si="208">SUM(J295:M295)</f>
        <v>4710.8159930000002</v>
      </c>
      <c r="O295" s="219">
        <f t="shared" ref="O295" si="209">+G295-N295</f>
        <v>32053.414007000003</v>
      </c>
    </row>
    <row r="296" spans="1:16" s="7" customFormat="1" ht="36.75" customHeight="1" x14ac:dyDescent="0.2">
      <c r="A296" s="169">
        <v>231</v>
      </c>
      <c r="B296" s="109" t="s">
        <v>234</v>
      </c>
      <c r="C296" s="109" t="s">
        <v>318</v>
      </c>
      <c r="D296" s="109" t="s">
        <v>264</v>
      </c>
      <c r="E296" s="139" t="s">
        <v>312</v>
      </c>
      <c r="F296" s="139" t="s">
        <v>19</v>
      </c>
      <c r="G296" s="179">
        <v>78828.75</v>
      </c>
      <c r="H296" s="179">
        <v>0</v>
      </c>
      <c r="I296" s="179">
        <f t="shared" si="205"/>
        <v>78828.75</v>
      </c>
      <c r="J296" s="172">
        <f>IF(G296&gt;=Datos!$D$14,(Datos!$D$14*Datos!$C$14),IF(G296&lt;=Datos!$D$14,(G296*Datos!$C$14)))</f>
        <v>2262.3851249999998</v>
      </c>
      <c r="K296" s="180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7125.3533854166672</v>
      </c>
      <c r="L296" s="172">
        <f>IF(G296&gt;=Datos!$D$15,(Datos!$D$15*Datos!$C$15),IF(G296&lt;=Datos!$D$15,(G296*Datos!$C$15)))</f>
        <v>2396.3939999999998</v>
      </c>
      <c r="M296" s="179">
        <v>25</v>
      </c>
      <c r="N296" s="179">
        <f t="shared" ref="N296:N298" si="210">SUM(J296:M296)</f>
        <v>11809.132510416668</v>
      </c>
      <c r="O296" s="219">
        <f t="shared" ref="O296:O298" si="211">+G296-N296</f>
        <v>67019.617489583325</v>
      </c>
    </row>
    <row r="297" spans="1:16" s="7" customFormat="1" ht="36.75" customHeight="1" x14ac:dyDescent="0.2">
      <c r="A297" s="169">
        <v>232</v>
      </c>
      <c r="B297" s="109" t="s">
        <v>631</v>
      </c>
      <c r="C297" s="109" t="s">
        <v>318</v>
      </c>
      <c r="D297" s="109" t="s">
        <v>245</v>
      </c>
      <c r="E297" s="139" t="s">
        <v>312</v>
      </c>
      <c r="F297" s="139" t="s">
        <v>19</v>
      </c>
      <c r="G297" s="179">
        <v>75075</v>
      </c>
      <c r="H297" s="179">
        <v>0</v>
      </c>
      <c r="I297" s="179">
        <f t="shared" si="205"/>
        <v>75075</v>
      </c>
      <c r="J297" s="172">
        <f>IF(G297&gt;=Datos!$D$14,(Datos!$D$14*Datos!$C$14),IF(G297&lt;=Datos!$D$14,(G297*Datos!$C$14)))</f>
        <v>2154.6525000000001</v>
      </c>
      <c r="K297" s="180">
        <v>5980.4</v>
      </c>
      <c r="L297" s="172">
        <f>IF(G297&gt;=Datos!$D$15,(Datos!$D$15*Datos!$C$15),IF(G297&lt;=Datos!$D$15,(G297*Datos!$C$15)))</f>
        <v>2282.2800000000002</v>
      </c>
      <c r="M297" s="179">
        <v>1740.46</v>
      </c>
      <c r="N297" s="179">
        <f t="shared" si="210"/>
        <v>12157.7925</v>
      </c>
      <c r="O297" s="219">
        <f t="shared" si="211"/>
        <v>62917.207500000004</v>
      </c>
    </row>
    <row r="298" spans="1:16" s="7" customFormat="1" ht="36.75" customHeight="1" x14ac:dyDescent="0.2">
      <c r="A298" s="169">
        <v>233</v>
      </c>
      <c r="B298" s="109" t="s">
        <v>218</v>
      </c>
      <c r="C298" s="109" t="s">
        <v>318</v>
      </c>
      <c r="D298" s="109" t="s">
        <v>244</v>
      </c>
      <c r="E298" s="139" t="s">
        <v>312</v>
      </c>
      <c r="F298" s="139" t="s">
        <v>19</v>
      </c>
      <c r="G298" s="179">
        <v>75075</v>
      </c>
      <c r="H298" s="179">
        <v>0</v>
      </c>
      <c r="I298" s="179">
        <f t="shared" si="205"/>
        <v>75075</v>
      </c>
      <c r="J298" s="172">
        <f>IF(G298&gt;=Datos!$D$14,(Datos!$D$14*Datos!$C$14),IF(G298&lt;=Datos!$D$14,(G298*Datos!$C$14)))</f>
        <v>2154.6525000000001</v>
      </c>
      <c r="K298" s="180">
        <v>5980.4</v>
      </c>
      <c r="L298" s="172">
        <f>IF(G298&gt;=Datos!$D$15,(Datos!$D$15*Datos!$C$15),IF(G298&lt;=Datos!$D$15,(G298*Datos!$C$15)))</f>
        <v>2282.2800000000002</v>
      </c>
      <c r="M298" s="179">
        <v>1740.46</v>
      </c>
      <c r="N298" s="179">
        <f t="shared" si="210"/>
        <v>12157.7925</v>
      </c>
      <c r="O298" s="219">
        <f t="shared" si="211"/>
        <v>62917.207500000004</v>
      </c>
    </row>
    <row r="299" spans="1:16" s="87" customFormat="1" ht="36.75" customHeight="1" x14ac:dyDescent="0.2">
      <c r="A299" s="267" t="s">
        <v>501</v>
      </c>
      <c r="B299" s="268"/>
      <c r="C299" s="118">
        <v>8</v>
      </c>
      <c r="D299" s="118"/>
      <c r="E299" s="218"/>
      <c r="F299" s="136"/>
      <c r="G299" s="122">
        <f>SUM(G291:G298)</f>
        <v>491410.96</v>
      </c>
      <c r="H299" s="122">
        <f t="shared" ref="H299:O299" si="212">SUM(H291:H298)</f>
        <v>0</v>
      </c>
      <c r="I299" s="122">
        <f t="shared" si="212"/>
        <v>491410.96</v>
      </c>
      <c r="J299" s="122">
        <f t="shared" si="212"/>
        <v>14103.494552</v>
      </c>
      <c r="K299" s="122">
        <f t="shared" si="212"/>
        <v>32534.995937500003</v>
      </c>
      <c r="L299" s="122">
        <f t="shared" si="212"/>
        <v>14938.893184000002</v>
      </c>
      <c r="M299" s="122">
        <f t="shared" si="212"/>
        <v>14893.969999999998</v>
      </c>
      <c r="N299" s="122">
        <f t="shared" si="212"/>
        <v>76471.353673499994</v>
      </c>
      <c r="O299" s="122">
        <f t="shared" si="212"/>
        <v>414939.60632650007</v>
      </c>
    </row>
    <row r="300" spans="1:16" s="7" customFormat="1" ht="36.75" customHeight="1" x14ac:dyDescent="0.2">
      <c r="A300" s="267" t="s">
        <v>562</v>
      </c>
      <c r="B300" s="268"/>
      <c r="C300" s="268"/>
      <c r="D300" s="268"/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69"/>
    </row>
    <row r="301" spans="1:16" s="7" customFormat="1" ht="36.75" customHeight="1" x14ac:dyDescent="0.2">
      <c r="A301" s="169">
        <v>234</v>
      </c>
      <c r="B301" s="109" t="s">
        <v>42</v>
      </c>
      <c r="C301" s="109" t="s">
        <v>318</v>
      </c>
      <c r="D301" s="109" t="s">
        <v>719</v>
      </c>
      <c r="E301" s="139" t="s">
        <v>312</v>
      </c>
      <c r="F301" s="139" t="s">
        <v>19</v>
      </c>
      <c r="G301" s="179">
        <v>66000</v>
      </c>
      <c r="H301" s="179">
        <v>0</v>
      </c>
      <c r="I301" s="179">
        <f t="shared" ref="I301:I304" si="213">SUM(G301:H301)</f>
        <v>66000</v>
      </c>
      <c r="J301" s="172">
        <f>IF(G301&gt;=Datos!$D$14,(Datos!$D$14*Datos!$C$14),IF(G301&lt;=Datos!$D$14,(G301*Datos!$C$14)))</f>
        <v>1894.2</v>
      </c>
      <c r="K301" s="180">
        <f>IF((G301-J301-L301)&lt;=Datos!$G$7,"0",IF((G301-J301-L301)&lt;=Datos!$G$8,((G301-J301-L301)-Datos!$F$8)*Datos!$I$6,IF((G301-J301-L301)&lt;=Datos!$G$9,Datos!$I$8+((G301-J301-L301)-Datos!$F$9)*Datos!$J$6,IF((G301-J301-L301)&gt;=Datos!$F$10,(Datos!$I$8+Datos!$J$8)+((G301-J301-L301)-Datos!$F$10)*Datos!$K$6))))</f>
        <v>4615.755666666666</v>
      </c>
      <c r="L301" s="172">
        <f>IF(G301&gt;=Datos!$D$15,(Datos!$D$15*Datos!$C$15),IF(G301&lt;=Datos!$D$15,(G301*Datos!$C$15)))</f>
        <v>2006.4</v>
      </c>
      <c r="M301" s="179">
        <v>7209.24</v>
      </c>
      <c r="N301" s="179">
        <f t="shared" ref="N301:N302" si="214">SUM(J301:M301)</f>
        <v>15725.595666666666</v>
      </c>
      <c r="O301" s="219">
        <f t="shared" ref="O301:O302" si="215">+G301-N301</f>
        <v>50274.404333333332</v>
      </c>
    </row>
    <row r="302" spans="1:16" s="7" customFormat="1" ht="36.75" customHeight="1" x14ac:dyDescent="0.2">
      <c r="A302" s="169">
        <v>235</v>
      </c>
      <c r="B302" s="109" t="s">
        <v>168</v>
      </c>
      <c r="C302" s="109" t="s">
        <v>318</v>
      </c>
      <c r="D302" s="109" t="s">
        <v>719</v>
      </c>
      <c r="E302" s="139" t="s">
        <v>312</v>
      </c>
      <c r="F302" s="139" t="s">
        <v>19</v>
      </c>
      <c r="G302" s="179">
        <v>66000</v>
      </c>
      <c r="H302" s="179">
        <v>0</v>
      </c>
      <c r="I302" s="179">
        <f t="shared" si="213"/>
        <v>66000</v>
      </c>
      <c r="J302" s="172">
        <f>IF(G302&gt;=Datos!$D$14,(Datos!$D$14*Datos!$C$14),IF(G302&lt;=Datos!$D$14,(G302*Datos!$C$14)))</f>
        <v>1894.2</v>
      </c>
      <c r="K302" s="180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4615.755666666666</v>
      </c>
      <c r="L302" s="172">
        <f>IF(G302&gt;=Datos!$D$15,(Datos!$D$15*Datos!$C$15),IF(G302&lt;=Datos!$D$15,(G302*Datos!$C$15)))</f>
        <v>2006.4</v>
      </c>
      <c r="M302" s="179">
        <v>2025</v>
      </c>
      <c r="N302" s="179">
        <f t="shared" si="214"/>
        <v>10541.355666666666</v>
      </c>
      <c r="O302" s="219">
        <f t="shared" si="215"/>
        <v>55458.64433333333</v>
      </c>
    </row>
    <row r="303" spans="1:16" s="7" customFormat="1" ht="36.75" customHeight="1" x14ac:dyDescent="0.2">
      <c r="A303" s="169">
        <v>236</v>
      </c>
      <c r="B303" s="109" t="s">
        <v>38</v>
      </c>
      <c r="C303" s="109" t="s">
        <v>318</v>
      </c>
      <c r="D303" s="109" t="s">
        <v>694</v>
      </c>
      <c r="E303" s="139" t="s">
        <v>312</v>
      </c>
      <c r="F303" s="139" t="s">
        <v>19</v>
      </c>
      <c r="G303" s="179">
        <v>90000</v>
      </c>
      <c r="H303" s="179">
        <v>0</v>
      </c>
      <c r="I303" s="179">
        <f t="shared" si="213"/>
        <v>90000</v>
      </c>
      <c r="J303" s="172">
        <f>IF(G303&gt;=Datos!$D$14,(Datos!$D$14*Datos!$C$14),IF(G303&lt;=Datos!$D$14,(G303*Datos!$C$14)))</f>
        <v>2583</v>
      </c>
      <c r="K303" s="180">
        <v>9753.1200000000008</v>
      </c>
      <c r="L303" s="172">
        <f>IF(G303&gt;=Datos!$D$15,(Datos!$D$15*Datos!$C$15),IF(G303&lt;=Datos!$D$15,(G303*Datos!$C$15)))</f>
        <v>2736</v>
      </c>
      <c r="M303" s="179">
        <v>25</v>
      </c>
      <c r="N303" s="179">
        <f>SUM(J303:M303)</f>
        <v>15097.12</v>
      </c>
      <c r="O303" s="219">
        <f>+G303-N303</f>
        <v>74902.880000000005</v>
      </c>
    </row>
    <row r="304" spans="1:16" s="7" customFormat="1" ht="36.75" customHeight="1" x14ac:dyDescent="0.2">
      <c r="A304" s="169">
        <v>237</v>
      </c>
      <c r="B304" s="109" t="s">
        <v>87</v>
      </c>
      <c r="C304" s="109" t="s">
        <v>318</v>
      </c>
      <c r="D304" s="109" t="s">
        <v>719</v>
      </c>
      <c r="E304" s="139" t="s">
        <v>312</v>
      </c>
      <c r="F304" s="139" t="s">
        <v>313</v>
      </c>
      <c r="G304" s="179">
        <v>66000</v>
      </c>
      <c r="H304" s="179">
        <v>0</v>
      </c>
      <c r="I304" s="179">
        <f t="shared" si="213"/>
        <v>66000</v>
      </c>
      <c r="J304" s="172">
        <f>IF(G304&gt;=Datos!$D$14,(Datos!$D$14*Datos!$C$14),IF(G304&lt;=Datos!$D$14,(G304*Datos!$C$14)))</f>
        <v>1894.2</v>
      </c>
      <c r="K304" s="180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4615.755666666666</v>
      </c>
      <c r="L304" s="172">
        <f>IF(G304&gt;=Datos!$D$15,(Datos!$D$15*Datos!$C$15),IF(G304&lt;=Datos!$D$15,(G304*Datos!$C$15)))</f>
        <v>2006.4</v>
      </c>
      <c r="M304" s="179">
        <v>2262.6799999999998</v>
      </c>
      <c r="N304" s="179">
        <f t="shared" ref="N304" si="216">SUM(J304:M304)</f>
        <v>10779.035666666667</v>
      </c>
      <c r="O304" s="219">
        <f t="shared" ref="O304" si="217">+G304-N304</f>
        <v>55220.964333333337</v>
      </c>
    </row>
    <row r="305" spans="1:15" s="87" customFormat="1" ht="36.75" customHeight="1" x14ac:dyDescent="0.2">
      <c r="A305" s="267" t="s">
        <v>501</v>
      </c>
      <c r="B305" s="268"/>
      <c r="C305" s="118">
        <v>4</v>
      </c>
      <c r="D305" s="118"/>
      <c r="E305" s="218"/>
      <c r="F305" s="136"/>
      <c r="G305" s="122">
        <f>SUM(G301:G304)</f>
        <v>288000</v>
      </c>
      <c r="H305" s="122">
        <f t="shared" ref="H305:O305" si="218">SUM(H301:H304)</f>
        <v>0</v>
      </c>
      <c r="I305" s="122">
        <f t="shared" si="218"/>
        <v>288000</v>
      </c>
      <c r="J305" s="122">
        <f t="shared" si="218"/>
        <v>8265.6</v>
      </c>
      <c r="K305" s="122">
        <f t="shared" si="218"/>
        <v>23600.386999999995</v>
      </c>
      <c r="L305" s="122">
        <f t="shared" si="218"/>
        <v>8755.2000000000007</v>
      </c>
      <c r="M305" s="122">
        <f t="shared" si="218"/>
        <v>11521.92</v>
      </c>
      <c r="N305" s="122">
        <f t="shared" si="218"/>
        <v>52143.107000000004</v>
      </c>
      <c r="O305" s="122">
        <f t="shared" si="218"/>
        <v>235856.89300000001</v>
      </c>
    </row>
    <row r="306" spans="1:15" s="7" customFormat="1" ht="36.75" customHeight="1" x14ac:dyDescent="0.2">
      <c r="A306" s="267" t="s">
        <v>515</v>
      </c>
      <c r="B306" s="268"/>
      <c r="C306" s="268"/>
      <c r="D306" s="268"/>
      <c r="E306" s="268"/>
      <c r="F306" s="268"/>
      <c r="G306" s="268"/>
      <c r="H306" s="268"/>
      <c r="I306" s="268"/>
      <c r="J306" s="268"/>
      <c r="K306" s="268"/>
      <c r="L306" s="268"/>
      <c r="M306" s="268"/>
      <c r="N306" s="268"/>
      <c r="O306" s="269"/>
    </row>
    <row r="307" spans="1:15" s="7" customFormat="1" ht="36.75" customHeight="1" x14ac:dyDescent="0.2">
      <c r="A307" s="169">
        <v>238</v>
      </c>
      <c r="B307" s="109" t="s">
        <v>68</v>
      </c>
      <c r="C307" s="109" t="s">
        <v>317</v>
      </c>
      <c r="D307" s="127" t="s">
        <v>497</v>
      </c>
      <c r="E307" s="139" t="s">
        <v>312</v>
      </c>
      <c r="F307" s="139" t="s">
        <v>19</v>
      </c>
      <c r="G307" s="179">
        <v>120000</v>
      </c>
      <c r="H307" s="179">
        <v>0</v>
      </c>
      <c r="I307" s="179">
        <f t="shared" ref="I307" si="219">SUM(G307:H307)</f>
        <v>120000</v>
      </c>
      <c r="J307" s="172">
        <f>IF(G307&gt;=Datos!$D$14,(Datos!$D$14*Datos!$C$14),IF(G307&lt;=Datos!$D$14,(G307*Datos!$C$14)))</f>
        <v>3444</v>
      </c>
      <c r="K307" s="180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16809.860666666667</v>
      </c>
      <c r="L307" s="172">
        <f>IF(G307&gt;=Datos!$D$15,(Datos!$D$15*Datos!$C$15),IF(G307&lt;=Datos!$D$15,(G307*Datos!$C$15)))</f>
        <v>3648</v>
      </c>
      <c r="M307" s="179">
        <v>25</v>
      </c>
      <c r="N307" s="179">
        <f t="shared" ref="N307" si="220">SUM(J307:M307)</f>
        <v>23926.860666666667</v>
      </c>
      <c r="O307" s="219">
        <f t="shared" ref="O307" si="221">+G307-N307</f>
        <v>96073.139333333325</v>
      </c>
    </row>
    <row r="308" spans="1:15" s="87" customFormat="1" ht="36.75" customHeight="1" x14ac:dyDescent="0.2">
      <c r="A308" s="267" t="s">
        <v>501</v>
      </c>
      <c r="B308" s="268"/>
      <c r="C308" s="118">
        <v>1</v>
      </c>
      <c r="D308" s="118"/>
      <c r="E308" s="218"/>
      <c r="F308" s="136"/>
      <c r="G308" s="122">
        <f>SUM(G307)</f>
        <v>120000</v>
      </c>
      <c r="H308" s="122">
        <f t="shared" ref="H308:O308" si="222">SUM(H307)</f>
        <v>0</v>
      </c>
      <c r="I308" s="122">
        <f t="shared" si="222"/>
        <v>120000</v>
      </c>
      <c r="J308" s="122">
        <f t="shared" si="222"/>
        <v>3444</v>
      </c>
      <c r="K308" s="122">
        <f t="shared" si="222"/>
        <v>16809.860666666667</v>
      </c>
      <c r="L308" s="122">
        <f t="shared" si="222"/>
        <v>3648</v>
      </c>
      <c r="M308" s="122">
        <f t="shared" si="222"/>
        <v>25</v>
      </c>
      <c r="N308" s="122">
        <f t="shared" si="222"/>
        <v>23926.860666666667</v>
      </c>
      <c r="O308" s="213">
        <f t="shared" si="222"/>
        <v>96073.139333333325</v>
      </c>
    </row>
    <row r="309" spans="1:15" s="7" customFormat="1" ht="36.75" customHeight="1" x14ac:dyDescent="0.2">
      <c r="A309" s="267" t="s">
        <v>563</v>
      </c>
      <c r="B309" s="268"/>
      <c r="C309" s="268"/>
      <c r="D309" s="268"/>
      <c r="E309" s="268"/>
      <c r="F309" s="268"/>
      <c r="G309" s="268"/>
      <c r="H309" s="268"/>
      <c r="I309" s="268"/>
      <c r="J309" s="268"/>
      <c r="K309" s="268"/>
      <c r="L309" s="268"/>
      <c r="M309" s="268"/>
      <c r="N309" s="268"/>
      <c r="O309" s="269"/>
    </row>
    <row r="310" spans="1:15" s="7" customFormat="1" ht="36.75" customHeight="1" x14ac:dyDescent="0.2">
      <c r="A310" s="169">
        <v>239</v>
      </c>
      <c r="B310" s="109" t="s">
        <v>45</v>
      </c>
      <c r="C310" s="109" t="s">
        <v>317</v>
      </c>
      <c r="D310" s="109" t="s">
        <v>253</v>
      </c>
      <c r="E310" s="139" t="s">
        <v>312</v>
      </c>
      <c r="F310" s="139" t="s">
        <v>313</v>
      </c>
      <c r="G310" s="179">
        <v>38500</v>
      </c>
      <c r="H310" s="179">
        <v>0</v>
      </c>
      <c r="I310" s="179">
        <f>SUM(G310:H310)</f>
        <v>38500</v>
      </c>
      <c r="J310" s="172">
        <f>IF(G310&gt;=Datos!$D$14,(Datos!$D$14*Datos!$C$14),IF(G310&lt;=Datos!$D$14,(G310*Datos!$C$14)))</f>
        <v>1104.95</v>
      </c>
      <c r="K310" s="178">
        <v>0</v>
      </c>
      <c r="L310" s="172">
        <f>IF(G310&gt;=Datos!$D$15,(Datos!$D$15*Datos!$C$15),IF(G310&lt;=Datos!$D$15,(G310*Datos!$C$15)))</f>
        <v>1170.4000000000001</v>
      </c>
      <c r="M310" s="179">
        <v>3455.92</v>
      </c>
      <c r="N310" s="179">
        <f>SUM(J310:M310)</f>
        <v>5731.27</v>
      </c>
      <c r="O310" s="219">
        <f>+G310-N310</f>
        <v>32768.729999999996</v>
      </c>
    </row>
    <row r="311" spans="1:15" s="7" customFormat="1" ht="36.75" customHeight="1" x14ac:dyDescent="0.2">
      <c r="A311" s="169">
        <v>240</v>
      </c>
      <c r="B311" s="109" t="s">
        <v>31</v>
      </c>
      <c r="C311" s="109" t="s">
        <v>317</v>
      </c>
      <c r="D311" s="109" t="s">
        <v>245</v>
      </c>
      <c r="E311" s="139" t="s">
        <v>312</v>
      </c>
      <c r="F311" s="139" t="s">
        <v>19</v>
      </c>
      <c r="G311" s="179">
        <v>73931</v>
      </c>
      <c r="H311" s="179">
        <v>0</v>
      </c>
      <c r="I311" s="179">
        <f t="shared" ref="I311:I318" si="223">SUM(G311:H311)</f>
        <v>73931</v>
      </c>
      <c r="J311" s="172">
        <f>IF(G311&gt;=Datos!$D$14,(Datos!$D$14*Datos!$C$14),IF(G311&lt;=Datos!$D$14,(G311*Datos!$C$14)))</f>
        <v>2121.8197</v>
      </c>
      <c r="K311" s="178">
        <v>5422.03</v>
      </c>
      <c r="L311" s="172">
        <f>IF(G311&gt;=Datos!$D$15,(Datos!$D$15*Datos!$C$15),IF(G311&lt;=Datos!$D$15,(G311*Datos!$C$15)))</f>
        <v>2247.5023999999999</v>
      </c>
      <c r="M311" s="179">
        <v>3455.92</v>
      </c>
      <c r="N311" s="179">
        <f t="shared" ref="N311:N315" si="224">SUM(J311:M311)</f>
        <v>13247.2721</v>
      </c>
      <c r="O311" s="219">
        <f t="shared" ref="O311:O315" si="225">+G311-N311</f>
        <v>60683.727899999998</v>
      </c>
    </row>
    <row r="312" spans="1:15" s="7" customFormat="1" ht="36.75" customHeight="1" x14ac:dyDescent="0.2">
      <c r="A312" s="169">
        <v>241</v>
      </c>
      <c r="B312" s="109" t="s">
        <v>131</v>
      </c>
      <c r="C312" s="109" t="s">
        <v>317</v>
      </c>
      <c r="D312" s="109" t="s">
        <v>674</v>
      </c>
      <c r="E312" s="139" t="s">
        <v>312</v>
      </c>
      <c r="F312" s="139" t="s">
        <v>19</v>
      </c>
      <c r="G312" s="179">
        <v>78828.75</v>
      </c>
      <c r="H312" s="179">
        <v>0</v>
      </c>
      <c r="I312" s="179">
        <f t="shared" si="223"/>
        <v>78828.75</v>
      </c>
      <c r="J312" s="172">
        <f>IF(G312&gt;=Datos!$D$14,(Datos!$D$14*Datos!$C$14),IF(G312&lt;=Datos!$D$14,(G312*Datos!$C$14)))</f>
        <v>2262.3851249999998</v>
      </c>
      <c r="K312" s="178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7125.3533854166672</v>
      </c>
      <c r="L312" s="172">
        <f>IF(G312&gt;=Datos!$D$15,(Datos!$D$15*Datos!$C$15),IF(G312&lt;=Datos!$D$15,(G312*Datos!$C$15)))</f>
        <v>2396.3939999999998</v>
      </c>
      <c r="M312" s="179">
        <v>25</v>
      </c>
      <c r="N312" s="179">
        <f t="shared" si="224"/>
        <v>11809.132510416668</v>
      </c>
      <c r="O312" s="219">
        <f t="shared" si="225"/>
        <v>67019.617489583325</v>
      </c>
    </row>
    <row r="313" spans="1:15" s="7" customFormat="1" ht="36.75" customHeight="1" x14ac:dyDescent="0.2">
      <c r="A313" s="169">
        <v>242</v>
      </c>
      <c r="B313" s="109" t="s">
        <v>200</v>
      </c>
      <c r="C313" s="109" t="s">
        <v>317</v>
      </c>
      <c r="D313" s="109" t="s">
        <v>250</v>
      </c>
      <c r="E313" s="139" t="s">
        <v>312</v>
      </c>
      <c r="F313" s="139" t="s">
        <v>313</v>
      </c>
      <c r="G313" s="179">
        <v>71500</v>
      </c>
      <c r="H313" s="179">
        <v>0</v>
      </c>
      <c r="I313" s="179">
        <f t="shared" si="223"/>
        <v>71500</v>
      </c>
      <c r="J313" s="172">
        <f>IF(G313&gt;=Datos!$D$14,(Datos!$D$14*Datos!$C$14),IF(G313&lt;=Datos!$D$14,(G313*Datos!$C$14)))</f>
        <v>2052.0500000000002</v>
      </c>
      <c r="K313" s="178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5650.745666666664</v>
      </c>
      <c r="L313" s="172">
        <f>IF(G313&gt;=Datos!$D$15,(Datos!$D$15*Datos!$C$15),IF(G313&lt;=Datos!$D$15,(G313*Datos!$C$15)))</f>
        <v>2173.6</v>
      </c>
      <c r="M313" s="179">
        <v>25</v>
      </c>
      <c r="N313" s="179">
        <f t="shared" si="224"/>
        <v>9901.3956666666636</v>
      </c>
      <c r="O313" s="219">
        <f t="shared" si="225"/>
        <v>61598.604333333336</v>
      </c>
    </row>
    <row r="314" spans="1:15" ht="36.75" customHeight="1" x14ac:dyDescent="0.2">
      <c r="A314" s="169">
        <v>243</v>
      </c>
      <c r="B314" s="127" t="s">
        <v>39</v>
      </c>
      <c r="C314" s="174" t="s">
        <v>317</v>
      </c>
      <c r="D314" s="174" t="s">
        <v>250</v>
      </c>
      <c r="E314" s="175" t="s">
        <v>312</v>
      </c>
      <c r="F314" s="139" t="s">
        <v>19</v>
      </c>
      <c r="G314" s="176">
        <v>71500</v>
      </c>
      <c r="H314" s="176">
        <v>0</v>
      </c>
      <c r="I314" s="179">
        <f t="shared" si="223"/>
        <v>71500</v>
      </c>
      <c r="J314" s="172">
        <f>IF(G314&gt;=Datos!$D$14,(Datos!$D$14*Datos!$C$14),IF(G314&lt;=Datos!$D$14,(G314*Datos!$C$14)))</f>
        <v>2052.0500000000002</v>
      </c>
      <c r="K314" s="178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5650.745666666664</v>
      </c>
      <c r="L314" s="172">
        <f>IF(G314&gt;=Datos!$D$15,(Datos!$D$15*Datos!$C$15),IF(G314&lt;=Datos!$D$15,(G314*Datos!$C$15)))</f>
        <v>2173.6</v>
      </c>
      <c r="M314" s="176">
        <v>25</v>
      </c>
      <c r="N314" s="179">
        <f t="shared" si="224"/>
        <v>9901.3956666666636</v>
      </c>
      <c r="O314" s="219">
        <f t="shared" si="225"/>
        <v>61598.604333333336</v>
      </c>
    </row>
    <row r="315" spans="1:15" s="7" customFormat="1" ht="36.75" customHeight="1" x14ac:dyDescent="0.2">
      <c r="A315" s="169">
        <v>244</v>
      </c>
      <c r="B315" s="109" t="s">
        <v>27</v>
      </c>
      <c r="C315" s="109" t="s">
        <v>317</v>
      </c>
      <c r="D315" s="109" t="s">
        <v>674</v>
      </c>
      <c r="E315" s="139" t="s">
        <v>312</v>
      </c>
      <c r="F315" s="139" t="s">
        <v>19</v>
      </c>
      <c r="G315" s="179">
        <v>73931</v>
      </c>
      <c r="H315" s="179">
        <v>0</v>
      </c>
      <c r="I315" s="179">
        <f t="shared" si="223"/>
        <v>73931</v>
      </c>
      <c r="J315" s="172">
        <f>IF(G315&gt;=Datos!$D$14,(Datos!$D$14*Datos!$C$14),IF(G315&lt;=Datos!$D$14,(G315*Datos!$C$14)))</f>
        <v>2121.8197</v>
      </c>
      <c r="K315" s="178">
        <v>5765.12</v>
      </c>
      <c r="L315" s="172">
        <f>IF(G315&gt;=Datos!$D$15,(Datos!$D$15*Datos!$C$15),IF(G315&lt;=Datos!$D$15,(G315*Datos!$C$15)))</f>
        <v>2247.5023999999999</v>
      </c>
      <c r="M315" s="179">
        <v>1740.46</v>
      </c>
      <c r="N315" s="179">
        <f t="shared" si="224"/>
        <v>11874.902099999999</v>
      </c>
      <c r="O315" s="219">
        <f t="shared" si="225"/>
        <v>62056.097900000001</v>
      </c>
    </row>
    <row r="316" spans="1:15" s="7" customFormat="1" ht="36.75" customHeight="1" x14ac:dyDescent="0.2">
      <c r="A316" s="169">
        <v>245</v>
      </c>
      <c r="B316" s="109" t="s">
        <v>185</v>
      </c>
      <c r="C316" s="109" t="s">
        <v>317</v>
      </c>
      <c r="D316" s="109" t="s">
        <v>263</v>
      </c>
      <c r="E316" s="139" t="s">
        <v>312</v>
      </c>
      <c r="F316" s="139" t="s">
        <v>19</v>
      </c>
      <c r="G316" s="179">
        <v>35000</v>
      </c>
      <c r="H316" s="179">
        <v>0</v>
      </c>
      <c r="I316" s="179">
        <f t="shared" si="223"/>
        <v>35000</v>
      </c>
      <c r="J316" s="172">
        <f>IF(G316&gt;=Datos!$D$14,(Datos!$D$14*Datos!$C$14),IF(G316&lt;=Datos!$D$14,(G316*Datos!$C$14)))</f>
        <v>1004.5</v>
      </c>
      <c r="K316" s="178" t="str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0</v>
      </c>
      <c r="L316" s="172">
        <f>IF(G316&gt;=Datos!$D$15,(Datos!$D$15*Datos!$C$15),IF(G316&lt;=Datos!$D$15,(G316*Datos!$C$15)))</f>
        <v>1064</v>
      </c>
      <c r="M316" s="179">
        <v>25</v>
      </c>
      <c r="N316" s="179">
        <f t="shared" ref="N316:N317" si="226">SUM(J316:M316)</f>
        <v>2093.5</v>
      </c>
      <c r="O316" s="219">
        <f t="shared" ref="O316:O317" si="227">+G316-N316</f>
        <v>32906.5</v>
      </c>
    </row>
    <row r="317" spans="1:15" s="7" customFormat="1" ht="36.75" customHeight="1" x14ac:dyDescent="0.2">
      <c r="A317" s="169">
        <v>246</v>
      </c>
      <c r="B317" s="109" t="s">
        <v>965</v>
      </c>
      <c r="C317" s="109" t="s">
        <v>317</v>
      </c>
      <c r="D317" s="127" t="s">
        <v>245</v>
      </c>
      <c r="E317" s="139" t="s">
        <v>312</v>
      </c>
      <c r="F317" s="139" t="s">
        <v>19</v>
      </c>
      <c r="G317" s="179">
        <v>71500</v>
      </c>
      <c r="H317" s="179">
        <v>0</v>
      </c>
      <c r="I317" s="179">
        <f t="shared" si="223"/>
        <v>71500</v>
      </c>
      <c r="J317" s="172">
        <f>IF(G317&gt;=Datos!$D$14,(Datos!$D$14*Datos!$C$14),IF(G317&lt;=Datos!$D$14,(G317*Datos!$C$14)))</f>
        <v>2052.0500000000002</v>
      </c>
      <c r="K317" s="178">
        <v>5650.75</v>
      </c>
      <c r="L317" s="172">
        <f>IF(G317&gt;=Datos!$D$15,(Datos!$D$15*Datos!$C$15),IF(G317&lt;=Datos!$D$15,(G317*Datos!$C$15)))</f>
        <v>2173.6</v>
      </c>
      <c r="M317" s="179">
        <v>25</v>
      </c>
      <c r="N317" s="179">
        <f t="shared" si="226"/>
        <v>9901.4</v>
      </c>
      <c r="O317" s="219">
        <f t="shared" si="227"/>
        <v>61598.6</v>
      </c>
    </row>
    <row r="318" spans="1:15" s="7" customFormat="1" ht="36.75" customHeight="1" x14ac:dyDescent="0.2">
      <c r="A318" s="169">
        <v>247</v>
      </c>
      <c r="B318" s="109" t="s">
        <v>966</v>
      </c>
      <c r="C318" s="109" t="s">
        <v>317</v>
      </c>
      <c r="D318" s="109" t="s">
        <v>244</v>
      </c>
      <c r="E318" s="139" t="s">
        <v>312</v>
      </c>
      <c r="F318" s="139" t="s">
        <v>19</v>
      </c>
      <c r="G318" s="179">
        <v>78828.75</v>
      </c>
      <c r="H318" s="179">
        <v>0</v>
      </c>
      <c r="I318" s="179">
        <f t="shared" si="223"/>
        <v>78828.75</v>
      </c>
      <c r="J318" s="172">
        <f>IF(G318&gt;=Datos!$D$14,(Datos!$D$14*Datos!$C$14),IF(G318&lt;=Datos!$D$14,(G318*Datos!$C$14)))</f>
        <v>2262.3851249999998</v>
      </c>
      <c r="K318" s="178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7125.3533854166672</v>
      </c>
      <c r="L318" s="172">
        <f>IF(G318&gt;=Datos!$D$15,(Datos!$D$15*Datos!$C$15),IF(G318&lt;=Datos!$D$15,(G318*Datos!$C$15)))</f>
        <v>2396.3939999999998</v>
      </c>
      <c r="M318" s="179">
        <v>25</v>
      </c>
      <c r="N318" s="179">
        <f t="shared" ref="N318" si="228">SUM(J318:M318)</f>
        <v>11809.132510416668</v>
      </c>
      <c r="O318" s="219">
        <f t="shared" ref="O318" si="229">+G318-N318</f>
        <v>67019.617489583325</v>
      </c>
    </row>
    <row r="319" spans="1:15" s="87" customFormat="1" ht="36.75" customHeight="1" x14ac:dyDescent="0.2">
      <c r="A319" s="267" t="s">
        <v>501</v>
      </c>
      <c r="B319" s="268"/>
      <c r="C319" s="118">
        <v>9</v>
      </c>
      <c r="D319" s="118"/>
      <c r="E319" s="218"/>
      <c r="F319" s="136"/>
      <c r="G319" s="122">
        <f t="shared" ref="G319:O319" si="230">SUM(G310:G318)</f>
        <v>593519.5</v>
      </c>
      <c r="H319" s="122">
        <f t="shared" si="230"/>
        <v>0</v>
      </c>
      <c r="I319" s="122">
        <f t="shared" si="230"/>
        <v>593519.5</v>
      </c>
      <c r="J319" s="122">
        <f t="shared" si="230"/>
        <v>17034.00965</v>
      </c>
      <c r="K319" s="122">
        <f t="shared" si="230"/>
        <v>42390.09810416666</v>
      </c>
      <c r="L319" s="122">
        <f t="shared" si="230"/>
        <v>18042.9928</v>
      </c>
      <c r="M319" s="122">
        <f t="shared" si="230"/>
        <v>8802.2999999999993</v>
      </c>
      <c r="N319" s="122">
        <f t="shared" si="230"/>
        <v>86269.40055416667</v>
      </c>
      <c r="O319" s="122">
        <f t="shared" si="230"/>
        <v>507250.09944583324</v>
      </c>
    </row>
    <row r="320" spans="1:15" s="7" customFormat="1" ht="36.75" customHeight="1" x14ac:dyDescent="0.2">
      <c r="A320" s="267" t="s">
        <v>564</v>
      </c>
      <c r="B320" s="268"/>
      <c r="C320" s="268"/>
      <c r="D320" s="268"/>
      <c r="E320" s="268"/>
      <c r="F320" s="268"/>
      <c r="G320" s="268"/>
      <c r="H320" s="268"/>
      <c r="I320" s="268"/>
      <c r="J320" s="268"/>
      <c r="K320" s="268"/>
      <c r="L320" s="268"/>
      <c r="M320" s="268"/>
      <c r="N320" s="268"/>
      <c r="O320" s="269"/>
    </row>
    <row r="321" spans="1:15" s="7" customFormat="1" ht="36.75" customHeight="1" x14ac:dyDescent="0.2">
      <c r="A321" s="169">
        <v>248</v>
      </c>
      <c r="B321" s="131" t="s">
        <v>304</v>
      </c>
      <c r="C321" s="109" t="s">
        <v>317</v>
      </c>
      <c r="D321" s="189" t="s">
        <v>719</v>
      </c>
      <c r="E321" s="139" t="s">
        <v>312</v>
      </c>
      <c r="F321" s="139" t="s">
        <v>19</v>
      </c>
      <c r="G321" s="133">
        <v>63500</v>
      </c>
      <c r="H321" s="179">
        <v>0</v>
      </c>
      <c r="I321" s="133">
        <f t="shared" ref="I321:I326" si="231">SUM(G321:H321)</f>
        <v>63500</v>
      </c>
      <c r="J321" s="172">
        <f>IF(G321&gt;=Datos!$D$14,(Datos!$D$14*Datos!$C$14),IF(G321&lt;=Datos!$D$14,(G321*Datos!$C$14)))</f>
        <v>1822.45</v>
      </c>
      <c r="K321" s="180">
        <v>3803</v>
      </c>
      <c r="L321" s="172">
        <f>IF(G321&gt;=Datos!$D$15,(Datos!$D$15*Datos!$C$15),IF(G321&lt;=Datos!$D$15,(G321*Datos!$C$15)))</f>
        <v>1930.4</v>
      </c>
      <c r="M321" s="179">
        <v>1740.46</v>
      </c>
      <c r="N321" s="179">
        <f t="shared" ref="N321" si="232">SUM(J321:M321)</f>
        <v>9296.3100000000013</v>
      </c>
      <c r="O321" s="219">
        <f t="shared" ref="O321" si="233">+G321-N321</f>
        <v>54203.69</v>
      </c>
    </row>
    <row r="322" spans="1:15" s="7" customFormat="1" ht="36.75" customHeight="1" x14ac:dyDescent="0.2">
      <c r="A322" s="169">
        <v>249</v>
      </c>
      <c r="B322" s="131" t="s">
        <v>967</v>
      </c>
      <c r="C322" s="109" t="s">
        <v>317</v>
      </c>
      <c r="D322" s="132" t="s">
        <v>719</v>
      </c>
      <c r="E322" s="139" t="s">
        <v>312</v>
      </c>
      <c r="F322" s="139" t="s">
        <v>19</v>
      </c>
      <c r="G322" s="133">
        <v>66000</v>
      </c>
      <c r="H322" s="179">
        <v>0</v>
      </c>
      <c r="I322" s="133">
        <f t="shared" si="231"/>
        <v>66000</v>
      </c>
      <c r="J322" s="172">
        <f>IF(G322&gt;=Datos!$D$14,(Datos!$D$14*Datos!$C$14),IF(G322&lt;=Datos!$D$14,(G322*Datos!$C$14)))</f>
        <v>1894.2</v>
      </c>
      <c r="K322" s="180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4615.755666666666</v>
      </c>
      <c r="L322" s="172">
        <f>IF(G322&gt;=Datos!$D$15,(Datos!$D$15*Datos!$C$15),IF(G322&lt;=Datos!$D$15,(G322*Datos!$C$15)))</f>
        <v>2006.4</v>
      </c>
      <c r="M322" s="179">
        <v>25</v>
      </c>
      <c r="N322" s="179">
        <f t="shared" ref="N322:N324" si="234">SUM(J322:M322)</f>
        <v>8541.3556666666664</v>
      </c>
      <c r="O322" s="219">
        <f t="shared" ref="O322:O324" si="235">+G322-N322</f>
        <v>57458.64433333333</v>
      </c>
    </row>
    <row r="323" spans="1:15" s="7" customFormat="1" ht="36.75" customHeight="1" x14ac:dyDescent="0.2">
      <c r="A323" s="169">
        <v>250</v>
      </c>
      <c r="B323" s="189" t="s">
        <v>968</v>
      </c>
      <c r="C323" s="109" t="s">
        <v>317</v>
      </c>
      <c r="D323" s="189" t="s">
        <v>498</v>
      </c>
      <c r="E323" s="139" t="s">
        <v>312</v>
      </c>
      <c r="F323" s="139" t="s">
        <v>19</v>
      </c>
      <c r="G323" s="133">
        <v>35000</v>
      </c>
      <c r="H323" s="179">
        <v>0</v>
      </c>
      <c r="I323" s="133">
        <f t="shared" si="231"/>
        <v>35000</v>
      </c>
      <c r="J323" s="172">
        <f>IF(G323&gt;=Datos!$D$14,(Datos!$D$14*Datos!$C$14),IF(G323&lt;=Datos!$D$14,(G323*Datos!$C$14)))</f>
        <v>1004.5</v>
      </c>
      <c r="K323" s="180" t="str">
        <f>IF((G323-J323-L323)&lt;=Datos!$G$7,"0",IF((G323-J323-L323)&lt;=Datos!$G$8,((G323-J323-L323)-Datos!$F$8)*Datos!$I$6,IF((G323-J323-L323)&lt;=Datos!$G$9,Datos!$I$8+((G323-J323-L323)-Datos!$F$9)*Datos!$J$6,IF((G323-J323-L323)&gt;=Datos!$F$10,(Datos!$I$8+Datos!$J$8)+((G323-J323-L323)-Datos!$F$10)*Datos!$K$6))))</f>
        <v>0</v>
      </c>
      <c r="L323" s="172">
        <f>IF(G323&gt;=Datos!$D$15,(Datos!$D$15*Datos!$C$15),IF(G323&lt;=Datos!$D$15,(G323*Datos!$C$15)))</f>
        <v>1064</v>
      </c>
      <c r="M323" s="179">
        <v>25</v>
      </c>
      <c r="N323" s="179">
        <f t="shared" ref="N323" si="236">SUM(J323:M323)</f>
        <v>2093.5</v>
      </c>
      <c r="O323" s="219">
        <f t="shared" ref="O323" si="237">+G323-N323</f>
        <v>32906.5</v>
      </c>
    </row>
    <row r="324" spans="1:15" s="7" customFormat="1" ht="36.75" customHeight="1" x14ac:dyDescent="0.2">
      <c r="A324" s="169">
        <v>251</v>
      </c>
      <c r="B324" s="109" t="s">
        <v>969</v>
      </c>
      <c r="C324" s="109" t="s">
        <v>317</v>
      </c>
      <c r="D324" s="109" t="s">
        <v>719</v>
      </c>
      <c r="E324" s="139" t="s">
        <v>312</v>
      </c>
      <c r="F324" s="139" t="s">
        <v>19</v>
      </c>
      <c r="G324" s="179">
        <v>71500</v>
      </c>
      <c r="H324" s="179">
        <v>0</v>
      </c>
      <c r="I324" s="133">
        <f t="shared" si="231"/>
        <v>71500</v>
      </c>
      <c r="J324" s="172">
        <f>IF(G324&gt;=Datos!$D$14,(Datos!$D$14*Datos!$C$14),IF(G324&lt;=Datos!$D$14,(G324*Datos!$C$14)))</f>
        <v>2052.0500000000002</v>
      </c>
      <c r="K324" s="180">
        <v>5307.65</v>
      </c>
      <c r="L324" s="172">
        <f>IF(G324&gt;=Datos!$D$15,(Datos!$D$15*Datos!$C$15),IF(G324&lt;=Datos!$D$15,(G324*Datos!$C$15)))</f>
        <v>2173.6</v>
      </c>
      <c r="M324" s="179">
        <v>1740.46</v>
      </c>
      <c r="N324" s="179">
        <f t="shared" si="234"/>
        <v>11273.759999999998</v>
      </c>
      <c r="O324" s="219">
        <f t="shared" si="235"/>
        <v>60226.240000000005</v>
      </c>
    </row>
    <row r="325" spans="1:15" s="7" customFormat="1" ht="36.75" customHeight="1" x14ac:dyDescent="0.2">
      <c r="A325" s="169">
        <v>252</v>
      </c>
      <c r="B325" s="174" t="s">
        <v>399</v>
      </c>
      <c r="C325" s="109" t="s">
        <v>317</v>
      </c>
      <c r="D325" s="109" t="s">
        <v>970</v>
      </c>
      <c r="E325" s="139" t="s">
        <v>312</v>
      </c>
      <c r="F325" s="139" t="s">
        <v>19</v>
      </c>
      <c r="G325" s="179">
        <v>90000</v>
      </c>
      <c r="H325" s="179">
        <v>0</v>
      </c>
      <c r="I325" s="133">
        <f t="shared" si="231"/>
        <v>90000</v>
      </c>
      <c r="J325" s="172">
        <f>IF(G325&gt;=Datos!$D$14,(Datos!$D$14*Datos!$C$14),IF(G325&lt;=Datos!$D$14,(G325*Datos!$C$14)))</f>
        <v>2583</v>
      </c>
      <c r="K325" s="180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9753.1106666666674</v>
      </c>
      <c r="L325" s="172">
        <f>IF(G325&gt;=Datos!$D$15,(Datos!$D$15*Datos!$C$15),IF(G325&lt;=Datos!$D$15,(G325*Datos!$C$15)))</f>
        <v>2736</v>
      </c>
      <c r="M325" s="179">
        <v>25</v>
      </c>
      <c r="N325" s="179">
        <f t="shared" ref="N325:N326" si="238">SUM(J325:M325)</f>
        <v>15097.110666666667</v>
      </c>
      <c r="O325" s="219">
        <f t="shared" ref="O325:O326" si="239">+G325-N325</f>
        <v>74902.889333333325</v>
      </c>
    </row>
    <row r="326" spans="1:15" s="7" customFormat="1" ht="36.75" customHeight="1" x14ac:dyDescent="0.2">
      <c r="A326" s="169">
        <v>253</v>
      </c>
      <c r="B326" s="189" t="s">
        <v>241</v>
      </c>
      <c r="C326" s="109" t="s">
        <v>317</v>
      </c>
      <c r="D326" s="189" t="s">
        <v>719</v>
      </c>
      <c r="E326" s="139" t="s">
        <v>312</v>
      </c>
      <c r="F326" s="139" t="s">
        <v>19</v>
      </c>
      <c r="G326" s="133">
        <v>66000</v>
      </c>
      <c r="H326" s="179">
        <v>0</v>
      </c>
      <c r="I326" s="133">
        <f t="shared" si="231"/>
        <v>66000</v>
      </c>
      <c r="J326" s="172">
        <f>IF(G326&gt;=Datos!$D$14,(Datos!$D$14*Datos!$C$14),IF(G326&lt;=Datos!$D$14,(G326*Datos!$C$14)))</f>
        <v>1894.2</v>
      </c>
      <c r="K326" s="180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4615.755666666666</v>
      </c>
      <c r="L326" s="172">
        <f>IF(G326&gt;=Datos!$D$15,(Datos!$D$15*Datos!$C$15),IF(G326&lt;=Datos!$D$15,(G326*Datos!$C$15)))</f>
        <v>2006.4</v>
      </c>
      <c r="M326" s="179">
        <v>25</v>
      </c>
      <c r="N326" s="179">
        <f t="shared" si="238"/>
        <v>8541.3556666666664</v>
      </c>
      <c r="O326" s="219">
        <f t="shared" si="239"/>
        <v>57458.64433333333</v>
      </c>
    </row>
    <row r="327" spans="1:15" s="87" customFormat="1" ht="36.75" customHeight="1" x14ac:dyDescent="0.2">
      <c r="A327" s="267" t="s">
        <v>501</v>
      </c>
      <c r="B327" s="268"/>
      <c r="C327" s="118">
        <v>6</v>
      </c>
      <c r="D327" s="118"/>
      <c r="E327" s="218"/>
      <c r="F327" s="136"/>
      <c r="G327" s="122">
        <f>SUM(G321:G326)</f>
        <v>392000</v>
      </c>
      <c r="H327" s="122">
        <f t="shared" ref="H327:O327" si="240">SUM(H321:H326)</f>
        <v>0</v>
      </c>
      <c r="I327" s="122">
        <f t="shared" si="240"/>
        <v>392000</v>
      </c>
      <c r="J327" s="122">
        <f t="shared" si="240"/>
        <v>11250.400000000001</v>
      </c>
      <c r="K327" s="122">
        <f t="shared" si="240"/>
        <v>28095.271999999997</v>
      </c>
      <c r="L327" s="122">
        <f t="shared" si="240"/>
        <v>11916.8</v>
      </c>
      <c r="M327" s="122">
        <f t="shared" si="240"/>
        <v>3580.92</v>
      </c>
      <c r="N327" s="122">
        <f t="shared" si="240"/>
        <v>54843.392000000007</v>
      </c>
      <c r="O327" s="122">
        <f t="shared" si="240"/>
        <v>337156.60800000001</v>
      </c>
    </row>
    <row r="328" spans="1:15" s="7" customFormat="1" ht="36.75" customHeight="1" x14ac:dyDescent="0.2">
      <c r="A328" s="267" t="s">
        <v>672</v>
      </c>
      <c r="B328" s="268"/>
      <c r="C328" s="268"/>
      <c r="D328" s="268"/>
      <c r="E328" s="268"/>
      <c r="F328" s="268"/>
      <c r="G328" s="268"/>
      <c r="H328" s="268"/>
      <c r="I328" s="268"/>
      <c r="J328" s="268"/>
      <c r="K328" s="268"/>
      <c r="L328" s="268"/>
      <c r="M328" s="268"/>
      <c r="N328" s="268"/>
      <c r="O328" s="269"/>
    </row>
    <row r="329" spans="1:15" s="7" customFormat="1" ht="36.75" customHeight="1" x14ac:dyDescent="0.2">
      <c r="A329" s="169">
        <v>254</v>
      </c>
      <c r="B329" s="109" t="s">
        <v>870</v>
      </c>
      <c r="C329" s="109" t="s">
        <v>371</v>
      </c>
      <c r="D329" s="109" t="s">
        <v>245</v>
      </c>
      <c r="E329" s="139" t="s">
        <v>312</v>
      </c>
      <c r="F329" s="139" t="s">
        <v>19</v>
      </c>
      <c r="G329" s="179">
        <v>75075</v>
      </c>
      <c r="H329" s="179">
        <v>0</v>
      </c>
      <c r="I329" s="179">
        <f t="shared" ref="I329:I335" si="241">SUM(G329:H329)</f>
        <v>75075</v>
      </c>
      <c r="J329" s="172">
        <f>IF(G329&gt;=Datos!$D$14,(Datos!$D$14*Datos!$C$14),IF(G329&lt;=Datos!$D$14,(G329*Datos!$C$14)))</f>
        <v>2154.6525000000001</v>
      </c>
      <c r="K329" s="180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6323.4891666666672</v>
      </c>
      <c r="L329" s="172">
        <f>IF(G329&gt;=Datos!$D$15,(Datos!$D$15*Datos!$C$15),IF(G329&lt;=Datos!$D$15,(G329*Datos!$C$15)))</f>
        <v>2282.2800000000002</v>
      </c>
      <c r="M329" s="179">
        <v>25</v>
      </c>
      <c r="N329" s="179">
        <f t="shared" ref="N329" si="242">SUM(J329:M329)</f>
        <v>10785.421666666667</v>
      </c>
      <c r="O329" s="219">
        <f t="shared" ref="O329" si="243">+G329-N329</f>
        <v>64289.578333333331</v>
      </c>
    </row>
    <row r="330" spans="1:15" s="7" customFormat="1" ht="36.75" customHeight="1" x14ac:dyDescent="0.2">
      <c r="A330" s="169">
        <v>255</v>
      </c>
      <c r="B330" s="109" t="s">
        <v>971</v>
      </c>
      <c r="C330" s="109" t="s">
        <v>371</v>
      </c>
      <c r="D330" s="109" t="s">
        <v>253</v>
      </c>
      <c r="E330" s="139" t="s">
        <v>312</v>
      </c>
      <c r="F330" s="139" t="s">
        <v>19</v>
      </c>
      <c r="G330" s="179">
        <v>36764.230000000003</v>
      </c>
      <c r="H330" s="179">
        <v>0</v>
      </c>
      <c r="I330" s="179">
        <f t="shared" si="241"/>
        <v>36764.230000000003</v>
      </c>
      <c r="J330" s="172">
        <f>IF(G330&gt;=Datos!$D$14,(Datos!$D$14*Datos!$C$14),IF(G330&lt;=Datos!$D$14,(G330*Datos!$C$14)))</f>
        <v>1055.133401</v>
      </c>
      <c r="K330" s="180" t="str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0</v>
      </c>
      <c r="L330" s="172">
        <f>IF(G330&gt;=Datos!$D$15,(Datos!$D$15*Datos!$C$15),IF(G330&lt;=Datos!$D$15,(G330*Datos!$C$15)))</f>
        <v>1117.6325920000002</v>
      </c>
      <c r="M330" s="179">
        <v>25</v>
      </c>
      <c r="N330" s="179">
        <f t="shared" ref="N330" si="244">SUM(J330:M330)</f>
        <v>2197.765993</v>
      </c>
      <c r="O330" s="219">
        <f t="shared" ref="O330" si="245">+G330-N330</f>
        <v>34566.464007000002</v>
      </c>
    </row>
    <row r="331" spans="1:15" s="7" customFormat="1" ht="36.75" customHeight="1" x14ac:dyDescent="0.2">
      <c r="A331" s="169">
        <v>256</v>
      </c>
      <c r="B331" s="109" t="s">
        <v>575</v>
      </c>
      <c r="C331" s="109" t="s">
        <v>371</v>
      </c>
      <c r="D331" s="109" t="s">
        <v>245</v>
      </c>
      <c r="E331" s="139" t="s">
        <v>312</v>
      </c>
      <c r="F331" s="139" t="s">
        <v>19</v>
      </c>
      <c r="G331" s="179">
        <v>75075</v>
      </c>
      <c r="H331" s="179">
        <v>0</v>
      </c>
      <c r="I331" s="179">
        <f t="shared" si="241"/>
        <v>75075</v>
      </c>
      <c r="J331" s="172">
        <f>IF(G331&gt;=Datos!$D$14,(Datos!$D$14*Datos!$C$14),IF(G331&lt;=Datos!$D$14,(G331*Datos!$C$14)))</f>
        <v>2154.6525000000001</v>
      </c>
      <c r="K331" s="180">
        <f>IF((G331-J331-L331)&lt;=Datos!$G$7,"0",IF((G331-J331-L331)&lt;=Datos!$G$8,((G331-J331-L331)-Datos!$F$8)*Datos!$I$6,IF((G331-J331-L331)&lt;=Datos!$G$9,Datos!$I$8+((G331-J331-L331)-Datos!$F$9)*Datos!$J$6,IF((G331-J331-L331)&gt;=Datos!$F$10,(Datos!$I$8+Datos!$J$8)+((G331-J331-L331)-Datos!$F$10)*Datos!$K$6))))</f>
        <v>6323.4891666666672</v>
      </c>
      <c r="L331" s="172">
        <f>IF(G331&gt;=Datos!$D$15,(Datos!$D$15*Datos!$C$15),IF(G331&lt;=Datos!$D$15,(G331*Datos!$C$15)))</f>
        <v>2282.2800000000002</v>
      </c>
      <c r="M331" s="179">
        <v>25</v>
      </c>
      <c r="N331" s="179">
        <f t="shared" ref="N331:N334" si="246">SUM(J331:M331)</f>
        <v>10785.421666666667</v>
      </c>
      <c r="O331" s="219">
        <f t="shared" ref="O331:O334" si="247">+G331-N331</f>
        <v>64289.578333333331</v>
      </c>
    </row>
    <row r="332" spans="1:15" s="7" customFormat="1" ht="36.75" customHeight="1" x14ac:dyDescent="0.2">
      <c r="A332" s="169">
        <v>257</v>
      </c>
      <c r="B332" s="109" t="s">
        <v>972</v>
      </c>
      <c r="C332" s="109" t="s">
        <v>371</v>
      </c>
      <c r="D332" s="109" t="s">
        <v>245</v>
      </c>
      <c r="E332" s="139" t="s">
        <v>312</v>
      </c>
      <c r="F332" s="139" t="s">
        <v>313</v>
      </c>
      <c r="G332" s="179">
        <v>85800</v>
      </c>
      <c r="H332" s="179">
        <v>0</v>
      </c>
      <c r="I332" s="179">
        <f t="shared" si="241"/>
        <v>85800</v>
      </c>
      <c r="J332" s="172">
        <f>IF(G332&gt;=Datos!$D$14,(Datos!$D$14*Datos!$C$14),IF(G332&lt;=Datos!$D$14,(G332*Datos!$C$14)))</f>
        <v>2462.46</v>
      </c>
      <c r="K332" s="180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8765.165666666664</v>
      </c>
      <c r="L332" s="172">
        <f>IF(G332&gt;=Datos!$D$15,(Datos!$D$15*Datos!$C$15),IF(G332&lt;=Datos!$D$15,(G332*Datos!$C$15)))</f>
        <v>2608.3200000000002</v>
      </c>
      <c r="M332" s="179">
        <v>25</v>
      </c>
      <c r="N332" s="179">
        <f t="shared" si="246"/>
        <v>13860.945666666663</v>
      </c>
      <c r="O332" s="219">
        <f t="shared" si="247"/>
        <v>71939.054333333333</v>
      </c>
    </row>
    <row r="333" spans="1:15" s="7" customFormat="1" ht="36.75" customHeight="1" x14ac:dyDescent="0.2">
      <c r="A333" s="169">
        <v>258</v>
      </c>
      <c r="B333" s="189" t="s">
        <v>390</v>
      </c>
      <c r="C333" s="109" t="s">
        <v>371</v>
      </c>
      <c r="D333" s="189" t="s">
        <v>674</v>
      </c>
      <c r="E333" s="139" t="s">
        <v>312</v>
      </c>
      <c r="F333" s="139" t="s">
        <v>19</v>
      </c>
      <c r="G333" s="133">
        <v>60500</v>
      </c>
      <c r="H333" s="179">
        <v>0</v>
      </c>
      <c r="I333" s="179">
        <f t="shared" si="241"/>
        <v>60500</v>
      </c>
      <c r="J333" s="172">
        <f>IF(G333&gt;=Datos!$D$14,(Datos!$D$14*Datos!$C$14),IF(G333&lt;=Datos!$D$14,(G333*Datos!$C$14)))</f>
        <v>1736.35</v>
      </c>
      <c r="K333" s="180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3580.7656666666671</v>
      </c>
      <c r="L333" s="172">
        <f>IF(G333&gt;=Datos!$D$15,(Datos!$D$15*Datos!$C$15),IF(G333&lt;=Datos!$D$15,(G333*Datos!$C$15)))</f>
        <v>1839.2</v>
      </c>
      <c r="M333" s="179">
        <v>25</v>
      </c>
      <c r="N333" s="179">
        <f t="shared" si="246"/>
        <v>7181.3156666666664</v>
      </c>
      <c r="O333" s="219">
        <f t="shared" si="247"/>
        <v>53318.684333333331</v>
      </c>
    </row>
    <row r="334" spans="1:15" s="7" customFormat="1" ht="36.75" customHeight="1" x14ac:dyDescent="0.2">
      <c r="A334" s="169">
        <v>259</v>
      </c>
      <c r="B334" s="109" t="s">
        <v>973</v>
      </c>
      <c r="C334" s="109" t="s">
        <v>371</v>
      </c>
      <c r="D334" s="109" t="s">
        <v>674</v>
      </c>
      <c r="E334" s="139" t="s">
        <v>312</v>
      </c>
      <c r="F334" s="139" t="s">
        <v>19</v>
      </c>
      <c r="G334" s="179">
        <v>60500</v>
      </c>
      <c r="H334" s="179">
        <v>0</v>
      </c>
      <c r="I334" s="179">
        <f t="shared" si="241"/>
        <v>60500</v>
      </c>
      <c r="J334" s="172">
        <f>IF(G334&gt;=Datos!$D$14,(Datos!$D$14*Datos!$C$14),IF(G334&lt;=Datos!$D$14,(G334*Datos!$C$14)))</f>
        <v>1736.35</v>
      </c>
      <c r="K334" s="180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3580.7656666666671</v>
      </c>
      <c r="L334" s="172">
        <f>IF(G334&gt;=Datos!$D$15,(Datos!$D$15*Datos!$C$15),IF(G334&lt;=Datos!$D$15,(G334*Datos!$C$15)))</f>
        <v>1839.2</v>
      </c>
      <c r="M334" s="179">
        <v>25</v>
      </c>
      <c r="N334" s="179">
        <f t="shared" si="246"/>
        <v>7181.3156666666664</v>
      </c>
      <c r="O334" s="219">
        <f t="shared" si="247"/>
        <v>53318.684333333331</v>
      </c>
    </row>
    <row r="335" spans="1:15" s="7" customFormat="1" ht="36.75" customHeight="1" x14ac:dyDescent="0.2">
      <c r="A335" s="169">
        <v>260</v>
      </c>
      <c r="B335" s="189" t="s">
        <v>974</v>
      </c>
      <c r="C335" s="109" t="s">
        <v>371</v>
      </c>
      <c r="D335" s="189" t="s">
        <v>263</v>
      </c>
      <c r="E335" s="139" t="s">
        <v>312</v>
      </c>
      <c r="F335" s="139" t="s">
        <v>19</v>
      </c>
      <c r="G335" s="133">
        <v>35000</v>
      </c>
      <c r="H335" s="179">
        <v>0</v>
      </c>
      <c r="I335" s="179">
        <f t="shared" si="241"/>
        <v>35000</v>
      </c>
      <c r="J335" s="172">
        <f>IF(G335&gt;=Datos!$D$14,(Datos!$D$14*Datos!$C$14),IF(G335&lt;=Datos!$D$14,(G335*Datos!$C$14)))</f>
        <v>1004.5</v>
      </c>
      <c r="K335" s="180" t="str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0</v>
      </c>
      <c r="L335" s="172">
        <f>IF(G335&gt;=Datos!$D$15,(Datos!$D$15*Datos!$C$15),IF(G335&lt;=Datos!$D$15,(G335*Datos!$C$15)))</f>
        <v>1064</v>
      </c>
      <c r="M335" s="179">
        <v>25</v>
      </c>
      <c r="N335" s="179">
        <f t="shared" ref="N335" si="248">SUM(J335:M335)</f>
        <v>2093.5</v>
      </c>
      <c r="O335" s="219">
        <f t="shared" ref="O335" si="249">+G335-N335</f>
        <v>32906.5</v>
      </c>
    </row>
    <row r="336" spans="1:15" s="87" customFormat="1" ht="36.75" customHeight="1" x14ac:dyDescent="0.2">
      <c r="A336" s="267" t="s">
        <v>501</v>
      </c>
      <c r="B336" s="268"/>
      <c r="C336" s="118">
        <v>7</v>
      </c>
      <c r="D336" s="118"/>
      <c r="E336" s="218"/>
      <c r="F336" s="136"/>
      <c r="G336" s="122">
        <f t="shared" ref="G336:O336" si="250">SUM(G329:G335)</f>
        <v>428714.23</v>
      </c>
      <c r="H336" s="122">
        <f t="shared" si="250"/>
        <v>0</v>
      </c>
      <c r="I336" s="122">
        <f t="shared" si="250"/>
        <v>428714.23</v>
      </c>
      <c r="J336" s="122">
        <f t="shared" si="250"/>
        <v>12304.098401000001</v>
      </c>
      <c r="K336" s="122">
        <f t="shared" si="250"/>
        <v>28573.675333333333</v>
      </c>
      <c r="L336" s="122">
        <f t="shared" si="250"/>
        <v>13032.912592000002</v>
      </c>
      <c r="M336" s="122">
        <f t="shared" si="250"/>
        <v>175</v>
      </c>
      <c r="N336" s="122">
        <f t="shared" si="250"/>
        <v>54085.686326333336</v>
      </c>
      <c r="O336" s="122">
        <f t="shared" si="250"/>
        <v>374628.54367366666</v>
      </c>
    </row>
    <row r="337" spans="1:16" s="7" customFormat="1" ht="36.75" customHeight="1" x14ac:dyDescent="0.2">
      <c r="A337" s="267" t="s">
        <v>673</v>
      </c>
      <c r="B337" s="268"/>
      <c r="C337" s="268"/>
      <c r="D337" s="268"/>
      <c r="E337" s="268"/>
      <c r="F337" s="268"/>
      <c r="G337" s="268"/>
      <c r="H337" s="268"/>
      <c r="I337" s="268"/>
      <c r="J337" s="268"/>
      <c r="K337" s="268"/>
      <c r="L337" s="268"/>
      <c r="M337" s="268"/>
      <c r="N337" s="268"/>
      <c r="O337" s="269"/>
      <c r="P337" s="87"/>
    </row>
    <row r="338" spans="1:16" s="7" customFormat="1" ht="36.75" customHeight="1" x14ac:dyDescent="0.2">
      <c r="A338" s="169">
        <v>261</v>
      </c>
      <c r="B338" s="109" t="s">
        <v>374</v>
      </c>
      <c r="C338" s="109" t="s">
        <v>371</v>
      </c>
      <c r="D338" s="109" t="s">
        <v>719</v>
      </c>
      <c r="E338" s="139" t="s">
        <v>312</v>
      </c>
      <c r="F338" s="139" t="s">
        <v>19</v>
      </c>
      <c r="G338" s="179">
        <v>66000</v>
      </c>
      <c r="H338" s="179">
        <v>0</v>
      </c>
      <c r="I338" s="179">
        <f>SUM(G338:H338)</f>
        <v>66000</v>
      </c>
      <c r="J338" s="172">
        <f>IF(G338&gt;=Datos!$D$14,(Datos!$D$14*Datos!$C$14),IF(G338&lt;=Datos!$D$14,(G338*Datos!$C$14)))</f>
        <v>1894.2</v>
      </c>
      <c r="K338" s="180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4615.755666666666</v>
      </c>
      <c r="L338" s="172">
        <f>IF(G338&gt;=Datos!$D$15,(Datos!$D$15*Datos!$C$15),IF(G338&lt;=Datos!$D$15,(G338*Datos!$C$15)))</f>
        <v>2006.4</v>
      </c>
      <c r="M338" s="179">
        <v>25</v>
      </c>
      <c r="N338" s="179">
        <f t="shared" ref="N338:N340" si="251">SUM(J338:M338)</f>
        <v>8541.3556666666664</v>
      </c>
      <c r="O338" s="219">
        <f t="shared" ref="O338:O340" si="252">+G338-N338</f>
        <v>57458.64433333333</v>
      </c>
    </row>
    <row r="339" spans="1:16" s="7" customFormat="1" ht="36.75" customHeight="1" x14ac:dyDescent="0.2">
      <c r="A339" s="169">
        <v>262</v>
      </c>
      <c r="B339" s="189" t="s">
        <v>52</v>
      </c>
      <c r="C339" s="109" t="s">
        <v>371</v>
      </c>
      <c r="D339" s="189" t="s">
        <v>498</v>
      </c>
      <c r="E339" s="139" t="s">
        <v>312</v>
      </c>
      <c r="F339" s="139" t="s">
        <v>19</v>
      </c>
      <c r="G339" s="133">
        <v>55000</v>
      </c>
      <c r="H339" s="179">
        <v>0</v>
      </c>
      <c r="I339" s="179">
        <f t="shared" ref="I339:I341" si="253">SUM(G339:H339)</f>
        <v>55000</v>
      </c>
      <c r="J339" s="172">
        <f>IF(G339&gt;=Datos!$D$14,(Datos!$D$14*Datos!$C$14),IF(G339&lt;=Datos!$D$14,(G339*Datos!$C$14)))</f>
        <v>1578.5</v>
      </c>
      <c r="K339" s="180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2559.6734999999994</v>
      </c>
      <c r="L339" s="172">
        <f>IF(G339&gt;=Datos!$D$15,(Datos!$D$15*Datos!$C$15),IF(G339&lt;=Datos!$D$15,(G339*Datos!$C$15)))</f>
        <v>1672</v>
      </c>
      <c r="M339" s="179">
        <v>14050.83</v>
      </c>
      <c r="N339" s="179">
        <f t="shared" si="251"/>
        <v>19861.003499999999</v>
      </c>
      <c r="O339" s="219">
        <f t="shared" si="252"/>
        <v>35138.996500000001</v>
      </c>
    </row>
    <row r="340" spans="1:16" s="7" customFormat="1" ht="36.75" customHeight="1" x14ac:dyDescent="0.2">
      <c r="A340" s="169">
        <v>263</v>
      </c>
      <c r="B340" s="109" t="s">
        <v>975</v>
      </c>
      <c r="C340" s="109" t="s">
        <v>371</v>
      </c>
      <c r="D340" s="109" t="s">
        <v>719</v>
      </c>
      <c r="E340" s="139" t="s">
        <v>312</v>
      </c>
      <c r="F340" s="139" t="s">
        <v>19</v>
      </c>
      <c r="G340" s="179">
        <v>66000</v>
      </c>
      <c r="H340" s="179">
        <v>0</v>
      </c>
      <c r="I340" s="179">
        <f t="shared" si="253"/>
        <v>66000</v>
      </c>
      <c r="J340" s="172">
        <f>IF(G340&gt;=Datos!$D$14,(Datos!$D$14*Datos!$C$14),IF(G340&lt;=Datos!$D$14,(G340*Datos!$C$14)))</f>
        <v>1894.2</v>
      </c>
      <c r="K340" s="180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4615.755666666666</v>
      </c>
      <c r="L340" s="172">
        <f>IF(G340&gt;=Datos!$D$15,(Datos!$D$15*Datos!$C$15),IF(G340&lt;=Datos!$D$15,(G340*Datos!$C$15)))</f>
        <v>2006.4</v>
      </c>
      <c r="M340" s="179">
        <v>25</v>
      </c>
      <c r="N340" s="179">
        <f t="shared" si="251"/>
        <v>8541.3556666666664</v>
      </c>
      <c r="O340" s="219">
        <f t="shared" si="252"/>
        <v>57458.64433333333</v>
      </c>
    </row>
    <row r="341" spans="1:16" s="7" customFormat="1" ht="36.75" customHeight="1" x14ac:dyDescent="0.2">
      <c r="A341" s="169">
        <v>264</v>
      </c>
      <c r="B341" s="109" t="s">
        <v>119</v>
      </c>
      <c r="C341" s="109" t="s">
        <v>371</v>
      </c>
      <c r="D341" s="109" t="s">
        <v>693</v>
      </c>
      <c r="E341" s="139" t="s">
        <v>312</v>
      </c>
      <c r="F341" s="139" t="s">
        <v>313</v>
      </c>
      <c r="G341" s="179">
        <v>90000</v>
      </c>
      <c r="H341" s="179">
        <v>0</v>
      </c>
      <c r="I341" s="179">
        <f t="shared" si="253"/>
        <v>90000</v>
      </c>
      <c r="J341" s="172">
        <f>IF(G341&gt;=Datos!$D$14,(Datos!$D$14*Datos!$C$14),IF(G341&lt;=Datos!$D$14,(G341*Datos!$C$14)))</f>
        <v>2583</v>
      </c>
      <c r="K341" s="180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9753.1106666666674</v>
      </c>
      <c r="L341" s="172">
        <f>IF(G341&gt;=Datos!$D$15,(Datos!$D$15*Datos!$C$15),IF(G341&lt;=Datos!$D$15,(G341*Datos!$C$15)))</f>
        <v>2736</v>
      </c>
      <c r="M341" s="179">
        <v>25</v>
      </c>
      <c r="N341" s="179">
        <f t="shared" ref="N341" si="254">SUM(J341:M341)</f>
        <v>15097.110666666667</v>
      </c>
      <c r="O341" s="219">
        <f t="shared" ref="O341" si="255">+G341-N341</f>
        <v>74902.889333333325</v>
      </c>
    </row>
    <row r="342" spans="1:16" s="87" customFormat="1" ht="36.75" customHeight="1" x14ac:dyDescent="0.2">
      <c r="A342" s="267" t="s">
        <v>501</v>
      </c>
      <c r="B342" s="268"/>
      <c r="C342" s="118">
        <v>4</v>
      </c>
      <c r="D342" s="118"/>
      <c r="E342" s="218"/>
      <c r="F342" s="136"/>
      <c r="G342" s="122">
        <f>SUM(G338:G341)</f>
        <v>277000</v>
      </c>
      <c r="H342" s="122">
        <f t="shared" ref="H342:O342" si="256">SUM(H338:H341)</f>
        <v>0</v>
      </c>
      <c r="I342" s="122">
        <f t="shared" si="256"/>
        <v>277000</v>
      </c>
      <c r="J342" s="122">
        <f t="shared" si="256"/>
        <v>7949.9</v>
      </c>
      <c r="K342" s="122">
        <f t="shared" si="256"/>
        <v>21544.2955</v>
      </c>
      <c r="L342" s="122">
        <f t="shared" si="256"/>
        <v>8420.7999999999993</v>
      </c>
      <c r="M342" s="122">
        <f t="shared" si="256"/>
        <v>14125.83</v>
      </c>
      <c r="N342" s="122">
        <f t="shared" si="256"/>
        <v>52040.825499999999</v>
      </c>
      <c r="O342" s="122">
        <f t="shared" si="256"/>
        <v>224959.17449999999</v>
      </c>
    </row>
    <row r="343" spans="1:16" ht="36.75" customHeight="1" x14ac:dyDescent="0.2">
      <c r="A343" s="271" t="s">
        <v>566</v>
      </c>
      <c r="B343" s="272"/>
      <c r="C343" s="272"/>
      <c r="D343" s="272"/>
      <c r="E343" s="272"/>
      <c r="F343" s="272"/>
      <c r="G343" s="272"/>
      <c r="H343" s="272"/>
      <c r="I343" s="272"/>
      <c r="J343" s="272"/>
      <c r="K343" s="272"/>
      <c r="L343" s="272"/>
      <c r="M343" s="272"/>
      <c r="N343" s="272"/>
      <c r="O343" s="273"/>
    </row>
    <row r="344" spans="1:16" s="7" customFormat="1" ht="36.75" customHeight="1" x14ac:dyDescent="0.2">
      <c r="A344" s="169">
        <v>265</v>
      </c>
      <c r="B344" s="109" t="s">
        <v>565</v>
      </c>
      <c r="C344" s="109" t="s">
        <v>316</v>
      </c>
      <c r="D344" s="127" t="s">
        <v>675</v>
      </c>
      <c r="E344" s="139" t="s">
        <v>312</v>
      </c>
      <c r="F344" s="139" t="s">
        <v>19</v>
      </c>
      <c r="G344" s="179">
        <v>120000</v>
      </c>
      <c r="H344" s="179">
        <v>0</v>
      </c>
      <c r="I344" s="179">
        <f t="shared" ref="I344" si="257">SUM(G344:H344)</f>
        <v>120000</v>
      </c>
      <c r="J344" s="172">
        <f>IF(G344&gt;=Datos!$D$14,(Datos!$D$14*Datos!$C$14),IF(G344&lt;=Datos!$D$14,(G344*Datos!$C$14)))</f>
        <v>3444</v>
      </c>
      <c r="K344" s="180">
        <v>15952.14</v>
      </c>
      <c r="L344" s="172">
        <f>IF(G344&gt;=Datos!$D$15,(Datos!$D$15*Datos!$C$15),IF(G344&lt;=Datos!$D$15,(G344*Datos!$C$15)))</f>
        <v>3648</v>
      </c>
      <c r="M344" s="179">
        <v>3455.92</v>
      </c>
      <c r="N344" s="179">
        <f t="shared" ref="N344" si="258">SUM(J344:M344)</f>
        <v>26500.059999999998</v>
      </c>
      <c r="O344" s="219">
        <f t="shared" ref="O344" si="259">+G344-N344</f>
        <v>93499.94</v>
      </c>
    </row>
    <row r="345" spans="1:16" s="87" customFormat="1" ht="36.75" customHeight="1" x14ac:dyDescent="0.2">
      <c r="A345" s="267" t="s">
        <v>501</v>
      </c>
      <c r="B345" s="268"/>
      <c r="C345" s="118">
        <v>1</v>
      </c>
      <c r="D345" s="118"/>
      <c r="E345" s="218"/>
      <c r="F345" s="136"/>
      <c r="G345" s="122">
        <f>SUM(G344)</f>
        <v>120000</v>
      </c>
      <c r="H345" s="122">
        <f t="shared" ref="H345:O345" si="260">SUM(H344)</f>
        <v>0</v>
      </c>
      <c r="I345" s="122">
        <f t="shared" si="260"/>
        <v>120000</v>
      </c>
      <c r="J345" s="122">
        <f t="shared" si="260"/>
        <v>3444</v>
      </c>
      <c r="K345" s="122">
        <f t="shared" si="260"/>
        <v>15952.14</v>
      </c>
      <c r="L345" s="122">
        <f t="shared" si="260"/>
        <v>3648</v>
      </c>
      <c r="M345" s="122">
        <f t="shared" si="260"/>
        <v>3455.92</v>
      </c>
      <c r="N345" s="122">
        <f t="shared" si="260"/>
        <v>26500.059999999998</v>
      </c>
      <c r="O345" s="213">
        <f t="shared" si="260"/>
        <v>93499.94</v>
      </c>
    </row>
    <row r="346" spans="1:16" s="7" customFormat="1" ht="36.75" customHeight="1" x14ac:dyDescent="0.2">
      <c r="A346" s="267" t="s">
        <v>757</v>
      </c>
      <c r="B346" s="268"/>
      <c r="C346" s="268"/>
      <c r="D346" s="268"/>
      <c r="E346" s="268"/>
      <c r="F346" s="268"/>
      <c r="G346" s="268"/>
      <c r="H346" s="268"/>
      <c r="I346" s="268"/>
      <c r="J346" s="268"/>
      <c r="K346" s="268"/>
      <c r="L346" s="268"/>
      <c r="M346" s="268"/>
      <c r="N346" s="268"/>
      <c r="O346" s="269"/>
    </row>
    <row r="347" spans="1:16" s="7" customFormat="1" ht="36.75" customHeight="1" x14ac:dyDescent="0.2">
      <c r="A347" s="169">
        <v>266</v>
      </c>
      <c r="B347" s="109" t="s">
        <v>758</v>
      </c>
      <c r="C347" s="109" t="s">
        <v>741</v>
      </c>
      <c r="D347" s="127" t="s">
        <v>760</v>
      </c>
      <c r="E347" s="139" t="s">
        <v>312</v>
      </c>
      <c r="F347" s="139" t="s">
        <v>19</v>
      </c>
      <c r="G347" s="179">
        <v>55000</v>
      </c>
      <c r="H347" s="179">
        <v>0</v>
      </c>
      <c r="I347" s="179">
        <f t="shared" ref="I347:I349" si="261">SUM(G347:H347)</f>
        <v>55000</v>
      </c>
      <c r="J347" s="172">
        <f>IF(G347&gt;=Datos!$D$14,(Datos!$D$14*Datos!$C$14),IF(G347&lt;=Datos!$D$14,(G347*Datos!$C$14)))</f>
        <v>1578.5</v>
      </c>
      <c r="K347" s="180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2559.6734999999994</v>
      </c>
      <c r="L347" s="172">
        <f>IF(G347&gt;=Datos!$D$15,(Datos!$D$15*Datos!$C$15),IF(G347&lt;=Datos!$D$15,(G347*Datos!$C$15)))</f>
        <v>1672</v>
      </c>
      <c r="M347" s="179">
        <v>25</v>
      </c>
      <c r="N347" s="179">
        <f t="shared" ref="N347" si="262">SUM(J347:M347)</f>
        <v>5835.173499999999</v>
      </c>
      <c r="O347" s="219">
        <f t="shared" ref="O347" si="263">+G347-N347</f>
        <v>49164.826500000003</v>
      </c>
    </row>
    <row r="348" spans="1:16" s="7" customFormat="1" ht="36.75" customHeight="1" x14ac:dyDescent="0.2">
      <c r="A348" s="169">
        <v>267</v>
      </c>
      <c r="B348" s="109" t="s">
        <v>759</v>
      </c>
      <c r="C348" s="109" t="s">
        <v>741</v>
      </c>
      <c r="D348" s="127" t="s">
        <v>760</v>
      </c>
      <c r="E348" s="139" t="s">
        <v>312</v>
      </c>
      <c r="F348" s="139" t="s">
        <v>19</v>
      </c>
      <c r="G348" s="179">
        <v>55000</v>
      </c>
      <c r="H348" s="179">
        <v>0</v>
      </c>
      <c r="I348" s="179">
        <f t="shared" si="261"/>
        <v>55000</v>
      </c>
      <c r="J348" s="172">
        <f>IF(G348&gt;=Datos!$D$14,(Datos!$D$14*Datos!$C$14),IF(G348&lt;=Datos!$D$14,(G348*Datos!$C$14)))</f>
        <v>1578.5</v>
      </c>
      <c r="K348" s="180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2559.6734999999994</v>
      </c>
      <c r="L348" s="172">
        <f>IF(G348&gt;=Datos!$D$15,(Datos!$D$15*Datos!$C$15),IF(G348&lt;=Datos!$D$15,(G348*Datos!$C$15)))</f>
        <v>1672</v>
      </c>
      <c r="M348" s="179">
        <v>25</v>
      </c>
      <c r="N348" s="179">
        <f t="shared" ref="N348" si="264">SUM(J348:M348)</f>
        <v>5835.173499999999</v>
      </c>
      <c r="O348" s="219">
        <f t="shared" ref="O348" si="265">+G348-N348</f>
        <v>49164.826500000003</v>
      </c>
    </row>
    <row r="349" spans="1:16" s="7" customFormat="1" ht="36.75" customHeight="1" x14ac:dyDescent="0.2">
      <c r="A349" s="169">
        <v>268</v>
      </c>
      <c r="B349" s="109" t="s">
        <v>776</v>
      </c>
      <c r="C349" s="109" t="s">
        <v>741</v>
      </c>
      <c r="D349" s="127" t="s">
        <v>251</v>
      </c>
      <c r="E349" s="139" t="s">
        <v>312</v>
      </c>
      <c r="F349" s="139" t="s">
        <v>19</v>
      </c>
      <c r="G349" s="179">
        <v>33000</v>
      </c>
      <c r="H349" s="179">
        <v>0</v>
      </c>
      <c r="I349" s="179">
        <f t="shared" si="261"/>
        <v>33000</v>
      </c>
      <c r="J349" s="172">
        <f>IF(G349&gt;=Datos!$D$14,(Datos!$D$14*Datos!$C$14),IF(G349&lt;=Datos!$D$14,(G349*Datos!$C$14)))</f>
        <v>947.1</v>
      </c>
      <c r="K349" s="180" t="str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0</v>
      </c>
      <c r="L349" s="172">
        <f>IF(G349&gt;=Datos!$D$15,(Datos!$D$15*Datos!$C$15),IF(G349&lt;=Datos!$D$15,(G349*Datos!$C$15)))</f>
        <v>1003.2</v>
      </c>
      <c r="M349" s="179">
        <v>25</v>
      </c>
      <c r="N349" s="179">
        <f t="shared" ref="N349" si="266">SUM(J349:M349)</f>
        <v>1975.3000000000002</v>
      </c>
      <c r="O349" s="219">
        <f t="shared" ref="O349" si="267">+G349-N349</f>
        <v>31024.7</v>
      </c>
    </row>
    <row r="350" spans="1:16" s="87" customFormat="1" ht="36.75" customHeight="1" x14ac:dyDescent="0.2">
      <c r="A350" s="267" t="s">
        <v>501</v>
      </c>
      <c r="B350" s="268"/>
      <c r="C350" s="118">
        <v>3</v>
      </c>
      <c r="D350" s="118"/>
      <c r="E350" s="218"/>
      <c r="F350" s="136"/>
      <c r="G350" s="122">
        <f>SUM(G347:G349)</f>
        <v>143000</v>
      </c>
      <c r="H350" s="122">
        <f t="shared" ref="H350:O350" si="268">SUM(H347:H349)</f>
        <v>0</v>
      </c>
      <c r="I350" s="122">
        <f t="shared" si="268"/>
        <v>143000</v>
      </c>
      <c r="J350" s="122">
        <f t="shared" si="268"/>
        <v>4104.1000000000004</v>
      </c>
      <c r="K350" s="122">
        <f t="shared" si="268"/>
        <v>5119.3469999999988</v>
      </c>
      <c r="L350" s="122">
        <f t="shared" si="268"/>
        <v>4347.2</v>
      </c>
      <c r="M350" s="122">
        <f t="shared" si="268"/>
        <v>75</v>
      </c>
      <c r="N350" s="122">
        <f t="shared" si="268"/>
        <v>13645.646999999997</v>
      </c>
      <c r="O350" s="122">
        <f t="shared" si="268"/>
        <v>129354.353</v>
      </c>
    </row>
    <row r="351" spans="1:16" s="7" customFormat="1" ht="36.75" customHeight="1" x14ac:dyDescent="0.2">
      <c r="A351" s="267" t="s">
        <v>676</v>
      </c>
      <c r="B351" s="268"/>
      <c r="C351" s="268"/>
      <c r="D351" s="268"/>
      <c r="E351" s="268"/>
      <c r="F351" s="268"/>
      <c r="G351" s="268"/>
      <c r="H351" s="268"/>
      <c r="I351" s="268"/>
      <c r="J351" s="268"/>
      <c r="K351" s="268"/>
      <c r="L351" s="268"/>
      <c r="M351" s="268"/>
      <c r="N351" s="268"/>
      <c r="O351" s="269"/>
    </row>
    <row r="352" spans="1:16" s="7" customFormat="1" ht="36.75" customHeight="1" x14ac:dyDescent="0.2">
      <c r="A352" s="169">
        <v>269</v>
      </c>
      <c r="B352" s="109" t="s">
        <v>677</v>
      </c>
      <c r="C352" s="109" t="s">
        <v>316</v>
      </c>
      <c r="D352" s="127" t="s">
        <v>345</v>
      </c>
      <c r="E352" s="139" t="s">
        <v>312</v>
      </c>
      <c r="F352" s="139" t="s">
        <v>19</v>
      </c>
      <c r="G352" s="179">
        <v>66000</v>
      </c>
      <c r="H352" s="179">
        <v>0</v>
      </c>
      <c r="I352" s="179">
        <f t="shared" ref="I352:I366" si="269">SUM(G352:H352)</f>
        <v>66000</v>
      </c>
      <c r="J352" s="172">
        <f>IF(G352&gt;=Datos!$D$14,(Datos!$D$14*Datos!$C$14),IF(G352&lt;=Datos!$D$14,(G352*Datos!$C$14)))</f>
        <v>1894.2</v>
      </c>
      <c r="K352" s="180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4615.755666666666</v>
      </c>
      <c r="L352" s="172">
        <f>IF(G352&gt;=Datos!$D$15,(Datos!$D$15*Datos!$C$15),IF(G352&lt;=Datos!$D$15,(G352*Datos!$C$15)))</f>
        <v>2006.4</v>
      </c>
      <c r="M352" s="179">
        <v>25</v>
      </c>
      <c r="N352" s="179">
        <f t="shared" ref="N352:N358" si="270">SUM(J352:M352)</f>
        <v>8541.3556666666664</v>
      </c>
      <c r="O352" s="219">
        <f t="shared" ref="O352:O358" si="271">+G352-N352</f>
        <v>57458.64433333333</v>
      </c>
    </row>
    <row r="353" spans="1:15" s="7" customFormat="1" ht="36.75" customHeight="1" x14ac:dyDescent="0.2">
      <c r="A353" s="169">
        <v>270</v>
      </c>
      <c r="B353" s="109" t="s">
        <v>777</v>
      </c>
      <c r="C353" s="109" t="s">
        <v>316</v>
      </c>
      <c r="D353" s="127" t="s">
        <v>692</v>
      </c>
      <c r="E353" s="139" t="s">
        <v>312</v>
      </c>
      <c r="F353" s="139" t="s">
        <v>19</v>
      </c>
      <c r="G353" s="179">
        <v>66000</v>
      </c>
      <c r="H353" s="179">
        <v>0</v>
      </c>
      <c r="I353" s="179">
        <f t="shared" si="269"/>
        <v>66000</v>
      </c>
      <c r="J353" s="172">
        <f>IF(G353&gt;=Datos!$D$14,(Datos!$D$14*Datos!$C$14),IF(G353&lt;=Datos!$D$14,(G353*Datos!$C$14)))</f>
        <v>1894.2</v>
      </c>
      <c r="K353" s="180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4615.755666666666</v>
      </c>
      <c r="L353" s="172">
        <f>IF(G353&gt;=Datos!$D$15,(Datos!$D$15*Datos!$C$15),IF(G353&lt;=Datos!$D$15,(G353*Datos!$C$15)))</f>
        <v>2006.4</v>
      </c>
      <c r="M353" s="179">
        <v>25</v>
      </c>
      <c r="N353" s="179">
        <f t="shared" ref="N353:N354" si="272">SUM(J353:M353)</f>
        <v>8541.3556666666664</v>
      </c>
      <c r="O353" s="219">
        <f t="shared" ref="O353:O354" si="273">+G353-N353</f>
        <v>57458.64433333333</v>
      </c>
    </row>
    <row r="354" spans="1:15" s="7" customFormat="1" ht="36.75" customHeight="1" x14ac:dyDescent="0.2">
      <c r="A354" s="169">
        <v>271</v>
      </c>
      <c r="B354" s="109" t="s">
        <v>778</v>
      </c>
      <c r="C354" s="109" t="s">
        <v>316</v>
      </c>
      <c r="D354" s="127" t="s">
        <v>498</v>
      </c>
      <c r="E354" s="139" t="s">
        <v>312</v>
      </c>
      <c r="F354" s="139" t="s">
        <v>19</v>
      </c>
      <c r="G354" s="179">
        <v>35000</v>
      </c>
      <c r="H354" s="179">
        <v>0</v>
      </c>
      <c r="I354" s="179">
        <f t="shared" si="269"/>
        <v>35000</v>
      </c>
      <c r="J354" s="172">
        <f>IF(G354&gt;=Datos!$D$14,(Datos!$D$14*Datos!$C$14),IF(G354&lt;=Datos!$D$14,(G354*Datos!$C$14)))</f>
        <v>1004.5</v>
      </c>
      <c r="K354" s="180" t="str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0</v>
      </c>
      <c r="L354" s="172">
        <f>IF(G354&gt;=Datos!$D$15,(Datos!$D$15*Datos!$C$15),IF(G354&lt;=Datos!$D$15,(G354*Datos!$C$15)))</f>
        <v>1064</v>
      </c>
      <c r="M354" s="179">
        <v>25</v>
      </c>
      <c r="N354" s="179">
        <f t="shared" si="272"/>
        <v>2093.5</v>
      </c>
      <c r="O354" s="219">
        <f t="shared" si="273"/>
        <v>32906.5</v>
      </c>
    </row>
    <row r="355" spans="1:15" s="7" customFormat="1" ht="36.75" customHeight="1" x14ac:dyDescent="0.2">
      <c r="A355" s="169">
        <v>272</v>
      </c>
      <c r="B355" s="109" t="s">
        <v>184</v>
      </c>
      <c r="C355" s="109" t="s">
        <v>316</v>
      </c>
      <c r="D355" s="127" t="s">
        <v>694</v>
      </c>
      <c r="E355" s="139" t="s">
        <v>312</v>
      </c>
      <c r="F355" s="139" t="s">
        <v>19</v>
      </c>
      <c r="G355" s="179">
        <v>90000</v>
      </c>
      <c r="H355" s="179">
        <v>0</v>
      </c>
      <c r="I355" s="179">
        <f t="shared" si="269"/>
        <v>90000</v>
      </c>
      <c r="J355" s="172">
        <f>IF(G355&gt;=Datos!$D$14,(Datos!$D$14*Datos!$C$14),IF(G355&lt;=Datos!$D$14,(G355*Datos!$C$14)))</f>
        <v>2583</v>
      </c>
      <c r="K355" s="180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9753.1106666666674</v>
      </c>
      <c r="L355" s="172">
        <f>IF(G355&gt;=Datos!$D$15,(Datos!$D$15*Datos!$C$15),IF(G355&lt;=Datos!$D$15,(G355*Datos!$C$15)))</f>
        <v>2736</v>
      </c>
      <c r="M355" s="179">
        <v>25</v>
      </c>
      <c r="N355" s="179">
        <f t="shared" si="270"/>
        <v>15097.110666666667</v>
      </c>
      <c r="O355" s="219">
        <f t="shared" si="271"/>
        <v>74902.889333333325</v>
      </c>
    </row>
    <row r="356" spans="1:15" s="7" customFormat="1" ht="36.75" customHeight="1" x14ac:dyDescent="0.2">
      <c r="A356" s="169">
        <v>273</v>
      </c>
      <c r="B356" s="109" t="s">
        <v>165</v>
      </c>
      <c r="C356" s="109" t="s">
        <v>316</v>
      </c>
      <c r="D356" s="109" t="s">
        <v>692</v>
      </c>
      <c r="E356" s="139" t="s">
        <v>312</v>
      </c>
      <c r="F356" s="139" t="s">
        <v>19</v>
      </c>
      <c r="G356" s="179">
        <v>71500</v>
      </c>
      <c r="H356" s="179">
        <v>0</v>
      </c>
      <c r="I356" s="179">
        <f t="shared" si="269"/>
        <v>71500</v>
      </c>
      <c r="J356" s="172">
        <f>IF(G356&gt;=Datos!$D$14,(Datos!$D$14*Datos!$C$14),IF(G356&lt;=Datos!$D$14,(G356*Datos!$C$14)))</f>
        <v>2052.0500000000002</v>
      </c>
      <c r="K356" s="180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5650.745666666664</v>
      </c>
      <c r="L356" s="172">
        <f>IF(G356&gt;=Datos!$D$15,(Datos!$D$15*Datos!$C$15),IF(G356&lt;=Datos!$D$15,(G356*Datos!$C$15)))</f>
        <v>2173.6</v>
      </c>
      <c r="M356" s="179">
        <v>25</v>
      </c>
      <c r="N356" s="179">
        <f t="shared" ref="N356:N357" si="274">SUM(J356:M356)</f>
        <v>9901.3956666666636</v>
      </c>
      <c r="O356" s="219">
        <f t="shared" ref="O356:O357" si="275">+G356-N356</f>
        <v>61598.604333333336</v>
      </c>
    </row>
    <row r="357" spans="1:15" s="7" customFormat="1" ht="36.75" customHeight="1" x14ac:dyDescent="0.2">
      <c r="A357" s="169">
        <v>274</v>
      </c>
      <c r="B357" s="109" t="s">
        <v>239</v>
      </c>
      <c r="C357" s="109" t="s">
        <v>316</v>
      </c>
      <c r="D357" s="109" t="s">
        <v>692</v>
      </c>
      <c r="E357" s="139" t="s">
        <v>312</v>
      </c>
      <c r="F357" s="139" t="s">
        <v>19</v>
      </c>
      <c r="G357" s="179">
        <v>71500</v>
      </c>
      <c r="H357" s="179">
        <v>0</v>
      </c>
      <c r="I357" s="179">
        <f t="shared" si="269"/>
        <v>71500</v>
      </c>
      <c r="J357" s="172">
        <f>IF(G357&gt;=Datos!$D$14,(Datos!$D$14*Datos!$C$14),IF(G357&lt;=Datos!$D$14,(G357*Datos!$C$14)))</f>
        <v>2052.0500000000002</v>
      </c>
      <c r="K357" s="180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5650.745666666664</v>
      </c>
      <c r="L357" s="172">
        <f>IF(G357&gt;=Datos!$D$15,(Datos!$D$15*Datos!$C$15),IF(G357&lt;=Datos!$D$15,(G357*Datos!$C$15)))</f>
        <v>2173.6</v>
      </c>
      <c r="M357" s="179">
        <v>25</v>
      </c>
      <c r="N357" s="179">
        <f t="shared" si="274"/>
        <v>9901.3956666666636</v>
      </c>
      <c r="O357" s="219">
        <f t="shared" si="275"/>
        <v>61598.604333333336</v>
      </c>
    </row>
    <row r="358" spans="1:15" s="7" customFormat="1" ht="36.75" customHeight="1" x14ac:dyDescent="0.2">
      <c r="A358" s="169">
        <v>275</v>
      </c>
      <c r="B358" s="189" t="s">
        <v>976</v>
      </c>
      <c r="C358" s="109" t="s">
        <v>316</v>
      </c>
      <c r="D358" s="127" t="s">
        <v>692</v>
      </c>
      <c r="E358" s="139" t="s">
        <v>312</v>
      </c>
      <c r="F358" s="139" t="s">
        <v>19</v>
      </c>
      <c r="G358" s="133">
        <v>71500</v>
      </c>
      <c r="H358" s="179">
        <v>0</v>
      </c>
      <c r="I358" s="179">
        <f t="shared" si="269"/>
        <v>71500</v>
      </c>
      <c r="J358" s="172">
        <f>IF(G358&gt;=Datos!$D$14,(Datos!$D$14*Datos!$C$14),IF(G358&lt;=Datos!$D$14,(G358*Datos!$C$14)))</f>
        <v>2052.0500000000002</v>
      </c>
      <c r="K358" s="180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5650.745666666664</v>
      </c>
      <c r="L358" s="172">
        <f>IF(G358&gt;=Datos!$D$15,(Datos!$D$15*Datos!$C$15),IF(G358&lt;=Datos!$D$15,(G358*Datos!$C$15)))</f>
        <v>2173.6</v>
      </c>
      <c r="M358" s="179">
        <v>25</v>
      </c>
      <c r="N358" s="179">
        <f t="shared" si="270"/>
        <v>9901.3956666666636</v>
      </c>
      <c r="O358" s="219">
        <f t="shared" si="271"/>
        <v>61598.604333333336</v>
      </c>
    </row>
    <row r="359" spans="1:15" s="7" customFormat="1" ht="36.75" customHeight="1" x14ac:dyDescent="0.2">
      <c r="A359" s="169">
        <v>276</v>
      </c>
      <c r="B359" s="109" t="s">
        <v>188</v>
      </c>
      <c r="C359" s="109" t="s">
        <v>316</v>
      </c>
      <c r="D359" s="127" t="s">
        <v>693</v>
      </c>
      <c r="E359" s="139" t="s">
        <v>312</v>
      </c>
      <c r="F359" s="139" t="s">
        <v>19</v>
      </c>
      <c r="G359" s="179">
        <v>80000</v>
      </c>
      <c r="H359" s="179">
        <v>0</v>
      </c>
      <c r="I359" s="179">
        <f t="shared" si="269"/>
        <v>80000</v>
      </c>
      <c r="J359" s="172">
        <f>IF(G359&gt;=Datos!$D$14,(Datos!$D$14*Datos!$C$14),IF(G359&lt;=Datos!$D$14,(G359*Datos!$C$14)))</f>
        <v>2296</v>
      </c>
      <c r="K359" s="180">
        <v>6972</v>
      </c>
      <c r="L359" s="172">
        <f>IF(G359&gt;=Datos!$D$15,(Datos!$D$15*Datos!$C$15),IF(G359&lt;=Datos!$D$15,(G359*Datos!$C$15)))</f>
        <v>2432</v>
      </c>
      <c r="M359" s="179">
        <v>1740.46</v>
      </c>
      <c r="N359" s="179">
        <f t="shared" ref="N359" si="276">SUM(J359:M359)</f>
        <v>13440.46</v>
      </c>
      <c r="O359" s="219">
        <f t="shared" ref="O359" si="277">+G359-N359</f>
        <v>66559.540000000008</v>
      </c>
    </row>
    <row r="360" spans="1:15" s="7" customFormat="1" ht="36.75" customHeight="1" x14ac:dyDescent="0.2">
      <c r="A360" s="169">
        <v>277</v>
      </c>
      <c r="B360" s="109" t="s">
        <v>99</v>
      </c>
      <c r="C360" s="109" t="s">
        <v>316</v>
      </c>
      <c r="D360" s="109" t="s">
        <v>345</v>
      </c>
      <c r="E360" s="139" t="s">
        <v>312</v>
      </c>
      <c r="F360" s="139" t="s">
        <v>19</v>
      </c>
      <c r="G360" s="179">
        <v>66000</v>
      </c>
      <c r="H360" s="179">
        <v>0</v>
      </c>
      <c r="I360" s="179">
        <f t="shared" si="269"/>
        <v>66000</v>
      </c>
      <c r="J360" s="172">
        <f>IF(G360&gt;=Datos!$D$14,(Datos!$D$14*Datos!$C$14),IF(G360&lt;=Datos!$D$14,(G360*Datos!$C$14)))</f>
        <v>1894.2</v>
      </c>
      <c r="K360" s="180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4615.755666666666</v>
      </c>
      <c r="L360" s="172">
        <f>IF(G360&gt;=Datos!$D$15,(Datos!$D$15*Datos!$C$15),IF(G360&lt;=Datos!$D$15,(G360*Datos!$C$15)))</f>
        <v>2006.4</v>
      </c>
      <c r="M360" s="179">
        <v>25</v>
      </c>
      <c r="N360" s="179">
        <f t="shared" ref="N360" si="278">SUM(J360:M360)</f>
        <v>8541.3556666666664</v>
      </c>
      <c r="O360" s="219">
        <f t="shared" ref="O360" si="279">+G360-N360</f>
        <v>57458.64433333333</v>
      </c>
    </row>
    <row r="361" spans="1:15" s="7" customFormat="1" ht="36.75" customHeight="1" x14ac:dyDescent="0.2">
      <c r="A361" s="169">
        <v>278</v>
      </c>
      <c r="B361" s="109" t="s">
        <v>113</v>
      </c>
      <c r="C361" s="109" t="s">
        <v>316</v>
      </c>
      <c r="D361" s="109" t="s">
        <v>320</v>
      </c>
      <c r="E361" s="139" t="s">
        <v>312</v>
      </c>
      <c r="F361" s="139" t="s">
        <v>19</v>
      </c>
      <c r="G361" s="179">
        <v>82769.83</v>
      </c>
      <c r="H361" s="179">
        <v>0</v>
      </c>
      <c r="I361" s="179">
        <f t="shared" si="269"/>
        <v>82769.83</v>
      </c>
      <c r="J361" s="172">
        <f>IF(G361&gt;=Datos!$D$14,(Datos!$D$14*Datos!$C$14),IF(G361&lt;=Datos!$D$14,(G361*Datos!$C$14)))</f>
        <v>2375.4941210000002</v>
      </c>
      <c r="K361" s="180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8052.39392841667</v>
      </c>
      <c r="L361" s="172">
        <f>IF(G361&gt;=Datos!$D$15,(Datos!$D$15*Datos!$C$15),IF(G361&lt;=Datos!$D$15,(G361*Datos!$C$15)))</f>
        <v>2516.2028319999999</v>
      </c>
      <c r="M361" s="179">
        <v>25</v>
      </c>
      <c r="N361" s="179">
        <f t="shared" ref="N361:N366" si="280">SUM(J361:M361)</f>
        <v>12969.090881416669</v>
      </c>
      <c r="O361" s="219">
        <f t="shared" ref="O361:O366" si="281">+G361-N361</f>
        <v>69800.739118583326</v>
      </c>
    </row>
    <row r="362" spans="1:15" s="7" customFormat="1" ht="36.75" customHeight="1" x14ac:dyDescent="0.2">
      <c r="A362" s="169">
        <v>279</v>
      </c>
      <c r="B362" s="109" t="s">
        <v>86</v>
      </c>
      <c r="C362" s="109" t="s">
        <v>316</v>
      </c>
      <c r="D362" s="127" t="s">
        <v>692</v>
      </c>
      <c r="E362" s="139" t="s">
        <v>312</v>
      </c>
      <c r="F362" s="139" t="s">
        <v>19</v>
      </c>
      <c r="G362" s="179">
        <v>78828.75</v>
      </c>
      <c r="H362" s="179">
        <v>0</v>
      </c>
      <c r="I362" s="179">
        <f t="shared" si="269"/>
        <v>78828.75</v>
      </c>
      <c r="J362" s="172">
        <f>IF(G362&gt;=Datos!$D$14,(Datos!$D$14*Datos!$C$14),IF(G362&lt;=Datos!$D$14,(G362*Datos!$C$14)))</f>
        <v>2262.3851249999998</v>
      </c>
      <c r="K362" s="180">
        <f>IF((G362-J362-L362)&lt;=Datos!$G$7,"0",IF((G362-J362-L362)&lt;=Datos!$G$8,((G362-J362-L362)-Datos!$F$8)*Datos!$I$6,IF((G362-J362-L362)&lt;=Datos!$G$9,Datos!$I$8+((G362-J362-L362)-Datos!$F$9)*Datos!$J$6,IF((G362-J362-L362)&gt;=Datos!$F$10,(Datos!$I$8+Datos!$J$8)+((G362-J362-L362)-Datos!$F$10)*Datos!$K$6))))</f>
        <v>7125.3533854166672</v>
      </c>
      <c r="L362" s="172">
        <f>IF(G362&gt;=Datos!$D$15,(Datos!$D$15*Datos!$C$15),IF(G362&lt;=Datos!$D$15,(G362*Datos!$C$15)))</f>
        <v>2396.3939999999998</v>
      </c>
      <c r="M362" s="179">
        <v>25</v>
      </c>
      <c r="N362" s="179">
        <f t="shared" si="280"/>
        <v>11809.132510416668</v>
      </c>
      <c r="O362" s="219">
        <f t="shared" si="281"/>
        <v>67019.617489583325</v>
      </c>
    </row>
    <row r="363" spans="1:15" s="7" customFormat="1" ht="36.75" customHeight="1" x14ac:dyDescent="0.2">
      <c r="A363" s="169">
        <v>280</v>
      </c>
      <c r="B363" s="109" t="s">
        <v>67</v>
      </c>
      <c r="C363" s="109" t="s">
        <v>316</v>
      </c>
      <c r="D363" s="127" t="s">
        <v>692</v>
      </c>
      <c r="E363" s="139" t="s">
        <v>312</v>
      </c>
      <c r="F363" s="139" t="s">
        <v>19</v>
      </c>
      <c r="G363" s="179">
        <v>71500</v>
      </c>
      <c r="H363" s="179">
        <v>0</v>
      </c>
      <c r="I363" s="179">
        <f t="shared" si="269"/>
        <v>71500</v>
      </c>
      <c r="J363" s="172">
        <f>IF(G363&gt;=Datos!$D$14,(Datos!$D$14*Datos!$C$14),IF(G363&lt;=Datos!$D$14,(G363*Datos!$C$14)))</f>
        <v>2052.0500000000002</v>
      </c>
      <c r="K363" s="180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5650.745666666664</v>
      </c>
      <c r="L363" s="172">
        <f>IF(G363&gt;=Datos!$D$15,(Datos!$D$15*Datos!$C$15),IF(G363&lt;=Datos!$D$15,(G363*Datos!$C$15)))</f>
        <v>2173.6</v>
      </c>
      <c r="M363" s="179">
        <v>25</v>
      </c>
      <c r="N363" s="179">
        <f t="shared" si="280"/>
        <v>9901.3956666666636</v>
      </c>
      <c r="O363" s="219">
        <f t="shared" si="281"/>
        <v>61598.604333333336</v>
      </c>
    </row>
    <row r="364" spans="1:15" s="7" customFormat="1" ht="36.75" customHeight="1" x14ac:dyDescent="0.2">
      <c r="A364" s="169">
        <v>281</v>
      </c>
      <c r="B364" s="109" t="s">
        <v>198</v>
      </c>
      <c r="C364" s="109" t="s">
        <v>316</v>
      </c>
      <c r="D364" s="127" t="s">
        <v>693</v>
      </c>
      <c r="E364" s="139" t="s">
        <v>312</v>
      </c>
      <c r="F364" s="139" t="s">
        <v>19</v>
      </c>
      <c r="G364" s="179">
        <v>80000</v>
      </c>
      <c r="H364" s="179">
        <v>0</v>
      </c>
      <c r="I364" s="179">
        <f t="shared" si="269"/>
        <v>80000</v>
      </c>
      <c r="J364" s="172">
        <f>IF(G364&gt;=Datos!$D$14,(Datos!$D$14*Datos!$C$14),IF(G364&lt;=Datos!$D$14,(G364*Datos!$C$14)))</f>
        <v>2296</v>
      </c>
      <c r="K364" s="180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7400.8606666666674</v>
      </c>
      <c r="L364" s="172">
        <f>IF(G364&gt;=Datos!$D$15,(Datos!$D$15*Datos!$C$15),IF(G364&lt;=Datos!$D$15,(G364*Datos!$C$15)))</f>
        <v>2432</v>
      </c>
      <c r="M364" s="179">
        <v>25</v>
      </c>
      <c r="N364" s="179">
        <f t="shared" si="280"/>
        <v>12153.860666666667</v>
      </c>
      <c r="O364" s="219">
        <f t="shared" si="281"/>
        <v>67846.139333333325</v>
      </c>
    </row>
    <row r="365" spans="1:15" s="7" customFormat="1" ht="36.75" customHeight="1" x14ac:dyDescent="0.2">
      <c r="A365" s="169">
        <v>282</v>
      </c>
      <c r="B365" s="109" t="s">
        <v>678</v>
      </c>
      <c r="C365" s="109" t="s">
        <v>316</v>
      </c>
      <c r="D365" s="127" t="s">
        <v>977</v>
      </c>
      <c r="E365" s="139" t="s">
        <v>312</v>
      </c>
      <c r="F365" s="139" t="s">
        <v>19</v>
      </c>
      <c r="G365" s="179">
        <v>71500</v>
      </c>
      <c r="H365" s="179">
        <v>0</v>
      </c>
      <c r="I365" s="179">
        <f t="shared" si="269"/>
        <v>71500</v>
      </c>
      <c r="J365" s="172">
        <f>IF(G365&gt;=Datos!$D$14,(Datos!$D$14*Datos!$C$14),IF(G365&lt;=Datos!$D$14,(G365*Datos!$C$14)))</f>
        <v>2052.0500000000002</v>
      </c>
      <c r="K365" s="180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5650.745666666664</v>
      </c>
      <c r="L365" s="172">
        <f>IF(G365&gt;=Datos!$D$15,(Datos!$D$15*Datos!$C$15),IF(G365&lt;=Datos!$D$15,(G365*Datos!$C$15)))</f>
        <v>2173.6</v>
      </c>
      <c r="M365" s="179">
        <v>25</v>
      </c>
      <c r="N365" s="179">
        <f t="shared" si="280"/>
        <v>9901.3956666666636</v>
      </c>
      <c r="O365" s="219">
        <f t="shared" si="281"/>
        <v>61598.604333333336</v>
      </c>
    </row>
    <row r="366" spans="1:15" s="7" customFormat="1" ht="36.75" customHeight="1" x14ac:dyDescent="0.2">
      <c r="A366" s="169">
        <v>283</v>
      </c>
      <c r="B366" s="109" t="s">
        <v>228</v>
      </c>
      <c r="C366" s="109" t="s">
        <v>316</v>
      </c>
      <c r="D366" s="109" t="s">
        <v>693</v>
      </c>
      <c r="E366" s="139" t="s">
        <v>312</v>
      </c>
      <c r="F366" s="139" t="s">
        <v>19</v>
      </c>
      <c r="G366" s="179">
        <v>80000</v>
      </c>
      <c r="H366" s="179">
        <v>0</v>
      </c>
      <c r="I366" s="179">
        <f t="shared" si="269"/>
        <v>80000</v>
      </c>
      <c r="J366" s="172">
        <f>IF(G366&gt;=Datos!$D$14,(Datos!$D$14*Datos!$C$14),IF(G366&lt;=Datos!$D$14,(G366*Datos!$C$14)))</f>
        <v>2296</v>
      </c>
      <c r="K366" s="180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7400.8606666666674</v>
      </c>
      <c r="L366" s="172">
        <f>IF(G366&gt;=Datos!$D$15,(Datos!$D$15*Datos!$C$15),IF(G366&lt;=Datos!$D$15,(G366*Datos!$C$15)))</f>
        <v>2432</v>
      </c>
      <c r="M366" s="179">
        <v>25</v>
      </c>
      <c r="N366" s="179">
        <f t="shared" si="280"/>
        <v>12153.860666666667</v>
      </c>
      <c r="O366" s="219">
        <f t="shared" si="281"/>
        <v>67846.139333333325</v>
      </c>
    </row>
    <row r="367" spans="1:15" s="87" customFormat="1" ht="36.75" customHeight="1" x14ac:dyDescent="0.2">
      <c r="A367" s="267" t="s">
        <v>501</v>
      </c>
      <c r="B367" s="268"/>
      <c r="C367" s="118">
        <v>15</v>
      </c>
      <c r="D367" s="118"/>
      <c r="E367" s="218"/>
      <c r="F367" s="136"/>
      <c r="G367" s="122">
        <f>SUM(G352:G366)</f>
        <v>1082098.58</v>
      </c>
      <c r="H367" s="122">
        <f t="shared" ref="H367:O367" si="282">SUM(H352:H366)</f>
        <v>0</v>
      </c>
      <c r="I367" s="122">
        <f t="shared" si="282"/>
        <v>1082098.58</v>
      </c>
      <c r="J367" s="122">
        <f t="shared" si="282"/>
        <v>31056.229245999999</v>
      </c>
      <c r="K367" s="122">
        <f t="shared" si="282"/>
        <v>88805.57464716665</v>
      </c>
      <c r="L367" s="122">
        <f t="shared" si="282"/>
        <v>32895.796831999993</v>
      </c>
      <c r="M367" s="122">
        <f t="shared" si="282"/>
        <v>2090.46</v>
      </c>
      <c r="N367" s="122">
        <f t="shared" si="282"/>
        <v>154848.06072516667</v>
      </c>
      <c r="O367" s="122">
        <f t="shared" si="282"/>
        <v>927250.51927483338</v>
      </c>
    </row>
    <row r="368" spans="1:15" s="7" customFormat="1" ht="36.75" customHeight="1" x14ac:dyDescent="0.2">
      <c r="A368" s="267" t="s">
        <v>771</v>
      </c>
      <c r="B368" s="268"/>
      <c r="C368" s="268"/>
      <c r="D368" s="268"/>
      <c r="E368" s="268"/>
      <c r="F368" s="268"/>
      <c r="G368" s="268"/>
      <c r="H368" s="268"/>
      <c r="I368" s="268"/>
      <c r="J368" s="268"/>
      <c r="K368" s="268"/>
      <c r="L368" s="268"/>
      <c r="M368" s="268"/>
      <c r="N368" s="268"/>
      <c r="O368" s="269"/>
    </row>
    <row r="369" spans="1:15" ht="36.75" customHeight="1" x14ac:dyDescent="0.2">
      <c r="A369" s="169">
        <v>284</v>
      </c>
      <c r="B369" s="174" t="s">
        <v>145</v>
      </c>
      <c r="C369" s="109" t="s">
        <v>318</v>
      </c>
      <c r="D369" s="109" t="s">
        <v>498</v>
      </c>
      <c r="E369" s="139" t="s">
        <v>312</v>
      </c>
      <c r="F369" s="175" t="s">
        <v>19</v>
      </c>
      <c r="G369" s="176">
        <v>35000</v>
      </c>
      <c r="H369" s="179">
        <v>0</v>
      </c>
      <c r="I369" s="179">
        <f t="shared" ref="I369:I385" si="283">SUM(G369:H369)</f>
        <v>35000</v>
      </c>
      <c r="J369" s="172">
        <f>IF(G369&gt;=Datos!$D$14,(Datos!$D$14*Datos!$C$14),IF(G369&lt;=Datos!$D$14,(G369*Datos!$C$14)))</f>
        <v>1004.5</v>
      </c>
      <c r="K369" s="180" t="str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0</v>
      </c>
      <c r="L369" s="172">
        <f>IF(G369&gt;=Datos!$D$15,(Datos!$D$15*Datos!$C$15),IF(G369&lt;=Datos!$D$15,(G369*Datos!$C$15)))</f>
        <v>1064</v>
      </c>
      <c r="M369" s="179">
        <v>3772.25</v>
      </c>
      <c r="N369" s="179">
        <f t="shared" ref="N369:N372" si="284">SUM(J369:M369)</f>
        <v>5840.75</v>
      </c>
      <c r="O369" s="219">
        <f t="shared" ref="O369:O372" si="285">+G369-N369</f>
        <v>29159.25</v>
      </c>
    </row>
    <row r="370" spans="1:15" s="7" customFormat="1" ht="36.75" customHeight="1" x14ac:dyDescent="0.2">
      <c r="A370" s="169">
        <v>285</v>
      </c>
      <c r="B370" s="109" t="s">
        <v>90</v>
      </c>
      <c r="C370" s="109" t="s">
        <v>318</v>
      </c>
      <c r="D370" s="109" t="s">
        <v>680</v>
      </c>
      <c r="E370" s="139" t="s">
        <v>312</v>
      </c>
      <c r="F370" s="139" t="s">
        <v>19</v>
      </c>
      <c r="G370" s="179">
        <v>66000</v>
      </c>
      <c r="H370" s="179">
        <v>0</v>
      </c>
      <c r="I370" s="179">
        <f t="shared" si="283"/>
        <v>66000</v>
      </c>
      <c r="J370" s="172">
        <f>IF(G370&gt;=Datos!$D$14,(Datos!$D$14*Datos!$C$14),IF(G370&lt;=Datos!$D$14,(G370*Datos!$C$14)))</f>
        <v>1894.2</v>
      </c>
      <c r="K370" s="180">
        <v>4272.66</v>
      </c>
      <c r="L370" s="172">
        <f>IF(G370&gt;=Datos!$D$15,(Datos!$D$15*Datos!$C$15),IF(G370&lt;=Datos!$D$15,(G370*Datos!$C$15)))</f>
        <v>2006.4</v>
      </c>
      <c r="M370" s="179">
        <v>1740.46</v>
      </c>
      <c r="N370" s="179">
        <f t="shared" si="284"/>
        <v>9913.7200000000012</v>
      </c>
      <c r="O370" s="219">
        <f t="shared" si="285"/>
        <v>56086.28</v>
      </c>
    </row>
    <row r="371" spans="1:15" s="7" customFormat="1" ht="36.75" customHeight="1" x14ac:dyDescent="0.2">
      <c r="A371" s="169">
        <v>286</v>
      </c>
      <c r="B371" s="109" t="s">
        <v>83</v>
      </c>
      <c r="C371" s="109" t="s">
        <v>318</v>
      </c>
      <c r="D371" s="109" t="s">
        <v>878</v>
      </c>
      <c r="E371" s="139" t="s">
        <v>312</v>
      </c>
      <c r="F371" s="139" t="s">
        <v>19</v>
      </c>
      <c r="G371" s="179">
        <v>66000</v>
      </c>
      <c r="H371" s="179">
        <v>0</v>
      </c>
      <c r="I371" s="179">
        <f t="shared" si="283"/>
        <v>66000</v>
      </c>
      <c r="J371" s="172">
        <f>IF(G371&gt;=Datos!$D$14,(Datos!$D$14*Datos!$C$14),IF(G371&lt;=Datos!$D$14,(G371*Datos!$C$14)))</f>
        <v>1894.2</v>
      </c>
      <c r="K371" s="180">
        <v>4272.66</v>
      </c>
      <c r="L371" s="172">
        <f>IF(G371&gt;=Datos!$D$15,(Datos!$D$15*Datos!$C$15),IF(G371&lt;=Datos!$D$15,(G371*Datos!$C$15)))</f>
        <v>2006.4</v>
      </c>
      <c r="M371" s="179">
        <v>1740.46</v>
      </c>
      <c r="N371" s="179">
        <f t="shared" si="284"/>
        <v>9913.7200000000012</v>
      </c>
      <c r="O371" s="219">
        <f t="shared" si="285"/>
        <v>56086.28</v>
      </c>
    </row>
    <row r="372" spans="1:15" s="7" customFormat="1" ht="36.75" customHeight="1" x14ac:dyDescent="0.2">
      <c r="A372" s="169">
        <v>287</v>
      </c>
      <c r="B372" s="109" t="s">
        <v>215</v>
      </c>
      <c r="C372" s="109" t="s">
        <v>318</v>
      </c>
      <c r="D372" s="109" t="s">
        <v>956</v>
      </c>
      <c r="E372" s="139" t="s">
        <v>312</v>
      </c>
      <c r="F372" s="139" t="s">
        <v>19</v>
      </c>
      <c r="G372" s="179">
        <v>66000</v>
      </c>
      <c r="H372" s="179">
        <v>0</v>
      </c>
      <c r="I372" s="179">
        <f t="shared" si="283"/>
        <v>66000</v>
      </c>
      <c r="J372" s="172">
        <f>IF(G372&gt;=Datos!$D$14,(Datos!$D$14*Datos!$C$14),IF(G372&lt;=Datos!$D$14,(G372*Datos!$C$14)))</f>
        <v>1894.2</v>
      </c>
      <c r="K372" s="180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4615.755666666666</v>
      </c>
      <c r="L372" s="172">
        <f>IF(G372&gt;=Datos!$D$15,(Datos!$D$15*Datos!$C$15),IF(G372&lt;=Datos!$D$15,(G372*Datos!$C$15)))</f>
        <v>2006.4</v>
      </c>
      <c r="M372" s="179">
        <v>25</v>
      </c>
      <c r="N372" s="179">
        <f t="shared" si="284"/>
        <v>8541.3556666666664</v>
      </c>
      <c r="O372" s="219">
        <f t="shared" si="285"/>
        <v>57458.64433333333</v>
      </c>
    </row>
    <row r="373" spans="1:15" s="7" customFormat="1" ht="36.75" customHeight="1" x14ac:dyDescent="0.2">
      <c r="A373" s="169">
        <v>288</v>
      </c>
      <c r="B373" s="109" t="s">
        <v>175</v>
      </c>
      <c r="C373" s="109" t="s">
        <v>318</v>
      </c>
      <c r="D373" s="109" t="s">
        <v>320</v>
      </c>
      <c r="E373" s="139" t="s">
        <v>312</v>
      </c>
      <c r="F373" s="139" t="s">
        <v>19</v>
      </c>
      <c r="G373" s="179">
        <v>66000</v>
      </c>
      <c r="H373" s="179">
        <v>0</v>
      </c>
      <c r="I373" s="179">
        <f t="shared" si="283"/>
        <v>66000</v>
      </c>
      <c r="J373" s="172">
        <f>IF(G373&gt;=Datos!$D$14,(Datos!$D$14*Datos!$C$14),IF(G373&lt;=Datos!$D$14,(G373*Datos!$C$14)))</f>
        <v>1894.2</v>
      </c>
      <c r="K373" s="180">
        <v>3929.57</v>
      </c>
      <c r="L373" s="172">
        <f>IF(G373&gt;=Datos!$D$15,(Datos!$D$15*Datos!$C$15),IF(G373&lt;=Datos!$D$15,(G373*Datos!$C$15)))</f>
        <v>2006.4</v>
      </c>
      <c r="M373" s="179">
        <v>3455.92</v>
      </c>
      <c r="N373" s="179">
        <f t="shared" ref="N373:N376" si="286">SUM(J373:M373)</f>
        <v>11286.09</v>
      </c>
      <c r="O373" s="219">
        <f t="shared" ref="O373:O376" si="287">+G373-N373</f>
        <v>54713.91</v>
      </c>
    </row>
    <row r="374" spans="1:15" s="7" customFormat="1" ht="36.75" customHeight="1" x14ac:dyDescent="0.2">
      <c r="A374" s="169">
        <v>289</v>
      </c>
      <c r="B374" s="109" t="s">
        <v>576</v>
      </c>
      <c r="C374" s="109" t="s">
        <v>318</v>
      </c>
      <c r="D374" s="109" t="s">
        <v>498</v>
      </c>
      <c r="E374" s="139" t="s">
        <v>312</v>
      </c>
      <c r="F374" s="139" t="s">
        <v>313</v>
      </c>
      <c r="G374" s="179">
        <v>35000</v>
      </c>
      <c r="H374" s="179">
        <v>0</v>
      </c>
      <c r="I374" s="179">
        <f t="shared" si="283"/>
        <v>35000</v>
      </c>
      <c r="J374" s="172">
        <f>IF(G374&gt;=Datos!$D$14,(Datos!$D$14*Datos!$C$14),IF(G374&lt;=Datos!$D$14,(G374*Datos!$C$14)))</f>
        <v>1004.5</v>
      </c>
      <c r="K374" s="180" t="str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0</v>
      </c>
      <c r="L374" s="172">
        <f>IF(G374&gt;=Datos!$D$15,(Datos!$D$15*Datos!$C$15),IF(G374&lt;=Datos!$D$15,(G374*Datos!$C$15)))</f>
        <v>1064</v>
      </c>
      <c r="M374" s="179">
        <v>25</v>
      </c>
      <c r="N374" s="179">
        <f t="shared" si="286"/>
        <v>2093.5</v>
      </c>
      <c r="O374" s="219">
        <f t="shared" si="287"/>
        <v>32906.5</v>
      </c>
    </row>
    <row r="375" spans="1:15" s="7" customFormat="1" ht="36.75" customHeight="1" x14ac:dyDescent="0.2">
      <c r="A375" s="169">
        <v>290</v>
      </c>
      <c r="B375" s="109" t="s">
        <v>146</v>
      </c>
      <c r="C375" s="109" t="s">
        <v>318</v>
      </c>
      <c r="D375" s="132" t="s">
        <v>878</v>
      </c>
      <c r="E375" s="139" t="s">
        <v>312</v>
      </c>
      <c r="F375" s="139" t="s">
        <v>19</v>
      </c>
      <c r="G375" s="179">
        <v>66000</v>
      </c>
      <c r="H375" s="179">
        <v>0</v>
      </c>
      <c r="I375" s="179">
        <f t="shared" si="283"/>
        <v>66000</v>
      </c>
      <c r="J375" s="172">
        <f>IF(G375&gt;=Datos!$D$14,(Datos!$D$14*Datos!$C$14),IF(G375&lt;=Datos!$D$14,(G375*Datos!$C$14)))</f>
        <v>1894.2</v>
      </c>
      <c r="K375" s="180">
        <v>4272.66</v>
      </c>
      <c r="L375" s="172">
        <f>IF(G375&gt;=Datos!$D$15,(Datos!$D$15*Datos!$C$15),IF(G375&lt;=Datos!$D$15,(G375*Datos!$C$15)))</f>
        <v>2006.4</v>
      </c>
      <c r="M375" s="179">
        <v>3740.46</v>
      </c>
      <c r="N375" s="179">
        <f t="shared" si="286"/>
        <v>11913.720000000001</v>
      </c>
      <c r="O375" s="219">
        <f t="shared" si="287"/>
        <v>54086.28</v>
      </c>
    </row>
    <row r="376" spans="1:15" s="7" customFormat="1" ht="36.75" customHeight="1" x14ac:dyDescent="0.2">
      <c r="A376" s="169">
        <v>291</v>
      </c>
      <c r="B376" s="109" t="s">
        <v>327</v>
      </c>
      <c r="C376" s="109" t="s">
        <v>318</v>
      </c>
      <c r="D376" s="127" t="s">
        <v>679</v>
      </c>
      <c r="E376" s="139" t="s">
        <v>312</v>
      </c>
      <c r="F376" s="139" t="s">
        <v>19</v>
      </c>
      <c r="G376" s="179">
        <v>66000</v>
      </c>
      <c r="H376" s="179">
        <v>0</v>
      </c>
      <c r="I376" s="179">
        <f t="shared" si="283"/>
        <v>66000</v>
      </c>
      <c r="J376" s="172">
        <f>IF(G376&gt;=Datos!$D$14,(Datos!$D$14*Datos!$C$14),IF(G376&lt;=Datos!$D$14,(G376*Datos!$C$14)))</f>
        <v>1894.2</v>
      </c>
      <c r="K376" s="180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4615.755666666666</v>
      </c>
      <c r="L376" s="172">
        <f>IF(G376&gt;=Datos!$D$15,(Datos!$D$15*Datos!$C$15),IF(G376&lt;=Datos!$D$15,(G376*Datos!$C$15)))</f>
        <v>2006.4</v>
      </c>
      <c r="M376" s="179">
        <v>9582.74</v>
      </c>
      <c r="N376" s="179">
        <f t="shared" si="286"/>
        <v>18099.095666666668</v>
      </c>
      <c r="O376" s="219">
        <f t="shared" si="287"/>
        <v>47900.904333333332</v>
      </c>
    </row>
    <row r="377" spans="1:15" s="7" customFormat="1" ht="36.75" customHeight="1" x14ac:dyDescent="0.2">
      <c r="A377" s="169">
        <v>292</v>
      </c>
      <c r="B377" s="109" t="s">
        <v>126</v>
      </c>
      <c r="C377" s="109" t="s">
        <v>318</v>
      </c>
      <c r="D377" s="109" t="s">
        <v>498</v>
      </c>
      <c r="E377" s="139" t="s">
        <v>312</v>
      </c>
      <c r="F377" s="139" t="s">
        <v>19</v>
      </c>
      <c r="G377" s="179">
        <v>35000</v>
      </c>
      <c r="H377" s="179">
        <v>0</v>
      </c>
      <c r="I377" s="179">
        <f t="shared" si="283"/>
        <v>35000</v>
      </c>
      <c r="J377" s="172">
        <f>IF(G377&gt;=Datos!$D$14,(Datos!$D$14*Datos!$C$14),IF(G377&lt;=Datos!$D$14,(G377*Datos!$C$14)))</f>
        <v>1004.5</v>
      </c>
      <c r="K377" s="180" t="str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0</v>
      </c>
      <c r="L377" s="172">
        <f>IF(G377&gt;=Datos!$D$15,(Datos!$D$15*Datos!$C$15),IF(G377&lt;=Datos!$D$15,(G377*Datos!$C$15)))</f>
        <v>1064</v>
      </c>
      <c r="M377" s="179">
        <v>25</v>
      </c>
      <c r="N377" s="179">
        <f t="shared" ref="N377:N382" si="288">SUM(J377:M377)</f>
        <v>2093.5</v>
      </c>
      <c r="O377" s="219">
        <f t="shared" ref="O377:O384" si="289">+G377-N377</f>
        <v>32906.5</v>
      </c>
    </row>
    <row r="378" spans="1:15" s="7" customFormat="1" ht="36.75" customHeight="1" x14ac:dyDescent="0.2">
      <c r="A378" s="169">
        <v>293</v>
      </c>
      <c r="B378" s="109" t="s">
        <v>978</v>
      </c>
      <c r="C378" s="109" t="s">
        <v>318</v>
      </c>
      <c r="D378" s="132" t="s">
        <v>694</v>
      </c>
      <c r="E378" s="139" t="s">
        <v>312</v>
      </c>
      <c r="F378" s="139" t="s">
        <v>19</v>
      </c>
      <c r="G378" s="179">
        <v>68250</v>
      </c>
      <c r="H378" s="179">
        <v>0</v>
      </c>
      <c r="I378" s="179">
        <f t="shared" si="283"/>
        <v>68250</v>
      </c>
      <c r="J378" s="172">
        <f>IF(G378&gt;=Datos!$D$14,(Datos!$D$14*Datos!$C$14),IF(G378&lt;=Datos!$D$14,(G378*Datos!$C$14)))</f>
        <v>1958.7750000000001</v>
      </c>
      <c r="K378" s="180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5039.1606666666667</v>
      </c>
      <c r="L378" s="172">
        <f>IF(G378&gt;=Datos!$D$15,(Datos!$D$15*Datos!$C$15),IF(G378&lt;=Datos!$D$15,(G378*Datos!$C$15)))</f>
        <v>2074.8000000000002</v>
      </c>
      <c r="M378" s="179">
        <v>5025</v>
      </c>
      <c r="N378" s="179">
        <f t="shared" si="288"/>
        <v>14097.735666666667</v>
      </c>
      <c r="O378" s="219">
        <f t="shared" si="289"/>
        <v>54152.264333333333</v>
      </c>
    </row>
    <row r="379" spans="1:15" s="7" customFormat="1" ht="36.75" customHeight="1" x14ac:dyDescent="0.2">
      <c r="A379" s="169">
        <v>294</v>
      </c>
      <c r="B379" s="109" t="s">
        <v>170</v>
      </c>
      <c r="C379" s="109" t="s">
        <v>318</v>
      </c>
      <c r="D379" s="132" t="s">
        <v>980</v>
      </c>
      <c r="E379" s="139" t="s">
        <v>312</v>
      </c>
      <c r="F379" s="139" t="s">
        <v>19</v>
      </c>
      <c r="G379" s="179">
        <v>66000</v>
      </c>
      <c r="H379" s="179">
        <v>0</v>
      </c>
      <c r="I379" s="179">
        <f t="shared" si="283"/>
        <v>66000</v>
      </c>
      <c r="J379" s="172">
        <f>IF(G379&gt;=Datos!$D$14,(Datos!$D$14*Datos!$C$14),IF(G379&lt;=Datos!$D$14,(G379*Datos!$C$14)))</f>
        <v>1894.2</v>
      </c>
      <c r="K379" s="180">
        <f>IF((G379-J379-L379)&lt;=Datos!$G$7,"0",IF((G379-J379-L379)&lt;=Datos!$G$8,((G379-J379-L379)-Datos!$F$8)*Datos!$I$6,IF((G379-J379-L379)&lt;=Datos!$G$9,Datos!$I$8+((G379-J379-L379)-Datos!$F$9)*Datos!$J$6,IF((G379-J379-L379)&gt;=Datos!$F$10,(Datos!$I$8+Datos!$J$8)+((G379-J379-L379)-Datos!$F$10)*Datos!$K$6))))</f>
        <v>4615.755666666666</v>
      </c>
      <c r="L379" s="172">
        <f>IF(G379&gt;=Datos!$D$15,(Datos!$D$15*Datos!$C$15),IF(G379&lt;=Datos!$D$15,(G379*Datos!$C$15)))</f>
        <v>2006.4</v>
      </c>
      <c r="M379" s="179">
        <v>25</v>
      </c>
      <c r="N379" s="179">
        <f t="shared" si="288"/>
        <v>8541.3556666666664</v>
      </c>
      <c r="O379" s="219">
        <f t="shared" si="289"/>
        <v>57458.64433333333</v>
      </c>
    </row>
    <row r="380" spans="1:15" s="7" customFormat="1" ht="36.75" customHeight="1" x14ac:dyDescent="0.2">
      <c r="A380" s="169">
        <v>295</v>
      </c>
      <c r="B380" s="109" t="s">
        <v>567</v>
      </c>
      <c r="C380" s="109" t="s">
        <v>318</v>
      </c>
      <c r="D380" s="109" t="s">
        <v>679</v>
      </c>
      <c r="E380" s="139" t="s">
        <v>312</v>
      </c>
      <c r="F380" s="139" t="s">
        <v>313</v>
      </c>
      <c r="G380" s="179">
        <v>66000</v>
      </c>
      <c r="H380" s="179">
        <v>0</v>
      </c>
      <c r="I380" s="179">
        <f t="shared" si="283"/>
        <v>66000</v>
      </c>
      <c r="J380" s="172">
        <f>IF(G380&gt;=Datos!$D$14,(Datos!$D$14*Datos!$C$14),IF(G380&lt;=Datos!$D$14,(G380*Datos!$C$14)))</f>
        <v>1894.2</v>
      </c>
      <c r="K380" s="180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4615.755666666666</v>
      </c>
      <c r="L380" s="172">
        <f>IF(G380&gt;=Datos!$D$15,(Datos!$D$15*Datos!$C$15),IF(G380&lt;=Datos!$D$15,(G380*Datos!$C$15)))</f>
        <v>2006.4</v>
      </c>
      <c r="M380" s="179">
        <v>9388.7999999999993</v>
      </c>
      <c r="N380" s="179">
        <f t="shared" si="288"/>
        <v>17905.155666666666</v>
      </c>
      <c r="O380" s="219">
        <f t="shared" si="289"/>
        <v>48094.844333333334</v>
      </c>
    </row>
    <row r="381" spans="1:15" s="7" customFormat="1" ht="36.75" customHeight="1" x14ac:dyDescent="0.2">
      <c r="A381" s="169">
        <v>296</v>
      </c>
      <c r="B381" s="109" t="s">
        <v>60</v>
      </c>
      <c r="C381" s="109" t="s">
        <v>318</v>
      </c>
      <c r="D381" s="132" t="s">
        <v>498</v>
      </c>
      <c r="E381" s="139" t="s">
        <v>312</v>
      </c>
      <c r="F381" s="139" t="s">
        <v>19</v>
      </c>
      <c r="G381" s="179">
        <v>35000</v>
      </c>
      <c r="H381" s="179">
        <v>0</v>
      </c>
      <c r="I381" s="179">
        <f t="shared" si="283"/>
        <v>35000</v>
      </c>
      <c r="J381" s="172">
        <f>IF(G381&gt;=Datos!$D$14,(Datos!$D$14*Datos!$C$14),IF(G381&lt;=Datos!$D$14,(G381*Datos!$C$14)))</f>
        <v>1004.5</v>
      </c>
      <c r="K381" s="180" t="str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0</v>
      </c>
      <c r="L381" s="172">
        <f>IF(G381&gt;=Datos!$D$15,(Datos!$D$15*Datos!$C$15),IF(G381&lt;=Datos!$D$15,(G381*Datos!$C$15)))</f>
        <v>1064</v>
      </c>
      <c r="M381" s="179">
        <v>1025</v>
      </c>
      <c r="N381" s="179">
        <f t="shared" si="288"/>
        <v>3093.5</v>
      </c>
      <c r="O381" s="219">
        <f t="shared" si="289"/>
        <v>31906.5</v>
      </c>
    </row>
    <row r="382" spans="1:15" s="7" customFormat="1" ht="36.75" customHeight="1" x14ac:dyDescent="0.2">
      <c r="A382" s="169">
        <v>297</v>
      </c>
      <c r="B382" s="109" t="s">
        <v>115</v>
      </c>
      <c r="C382" s="109" t="s">
        <v>318</v>
      </c>
      <c r="D382" s="132" t="s">
        <v>498</v>
      </c>
      <c r="E382" s="139" t="s">
        <v>312</v>
      </c>
      <c r="F382" s="139" t="s">
        <v>19</v>
      </c>
      <c r="G382" s="179">
        <v>35000</v>
      </c>
      <c r="H382" s="179">
        <v>0</v>
      </c>
      <c r="I382" s="179">
        <f t="shared" si="283"/>
        <v>35000</v>
      </c>
      <c r="J382" s="172">
        <f>IF(G382&gt;=Datos!$D$14,(Datos!$D$14*Datos!$C$14),IF(G382&lt;=Datos!$D$14,(G382*Datos!$C$14)))</f>
        <v>1004.5</v>
      </c>
      <c r="K382" s="180" t="str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0</v>
      </c>
      <c r="L382" s="172">
        <f>IF(G382&gt;=Datos!$D$15,(Datos!$D$15*Datos!$C$15),IF(G382&lt;=Datos!$D$15,(G382*Datos!$C$15)))</f>
        <v>1064</v>
      </c>
      <c r="M382" s="179">
        <v>25</v>
      </c>
      <c r="N382" s="179">
        <f t="shared" si="288"/>
        <v>2093.5</v>
      </c>
      <c r="O382" s="219">
        <f t="shared" si="289"/>
        <v>32906.5</v>
      </c>
    </row>
    <row r="383" spans="1:15" s="7" customFormat="1" ht="36.75" customHeight="1" x14ac:dyDescent="0.2">
      <c r="A383" s="169">
        <v>298</v>
      </c>
      <c r="B383" s="161" t="s">
        <v>979</v>
      </c>
      <c r="C383" s="109" t="s">
        <v>318</v>
      </c>
      <c r="D383" s="132" t="s">
        <v>498</v>
      </c>
      <c r="E383" s="139" t="s">
        <v>312</v>
      </c>
      <c r="F383" s="139" t="s">
        <v>313</v>
      </c>
      <c r="G383" s="179">
        <v>35000</v>
      </c>
      <c r="H383" s="179">
        <v>0</v>
      </c>
      <c r="I383" s="179">
        <f t="shared" si="283"/>
        <v>35000</v>
      </c>
      <c r="J383" s="172">
        <f>IF(G383&gt;=Datos!$D$14,(Datos!$D$14*Datos!$C$14),IF(G383&lt;=Datos!$D$14,(G383*Datos!$C$14)))</f>
        <v>1004.5</v>
      </c>
      <c r="K383" s="180" t="str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0</v>
      </c>
      <c r="L383" s="172">
        <f>IF(G383&gt;=Datos!$D$15,(Datos!$D$15*Datos!$C$15),IF(G383&lt;=Datos!$D$15,(G383*Datos!$C$15)))</f>
        <v>1064</v>
      </c>
      <c r="M383" s="179">
        <v>25</v>
      </c>
      <c r="N383" s="179">
        <f>SUM(J383:M383)</f>
        <v>2093.5</v>
      </c>
      <c r="O383" s="219">
        <f t="shared" si="289"/>
        <v>32906.5</v>
      </c>
    </row>
    <row r="384" spans="1:15" s="7" customFormat="1" ht="36.75" customHeight="1" x14ac:dyDescent="0.2">
      <c r="A384" s="169">
        <v>299</v>
      </c>
      <c r="B384" s="109" t="s">
        <v>51</v>
      </c>
      <c r="C384" s="109" t="s">
        <v>318</v>
      </c>
      <c r="D384" s="109" t="s">
        <v>980</v>
      </c>
      <c r="E384" s="139" t="s">
        <v>312</v>
      </c>
      <c r="F384" s="139" t="s">
        <v>19</v>
      </c>
      <c r="G384" s="179">
        <v>66000</v>
      </c>
      <c r="H384" s="179">
        <v>0</v>
      </c>
      <c r="I384" s="179">
        <f t="shared" si="283"/>
        <v>66000</v>
      </c>
      <c r="J384" s="172">
        <f>IF(G384&gt;=Datos!$D$14,(Datos!$D$14*Datos!$C$14),IF(G384&lt;=Datos!$D$14,(G384*Datos!$C$14)))</f>
        <v>1894.2</v>
      </c>
      <c r="K384" s="180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4615.755666666666</v>
      </c>
      <c r="L384" s="172">
        <f>IF(G384&gt;=Datos!$D$15,(Datos!$D$15*Datos!$C$15),IF(G384&lt;=Datos!$D$15,(G384*Datos!$C$15)))</f>
        <v>2006.4</v>
      </c>
      <c r="M384" s="179">
        <v>25</v>
      </c>
      <c r="N384" s="179">
        <f t="shared" ref="N384" si="290">SUM(J384:M384)</f>
        <v>8541.3556666666664</v>
      </c>
      <c r="O384" s="219">
        <f t="shared" si="289"/>
        <v>57458.64433333333</v>
      </c>
    </row>
    <row r="385" spans="1:16" s="7" customFormat="1" ht="36.75" customHeight="1" x14ac:dyDescent="0.2">
      <c r="A385" s="169">
        <v>300</v>
      </c>
      <c r="B385" s="109" t="s">
        <v>118</v>
      </c>
      <c r="C385" s="109" t="s">
        <v>318</v>
      </c>
      <c r="D385" s="109" t="s">
        <v>679</v>
      </c>
      <c r="E385" s="139" t="s">
        <v>312</v>
      </c>
      <c r="F385" s="139" t="s">
        <v>19</v>
      </c>
      <c r="G385" s="179">
        <v>66000</v>
      </c>
      <c r="H385" s="179">
        <v>0</v>
      </c>
      <c r="I385" s="179">
        <f t="shared" si="283"/>
        <v>66000</v>
      </c>
      <c r="J385" s="172">
        <f>IF(G385&gt;=Datos!$D$14,(Datos!$D$14*Datos!$C$14),IF(G385&lt;=Datos!$D$14,(G385*Datos!$C$14)))</f>
        <v>1894.2</v>
      </c>
      <c r="K385" s="180">
        <v>4272.66</v>
      </c>
      <c r="L385" s="172">
        <f>IF(G385&gt;=Datos!$D$15,(Datos!$D$15*Datos!$C$15),IF(G385&lt;=Datos!$D$15,(G385*Datos!$C$15)))</f>
        <v>2006.4</v>
      </c>
      <c r="M385" s="179">
        <v>1740.46</v>
      </c>
      <c r="N385" s="179">
        <f t="shared" ref="N385" si="291">SUM(J385:M385)</f>
        <v>9913.7200000000012</v>
      </c>
      <c r="O385" s="219">
        <f t="shared" ref="O385" si="292">+G385-N385</f>
        <v>56086.28</v>
      </c>
    </row>
    <row r="386" spans="1:16" s="87" customFormat="1" ht="36.75" customHeight="1" x14ac:dyDescent="0.2">
      <c r="A386" s="267" t="s">
        <v>501</v>
      </c>
      <c r="B386" s="268"/>
      <c r="C386" s="118">
        <v>17</v>
      </c>
      <c r="D386" s="118"/>
      <c r="E386" s="218"/>
      <c r="F386" s="136"/>
      <c r="G386" s="122">
        <f>SUM(G369:G385)</f>
        <v>938250</v>
      </c>
      <c r="H386" s="122">
        <f t="shared" ref="H386:O386" si="293">SUM(H369:H385)</f>
        <v>0</v>
      </c>
      <c r="I386" s="122">
        <f t="shared" si="293"/>
        <v>938250</v>
      </c>
      <c r="J386" s="122">
        <f t="shared" si="293"/>
        <v>26927.775000000001</v>
      </c>
      <c r="K386" s="122">
        <f t="shared" si="293"/>
        <v>49138.14899999999</v>
      </c>
      <c r="L386" s="122">
        <f t="shared" si="293"/>
        <v>28522.800000000007</v>
      </c>
      <c r="M386" s="122">
        <f>SUM(M369:M385)</f>
        <v>41386.549999999996</v>
      </c>
      <c r="N386" s="122">
        <f t="shared" si="293"/>
        <v>145975.274</v>
      </c>
      <c r="O386" s="122">
        <f t="shared" si="293"/>
        <v>792274.72600000002</v>
      </c>
      <c r="P386" s="226"/>
    </row>
    <row r="387" spans="1:16" s="7" customFormat="1" ht="36.75" customHeight="1" x14ac:dyDescent="0.2">
      <c r="A387" s="267" t="s">
        <v>516</v>
      </c>
      <c r="B387" s="268"/>
      <c r="C387" s="268"/>
      <c r="D387" s="268"/>
      <c r="E387" s="268"/>
      <c r="F387" s="268"/>
      <c r="G387" s="268"/>
      <c r="H387" s="268"/>
      <c r="I387" s="268"/>
      <c r="J387" s="268"/>
      <c r="K387" s="268"/>
      <c r="L387" s="268"/>
      <c r="M387" s="268"/>
      <c r="N387" s="268"/>
      <c r="O387" s="269"/>
    </row>
    <row r="388" spans="1:16" s="7" customFormat="1" ht="36.75" customHeight="1" x14ac:dyDescent="0.2">
      <c r="A388" s="169">
        <v>301</v>
      </c>
      <c r="B388" s="109" t="s">
        <v>214</v>
      </c>
      <c r="C388" s="109" t="s">
        <v>317</v>
      </c>
      <c r="D388" s="127" t="s">
        <v>496</v>
      </c>
      <c r="E388" s="139" t="s">
        <v>312</v>
      </c>
      <c r="F388" s="139" t="s">
        <v>19</v>
      </c>
      <c r="G388" s="179">
        <v>120000</v>
      </c>
      <c r="H388" s="179">
        <v>0</v>
      </c>
      <c r="I388" s="179">
        <f t="shared" ref="I388" si="294">SUM(G388:H388)</f>
        <v>120000</v>
      </c>
      <c r="J388" s="172">
        <f>IF(G388&gt;=Datos!$D$14,(Datos!$D$14*Datos!$C$14),IF(G388&lt;=Datos!$D$14,(G388*Datos!$C$14)))</f>
        <v>3444</v>
      </c>
      <c r="K388" s="180">
        <v>16381</v>
      </c>
      <c r="L388" s="172">
        <f>IF(G388&gt;=Datos!$D$15,(Datos!$D$15*Datos!$C$15),IF(G388&lt;=Datos!$D$15,(G388*Datos!$C$15)))</f>
        <v>3648</v>
      </c>
      <c r="M388" s="179">
        <v>1740.46</v>
      </c>
      <c r="N388" s="179">
        <f t="shared" ref="N388" si="295">SUM(J388:M388)</f>
        <v>25213.46</v>
      </c>
      <c r="O388" s="219">
        <f t="shared" ref="O388" si="296">+G388-N388</f>
        <v>94786.540000000008</v>
      </c>
    </row>
    <row r="389" spans="1:16" s="87" customFormat="1" ht="36.75" customHeight="1" x14ac:dyDescent="0.2">
      <c r="A389" s="267" t="s">
        <v>501</v>
      </c>
      <c r="B389" s="268"/>
      <c r="C389" s="118">
        <v>1</v>
      </c>
      <c r="D389" s="118"/>
      <c r="E389" s="218"/>
      <c r="F389" s="136"/>
      <c r="G389" s="122">
        <f>SUM(G388)</f>
        <v>120000</v>
      </c>
      <c r="H389" s="122">
        <f t="shared" ref="H389:O389" si="297">SUM(H388)</f>
        <v>0</v>
      </c>
      <c r="I389" s="122">
        <f t="shared" si="297"/>
        <v>120000</v>
      </c>
      <c r="J389" s="122">
        <f t="shared" si="297"/>
        <v>3444</v>
      </c>
      <c r="K389" s="122">
        <f t="shared" si="297"/>
        <v>16381</v>
      </c>
      <c r="L389" s="122">
        <f t="shared" si="297"/>
        <v>3648</v>
      </c>
      <c r="M389" s="122">
        <f t="shared" si="297"/>
        <v>1740.46</v>
      </c>
      <c r="N389" s="122">
        <f t="shared" si="297"/>
        <v>25213.46</v>
      </c>
      <c r="O389" s="122">
        <f t="shared" si="297"/>
        <v>94786.540000000008</v>
      </c>
      <c r="P389" s="226"/>
    </row>
    <row r="390" spans="1:16" ht="36.75" customHeight="1" x14ac:dyDescent="0.2">
      <c r="A390" s="271" t="s">
        <v>517</v>
      </c>
      <c r="B390" s="272"/>
      <c r="C390" s="272"/>
      <c r="D390" s="272"/>
      <c r="E390" s="272"/>
      <c r="F390" s="272"/>
      <c r="G390" s="272"/>
      <c r="H390" s="272"/>
      <c r="I390" s="272"/>
      <c r="J390" s="272"/>
      <c r="K390" s="272"/>
      <c r="L390" s="272"/>
      <c r="M390" s="272"/>
      <c r="N390" s="272"/>
      <c r="O390" s="273"/>
    </row>
    <row r="391" spans="1:16" s="7" customFormat="1" ht="36.75" customHeight="1" x14ac:dyDescent="0.2">
      <c r="A391" s="169">
        <v>302</v>
      </c>
      <c r="B391" s="127" t="s">
        <v>681</v>
      </c>
      <c r="C391" s="109" t="s">
        <v>317</v>
      </c>
      <c r="D391" s="109" t="s">
        <v>498</v>
      </c>
      <c r="E391" s="139" t="s">
        <v>312</v>
      </c>
      <c r="F391" s="139" t="s">
        <v>19</v>
      </c>
      <c r="G391" s="179">
        <v>35000</v>
      </c>
      <c r="H391" s="179">
        <v>0</v>
      </c>
      <c r="I391" s="179">
        <f t="shared" ref="I391:I441" si="298">SUM(G391:H391)</f>
        <v>35000</v>
      </c>
      <c r="J391" s="172">
        <f>IF(G391&gt;=Datos!$D$14,(Datos!$D$14*Datos!$C$14),IF(G391&lt;=Datos!$D$14,(G391*Datos!$C$14)))</f>
        <v>1004.5</v>
      </c>
      <c r="K391" s="180" t="str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0</v>
      </c>
      <c r="L391" s="172">
        <f>IF(G391&gt;=Datos!$D$15,(Datos!$D$15*Datos!$C$15),IF(G391&lt;=Datos!$D$15,(G391*Datos!$C$15)))</f>
        <v>1064</v>
      </c>
      <c r="M391" s="179">
        <v>25</v>
      </c>
      <c r="N391" s="179">
        <f t="shared" ref="N391:N430" si="299">SUM(J391:M391)</f>
        <v>2093.5</v>
      </c>
      <c r="O391" s="219">
        <f t="shared" ref="O391:O441" si="300">+G391-N391</f>
        <v>32906.5</v>
      </c>
    </row>
    <row r="392" spans="1:16" s="7" customFormat="1" ht="36.75" customHeight="1" x14ac:dyDescent="0.2">
      <c r="A392" s="169">
        <v>303</v>
      </c>
      <c r="B392" s="127" t="s">
        <v>682</v>
      </c>
      <c r="C392" s="109" t="s">
        <v>317</v>
      </c>
      <c r="D392" s="109" t="s">
        <v>498</v>
      </c>
      <c r="E392" s="139" t="s">
        <v>312</v>
      </c>
      <c r="F392" s="139" t="s">
        <v>19</v>
      </c>
      <c r="G392" s="179">
        <v>35000</v>
      </c>
      <c r="H392" s="179">
        <v>0</v>
      </c>
      <c r="I392" s="179">
        <f t="shared" si="298"/>
        <v>35000</v>
      </c>
      <c r="J392" s="172">
        <f>IF(G392&gt;=Datos!$D$14,(Datos!$D$14*Datos!$C$14),IF(G392&lt;=Datos!$D$14,(G392*Datos!$C$14)))</f>
        <v>1004.5</v>
      </c>
      <c r="K392" s="180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72">
        <f>IF(G392&gt;=Datos!$D$15,(Datos!$D$15*Datos!$C$15),IF(G392&lt;=Datos!$D$15,(G392*Datos!$C$15)))</f>
        <v>1064</v>
      </c>
      <c r="M392" s="179">
        <v>25</v>
      </c>
      <c r="N392" s="179">
        <f t="shared" si="299"/>
        <v>2093.5</v>
      </c>
      <c r="O392" s="219">
        <f t="shared" si="300"/>
        <v>32906.5</v>
      </c>
    </row>
    <row r="393" spans="1:16" s="7" customFormat="1" ht="36.75" customHeight="1" x14ac:dyDescent="0.2">
      <c r="A393" s="169">
        <v>304</v>
      </c>
      <c r="B393" s="127" t="s">
        <v>683</v>
      </c>
      <c r="C393" s="109" t="s">
        <v>317</v>
      </c>
      <c r="D393" s="109" t="s">
        <v>498</v>
      </c>
      <c r="E393" s="139" t="s">
        <v>312</v>
      </c>
      <c r="F393" s="139" t="s">
        <v>19</v>
      </c>
      <c r="G393" s="179">
        <v>35000</v>
      </c>
      <c r="H393" s="179">
        <v>0</v>
      </c>
      <c r="I393" s="179">
        <f t="shared" si="298"/>
        <v>35000</v>
      </c>
      <c r="J393" s="172">
        <f>IF(G393&gt;=Datos!$D$14,(Datos!$D$14*Datos!$C$14),IF(G393&lt;=Datos!$D$14,(G393*Datos!$C$14)))</f>
        <v>1004.5</v>
      </c>
      <c r="K393" s="180" t="str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0</v>
      </c>
      <c r="L393" s="172">
        <f>IF(G393&gt;=Datos!$D$15,(Datos!$D$15*Datos!$C$15),IF(G393&lt;=Datos!$D$15,(G393*Datos!$C$15)))</f>
        <v>1064</v>
      </c>
      <c r="M393" s="179">
        <v>25</v>
      </c>
      <c r="N393" s="179">
        <f t="shared" si="299"/>
        <v>2093.5</v>
      </c>
      <c r="O393" s="219">
        <f t="shared" si="300"/>
        <v>32906.5</v>
      </c>
    </row>
    <row r="394" spans="1:16" s="7" customFormat="1" ht="36.75" customHeight="1" x14ac:dyDescent="0.2">
      <c r="A394" s="169">
        <v>305</v>
      </c>
      <c r="B394" s="127" t="s">
        <v>684</v>
      </c>
      <c r="C394" s="109" t="s">
        <v>317</v>
      </c>
      <c r="D394" s="109" t="s">
        <v>320</v>
      </c>
      <c r="E394" s="139" t="s">
        <v>312</v>
      </c>
      <c r="F394" s="139" t="s">
        <v>19</v>
      </c>
      <c r="G394" s="179">
        <v>66000</v>
      </c>
      <c r="H394" s="179">
        <v>0</v>
      </c>
      <c r="I394" s="179">
        <f t="shared" si="298"/>
        <v>66000</v>
      </c>
      <c r="J394" s="172">
        <f>IF(G394&gt;=Datos!$D$14,(Datos!$D$14*Datos!$C$14),IF(G394&lt;=Datos!$D$14,(G394*Datos!$C$14)))</f>
        <v>1894.2</v>
      </c>
      <c r="K394" s="180">
        <v>4272.66</v>
      </c>
      <c r="L394" s="172">
        <f>IF(G394&gt;=Datos!$D$15,(Datos!$D$15*Datos!$C$15),IF(G394&lt;=Datos!$D$15,(G394*Datos!$C$15)))</f>
        <v>2006.4</v>
      </c>
      <c r="M394" s="179">
        <v>1740.46</v>
      </c>
      <c r="N394" s="179">
        <f t="shared" si="299"/>
        <v>9913.7200000000012</v>
      </c>
      <c r="O394" s="219">
        <f t="shared" si="300"/>
        <v>56086.28</v>
      </c>
    </row>
    <row r="395" spans="1:16" s="7" customFormat="1" ht="36.75" customHeight="1" x14ac:dyDescent="0.2">
      <c r="A395" s="169">
        <v>306</v>
      </c>
      <c r="B395" s="127" t="s">
        <v>871</v>
      </c>
      <c r="C395" s="109" t="s">
        <v>317</v>
      </c>
      <c r="D395" s="109" t="s">
        <v>498</v>
      </c>
      <c r="E395" s="139" t="s">
        <v>312</v>
      </c>
      <c r="F395" s="139" t="s">
        <v>19</v>
      </c>
      <c r="G395" s="179">
        <v>35000</v>
      </c>
      <c r="H395" s="179">
        <v>0</v>
      </c>
      <c r="I395" s="179">
        <f t="shared" si="298"/>
        <v>35000</v>
      </c>
      <c r="J395" s="172">
        <f>IF(G395&gt;=Datos!$D$14,(Datos!$D$14*Datos!$C$14),IF(G395&lt;=Datos!$D$14,(G395*Datos!$C$14)))</f>
        <v>1004.5</v>
      </c>
      <c r="K395" s="180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72">
        <f>IF(G395&gt;=Datos!$D$15,(Datos!$D$15*Datos!$C$15),IF(G395&lt;=Datos!$D$15,(G395*Datos!$C$15)))</f>
        <v>1064</v>
      </c>
      <c r="M395" s="179">
        <v>1740.46</v>
      </c>
      <c r="N395" s="179">
        <f t="shared" ref="N395:N398" si="301">SUM(J395:M395)</f>
        <v>3808.96</v>
      </c>
      <c r="O395" s="219">
        <f t="shared" ref="O395:O398" si="302">+G395-N395</f>
        <v>31191.040000000001</v>
      </c>
    </row>
    <row r="396" spans="1:16" s="7" customFormat="1" ht="36.75" customHeight="1" x14ac:dyDescent="0.2">
      <c r="A396" s="169">
        <v>307</v>
      </c>
      <c r="B396" s="109" t="s">
        <v>339</v>
      </c>
      <c r="C396" s="109" t="s">
        <v>317</v>
      </c>
      <c r="D396" s="127" t="s">
        <v>498</v>
      </c>
      <c r="E396" s="139" t="s">
        <v>312</v>
      </c>
      <c r="F396" s="139" t="s">
        <v>19</v>
      </c>
      <c r="G396" s="179">
        <v>35000</v>
      </c>
      <c r="H396" s="179">
        <v>0</v>
      </c>
      <c r="I396" s="179">
        <f t="shared" si="298"/>
        <v>35000</v>
      </c>
      <c r="J396" s="172">
        <f>IF(G396&gt;=Datos!$D$14,(Datos!$D$14*Datos!$C$14),IF(G396&lt;=Datos!$D$14,(G396*Datos!$C$14)))</f>
        <v>1004.5</v>
      </c>
      <c r="K396" s="180" t="str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0</v>
      </c>
      <c r="L396" s="172">
        <f>IF(G396&gt;=Datos!$D$15,(Datos!$D$15*Datos!$C$15),IF(G396&lt;=Datos!$D$15,(G396*Datos!$C$15)))</f>
        <v>1064</v>
      </c>
      <c r="M396" s="179">
        <v>25</v>
      </c>
      <c r="N396" s="179">
        <f t="shared" si="301"/>
        <v>2093.5</v>
      </c>
      <c r="O396" s="219">
        <f t="shared" si="302"/>
        <v>32906.5</v>
      </c>
    </row>
    <row r="397" spans="1:16" s="7" customFormat="1" ht="36.75" customHeight="1" x14ac:dyDescent="0.2">
      <c r="A397" s="169">
        <v>308</v>
      </c>
      <c r="B397" s="109" t="s">
        <v>367</v>
      </c>
      <c r="C397" s="109" t="s">
        <v>317</v>
      </c>
      <c r="D397" s="109" t="s">
        <v>980</v>
      </c>
      <c r="E397" s="139" t="s">
        <v>312</v>
      </c>
      <c r="F397" s="139" t="s">
        <v>19</v>
      </c>
      <c r="G397" s="179">
        <v>63500</v>
      </c>
      <c r="H397" s="179">
        <v>0</v>
      </c>
      <c r="I397" s="179">
        <f t="shared" si="298"/>
        <v>63500</v>
      </c>
      <c r="J397" s="172">
        <f>IF(G397&gt;=Datos!$D$14,(Datos!$D$14*Datos!$C$14),IF(G397&lt;=Datos!$D$14,(G397*Datos!$C$14)))</f>
        <v>1822.45</v>
      </c>
      <c r="K397" s="180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4145.3056666666671</v>
      </c>
      <c r="L397" s="172">
        <f>IF(G397&gt;=Datos!$D$15,(Datos!$D$15*Datos!$C$15),IF(G397&lt;=Datos!$D$15,(G397*Datos!$C$15)))</f>
        <v>1930.4</v>
      </c>
      <c r="M397" s="179">
        <v>25</v>
      </c>
      <c r="N397" s="179">
        <f t="shared" si="301"/>
        <v>7923.1556666666675</v>
      </c>
      <c r="O397" s="219">
        <f t="shared" si="302"/>
        <v>55576.844333333334</v>
      </c>
    </row>
    <row r="398" spans="1:16" s="7" customFormat="1" ht="36.75" customHeight="1" x14ac:dyDescent="0.2">
      <c r="A398" s="169">
        <v>309</v>
      </c>
      <c r="B398" s="189" t="s">
        <v>110</v>
      </c>
      <c r="C398" s="109" t="s">
        <v>317</v>
      </c>
      <c r="D398" s="127" t="s">
        <v>980</v>
      </c>
      <c r="E398" s="139" t="s">
        <v>312</v>
      </c>
      <c r="F398" s="139" t="s">
        <v>19</v>
      </c>
      <c r="G398" s="133">
        <v>71500</v>
      </c>
      <c r="H398" s="179">
        <v>0</v>
      </c>
      <c r="I398" s="179">
        <f t="shared" si="298"/>
        <v>71500</v>
      </c>
      <c r="J398" s="172">
        <f>IF(G398&gt;=Datos!$D$14,(Datos!$D$14*Datos!$C$14),IF(G398&lt;=Datos!$D$14,(G398*Datos!$C$14)))</f>
        <v>2052.0500000000002</v>
      </c>
      <c r="K398" s="180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5650.745666666664</v>
      </c>
      <c r="L398" s="172">
        <f>IF(G398&gt;=Datos!$D$15,(Datos!$D$15*Datos!$C$15),IF(G398&lt;=Datos!$D$15,(G398*Datos!$C$15)))</f>
        <v>2173.6</v>
      </c>
      <c r="M398" s="179">
        <v>25</v>
      </c>
      <c r="N398" s="179">
        <f t="shared" si="301"/>
        <v>9901.3956666666636</v>
      </c>
      <c r="O398" s="219">
        <f t="shared" si="302"/>
        <v>61598.604333333336</v>
      </c>
      <c r="P398" s="17"/>
    </row>
    <row r="399" spans="1:16" s="7" customFormat="1" ht="36.75" customHeight="1" x14ac:dyDescent="0.2">
      <c r="A399" s="169">
        <v>310</v>
      </c>
      <c r="B399" s="109" t="s">
        <v>368</v>
      </c>
      <c r="C399" s="109" t="s">
        <v>317</v>
      </c>
      <c r="D399" s="109" t="s">
        <v>980</v>
      </c>
      <c r="E399" s="139" t="s">
        <v>312</v>
      </c>
      <c r="F399" s="139" t="s">
        <v>19</v>
      </c>
      <c r="G399" s="179">
        <v>63500</v>
      </c>
      <c r="H399" s="179">
        <v>0</v>
      </c>
      <c r="I399" s="179">
        <f t="shared" si="298"/>
        <v>63500</v>
      </c>
      <c r="J399" s="172">
        <f>IF(G399&gt;=Datos!$D$14,(Datos!$D$14*Datos!$C$14),IF(G399&lt;=Datos!$D$14,(G399*Datos!$C$14)))</f>
        <v>1822.45</v>
      </c>
      <c r="K399" s="180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4145.3056666666671</v>
      </c>
      <c r="L399" s="172">
        <f>IF(G399&gt;=Datos!$D$15,(Datos!$D$15*Datos!$C$15),IF(G399&lt;=Datos!$D$15,(G399*Datos!$C$15)))</f>
        <v>1930.4</v>
      </c>
      <c r="M399" s="179">
        <v>25</v>
      </c>
      <c r="N399" s="179">
        <f t="shared" si="299"/>
        <v>7923.1556666666675</v>
      </c>
      <c r="O399" s="219">
        <f t="shared" ref="O399:O414" si="303">+G399-N399</f>
        <v>55576.844333333334</v>
      </c>
    </row>
    <row r="400" spans="1:16" s="7" customFormat="1" ht="36.75" customHeight="1" x14ac:dyDescent="0.2">
      <c r="A400" s="169">
        <v>311</v>
      </c>
      <c r="B400" s="109" t="s">
        <v>151</v>
      </c>
      <c r="C400" s="109" t="s">
        <v>317</v>
      </c>
      <c r="D400" s="127" t="s">
        <v>981</v>
      </c>
      <c r="E400" s="139" t="s">
        <v>312</v>
      </c>
      <c r="F400" s="139" t="s">
        <v>19</v>
      </c>
      <c r="G400" s="179">
        <v>71500</v>
      </c>
      <c r="H400" s="179">
        <v>0</v>
      </c>
      <c r="I400" s="179">
        <f t="shared" si="298"/>
        <v>71500</v>
      </c>
      <c r="J400" s="172">
        <f>IF(G400&gt;=Datos!$D$14,(Datos!$D$14*Datos!$C$14),IF(G400&lt;=Datos!$D$14,(G400*Datos!$C$14)))</f>
        <v>2052.0500000000002</v>
      </c>
      <c r="K400" s="180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5650.745666666664</v>
      </c>
      <c r="L400" s="172">
        <f>IF(G400&gt;=Datos!$D$15,(Datos!$D$15*Datos!$C$15),IF(G400&lt;=Datos!$D$15,(G400*Datos!$C$15)))</f>
        <v>2173.6</v>
      </c>
      <c r="M400" s="179">
        <v>25</v>
      </c>
      <c r="N400" s="179">
        <f t="shared" ref="N400:N405" si="304">SUM(J400:M400)</f>
        <v>9901.3956666666636</v>
      </c>
      <c r="O400" s="219">
        <f t="shared" si="303"/>
        <v>61598.604333333336</v>
      </c>
    </row>
    <row r="401" spans="1:15" s="7" customFormat="1" ht="36.75" customHeight="1" x14ac:dyDescent="0.2">
      <c r="A401" s="169">
        <v>312</v>
      </c>
      <c r="B401" s="189" t="s">
        <v>139</v>
      </c>
      <c r="C401" s="109" t="s">
        <v>317</v>
      </c>
      <c r="D401" s="132" t="s">
        <v>878</v>
      </c>
      <c r="E401" s="139" t="s">
        <v>312</v>
      </c>
      <c r="F401" s="139" t="s">
        <v>19</v>
      </c>
      <c r="G401" s="179">
        <v>66000</v>
      </c>
      <c r="H401" s="179">
        <v>0</v>
      </c>
      <c r="I401" s="179">
        <f t="shared" si="298"/>
        <v>66000</v>
      </c>
      <c r="J401" s="172">
        <f>IF(G401&gt;=Datos!$D$14,(Datos!$D$14*Datos!$C$14),IF(G401&lt;=Datos!$D$14,(G401*Datos!$C$14)))</f>
        <v>1894.2</v>
      </c>
      <c r="K401" s="180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4615.755666666666</v>
      </c>
      <c r="L401" s="172">
        <f>IF(G401&gt;=Datos!$D$15,(Datos!$D$15*Datos!$C$15),IF(G401&lt;=Datos!$D$15,(G401*Datos!$C$15)))</f>
        <v>2006.4</v>
      </c>
      <c r="M401" s="179">
        <v>25</v>
      </c>
      <c r="N401" s="179">
        <f t="shared" si="304"/>
        <v>8541.3556666666664</v>
      </c>
      <c r="O401" s="219">
        <f t="shared" si="303"/>
        <v>57458.64433333333</v>
      </c>
    </row>
    <row r="402" spans="1:15" s="7" customFormat="1" ht="36.75" customHeight="1" x14ac:dyDescent="0.2">
      <c r="A402" s="169">
        <v>313</v>
      </c>
      <c r="B402" s="189" t="s">
        <v>140</v>
      </c>
      <c r="C402" s="109" t="s">
        <v>317</v>
      </c>
      <c r="D402" s="127" t="s">
        <v>498</v>
      </c>
      <c r="E402" s="139" t="s">
        <v>312</v>
      </c>
      <c r="F402" s="139" t="s">
        <v>19</v>
      </c>
      <c r="G402" s="133">
        <v>35000</v>
      </c>
      <c r="H402" s="179">
        <v>0</v>
      </c>
      <c r="I402" s="179">
        <f t="shared" si="298"/>
        <v>35000</v>
      </c>
      <c r="J402" s="172">
        <f>IF(G402&gt;=Datos!$D$14,(Datos!$D$14*Datos!$C$14),IF(G402&lt;=Datos!$D$14,(G402*Datos!$C$14)))</f>
        <v>1004.5</v>
      </c>
      <c r="K402" s="180" t="str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0</v>
      </c>
      <c r="L402" s="172">
        <f>IF(G402&gt;=Datos!$D$15,(Datos!$D$15*Datos!$C$15),IF(G402&lt;=Datos!$D$15,(G402*Datos!$C$15)))</f>
        <v>1064</v>
      </c>
      <c r="M402" s="179">
        <v>25</v>
      </c>
      <c r="N402" s="179">
        <f t="shared" si="304"/>
        <v>2093.5</v>
      </c>
      <c r="O402" s="219">
        <f t="shared" si="303"/>
        <v>32906.5</v>
      </c>
    </row>
    <row r="403" spans="1:15" s="7" customFormat="1" ht="36.75" customHeight="1" x14ac:dyDescent="0.2">
      <c r="A403" s="169">
        <v>314</v>
      </c>
      <c r="B403" s="109" t="s">
        <v>79</v>
      </c>
      <c r="C403" s="109" t="s">
        <v>317</v>
      </c>
      <c r="D403" s="127" t="s">
        <v>956</v>
      </c>
      <c r="E403" s="139" t="s">
        <v>312</v>
      </c>
      <c r="F403" s="139" t="s">
        <v>19</v>
      </c>
      <c r="G403" s="179">
        <v>71500</v>
      </c>
      <c r="H403" s="179">
        <v>0</v>
      </c>
      <c r="I403" s="179">
        <f t="shared" si="298"/>
        <v>71500</v>
      </c>
      <c r="J403" s="172">
        <f>IF(G403&gt;=Datos!$D$14,(Datos!$D$14*Datos!$C$14),IF(G403&lt;=Datos!$D$14,(G403*Datos!$C$14)))</f>
        <v>2052.0500000000002</v>
      </c>
      <c r="K403" s="180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5650.745666666664</v>
      </c>
      <c r="L403" s="172">
        <f>IF(G403&gt;=Datos!$D$15,(Datos!$D$15*Datos!$C$15),IF(G403&lt;=Datos!$D$15,(G403*Datos!$C$15)))</f>
        <v>2173.6</v>
      </c>
      <c r="M403" s="179">
        <v>25</v>
      </c>
      <c r="N403" s="179">
        <f t="shared" si="304"/>
        <v>9901.3956666666636</v>
      </c>
      <c r="O403" s="219">
        <f t="shared" si="303"/>
        <v>61598.604333333336</v>
      </c>
    </row>
    <row r="404" spans="1:15" s="7" customFormat="1" ht="36.75" customHeight="1" x14ac:dyDescent="0.2">
      <c r="A404" s="169">
        <v>315</v>
      </c>
      <c r="B404" s="109" t="s">
        <v>70</v>
      </c>
      <c r="C404" s="109" t="s">
        <v>317</v>
      </c>
      <c r="D404" s="127" t="s">
        <v>980</v>
      </c>
      <c r="E404" s="139" t="s">
        <v>312</v>
      </c>
      <c r="F404" s="139" t="s">
        <v>19</v>
      </c>
      <c r="G404" s="179">
        <v>71500</v>
      </c>
      <c r="H404" s="179">
        <v>0</v>
      </c>
      <c r="I404" s="179">
        <f t="shared" si="298"/>
        <v>71500</v>
      </c>
      <c r="J404" s="172">
        <f>IF(G404&gt;=Datos!$D$14,(Datos!$D$14*Datos!$C$14),IF(G404&lt;=Datos!$D$14,(G404*Datos!$C$14)))</f>
        <v>2052.0500000000002</v>
      </c>
      <c r="K404" s="180">
        <v>5307.65</v>
      </c>
      <c r="L404" s="172">
        <f>IF(G404&gt;=Datos!$D$15,(Datos!$D$15*Datos!$C$15),IF(G404&lt;=Datos!$D$15,(G404*Datos!$C$15)))</f>
        <v>2173.6</v>
      </c>
      <c r="M404" s="179">
        <v>1740.46</v>
      </c>
      <c r="N404" s="179">
        <f t="shared" si="304"/>
        <v>11273.759999999998</v>
      </c>
      <c r="O404" s="219">
        <f t="shared" si="303"/>
        <v>60226.240000000005</v>
      </c>
    </row>
    <row r="405" spans="1:15" s="7" customFormat="1" ht="36.75" customHeight="1" x14ac:dyDescent="0.2">
      <c r="A405" s="169">
        <v>316</v>
      </c>
      <c r="B405" s="109" t="s">
        <v>875</v>
      </c>
      <c r="C405" s="109" t="s">
        <v>317</v>
      </c>
      <c r="D405" s="127" t="s">
        <v>680</v>
      </c>
      <c r="E405" s="139" t="s">
        <v>312</v>
      </c>
      <c r="F405" s="139" t="s">
        <v>19</v>
      </c>
      <c r="G405" s="179">
        <v>74324.25</v>
      </c>
      <c r="H405" s="179">
        <v>0</v>
      </c>
      <c r="I405" s="179">
        <f t="shared" si="298"/>
        <v>74324.25</v>
      </c>
      <c r="J405" s="172">
        <f>IF(G405&gt;=Datos!$D$14,(Datos!$D$14*Datos!$C$14),IF(G405&lt;=Datos!$D$14,(G405*Datos!$C$14)))</f>
        <v>2133.1059749999999</v>
      </c>
      <c r="K405" s="180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6182.2130316666662</v>
      </c>
      <c r="L405" s="172">
        <f>IF(G405&gt;=Datos!$D$15,(Datos!$D$15*Datos!$C$15),IF(G405&lt;=Datos!$D$15,(G405*Datos!$C$15)))</f>
        <v>2259.4571999999998</v>
      </c>
      <c r="M405" s="179">
        <v>25</v>
      </c>
      <c r="N405" s="179">
        <f t="shared" si="304"/>
        <v>10599.776206666666</v>
      </c>
      <c r="O405" s="219">
        <f t="shared" si="303"/>
        <v>63724.473793333338</v>
      </c>
    </row>
    <row r="406" spans="1:15" s="7" customFormat="1" ht="36.75" customHeight="1" x14ac:dyDescent="0.2">
      <c r="A406" s="169">
        <v>317</v>
      </c>
      <c r="B406" s="109" t="s">
        <v>451</v>
      </c>
      <c r="C406" s="109" t="s">
        <v>317</v>
      </c>
      <c r="D406" s="109" t="s">
        <v>498</v>
      </c>
      <c r="E406" s="139" t="s">
        <v>312</v>
      </c>
      <c r="F406" s="139" t="s">
        <v>19</v>
      </c>
      <c r="G406" s="179">
        <v>35000</v>
      </c>
      <c r="H406" s="179">
        <v>0</v>
      </c>
      <c r="I406" s="179">
        <f t="shared" si="298"/>
        <v>35000</v>
      </c>
      <c r="J406" s="172">
        <f>IF(G406&gt;=Datos!$D$14,(Datos!$D$14*Datos!$C$14),IF(G406&lt;=Datos!$D$14,(G406*Datos!$C$14)))</f>
        <v>1004.5</v>
      </c>
      <c r="K406" s="180" t="str">
        <f>IF((G406-J406-L406)&lt;=Datos!$G$7,"0",IF((G406-J406-L406)&lt;=Datos!$G$8,((G406-J406-L406)-Datos!$F$8)*Datos!$I$6,IF((G406-J406-L406)&lt;=Datos!$G$9,Datos!$I$8+((G406-J406-L406)-Datos!$F$9)*Datos!$J$6,IF((G406-J406-L406)&gt;=Datos!$F$10,(Datos!$I$8+Datos!$J$8)+((G406-J406-L406)-Datos!$F$10)*Datos!$K$6))))</f>
        <v>0</v>
      </c>
      <c r="L406" s="172">
        <f>IF(G406&gt;=Datos!$D$15,(Datos!$D$15*Datos!$C$15),IF(G406&lt;=Datos!$D$15,(G406*Datos!$C$15)))</f>
        <v>1064</v>
      </c>
      <c r="M406" s="179">
        <v>25</v>
      </c>
      <c r="N406" s="179">
        <f t="shared" si="299"/>
        <v>2093.5</v>
      </c>
      <c r="O406" s="219">
        <f t="shared" si="303"/>
        <v>32906.5</v>
      </c>
    </row>
    <row r="407" spans="1:15" s="7" customFormat="1" ht="36.75" customHeight="1" x14ac:dyDescent="0.2">
      <c r="A407" s="169">
        <v>318</v>
      </c>
      <c r="B407" s="109" t="s">
        <v>222</v>
      </c>
      <c r="C407" s="109" t="s">
        <v>317</v>
      </c>
      <c r="D407" s="127" t="s">
        <v>680</v>
      </c>
      <c r="E407" s="139" t="s">
        <v>312</v>
      </c>
      <c r="F407" s="139" t="s">
        <v>19</v>
      </c>
      <c r="G407" s="179">
        <v>74324.25</v>
      </c>
      <c r="H407" s="179">
        <v>0</v>
      </c>
      <c r="I407" s="179">
        <f t="shared" si="298"/>
        <v>74324.25</v>
      </c>
      <c r="J407" s="172">
        <f>IF(G407&gt;=Datos!$D$14,(Datos!$D$14*Datos!$C$14),IF(G407&lt;=Datos!$D$14,(G407*Datos!$C$14)))</f>
        <v>2133.1059749999999</v>
      </c>
      <c r="K407" s="180">
        <f>IF((G407-J407-L407)&lt;=Datos!$G$7,"0",IF((G407-J407-L407)&lt;=Datos!$G$8,((G407-J407-L407)-Datos!$F$8)*Datos!$I$6,IF((G407-J407-L407)&lt;=Datos!$G$9,Datos!$I$8+((G407-J407-L407)-Datos!$F$9)*Datos!$J$6,IF((G407-J407-L407)&gt;=Datos!$F$10,(Datos!$I$8+Datos!$J$8)+((G407-J407-L407)-Datos!$F$10)*Datos!$K$6))))</f>
        <v>6182.2130316666662</v>
      </c>
      <c r="L407" s="172">
        <f>IF(G407&gt;=Datos!$D$15,(Datos!$D$15*Datos!$C$15),IF(G407&lt;=Datos!$D$15,(G407*Datos!$C$15)))</f>
        <v>2259.4571999999998</v>
      </c>
      <c r="M407" s="179">
        <v>25</v>
      </c>
      <c r="N407" s="179">
        <f t="shared" ref="N407:N409" si="305">SUM(J407:M407)</f>
        <v>10599.776206666666</v>
      </c>
      <c r="O407" s="219">
        <f t="shared" si="303"/>
        <v>63724.473793333338</v>
      </c>
    </row>
    <row r="408" spans="1:15" s="7" customFormat="1" ht="36.75" customHeight="1" x14ac:dyDescent="0.2">
      <c r="A408" s="169">
        <v>319</v>
      </c>
      <c r="B408" s="109" t="s">
        <v>147</v>
      </c>
      <c r="C408" s="109" t="s">
        <v>317</v>
      </c>
      <c r="D408" s="127" t="s">
        <v>680</v>
      </c>
      <c r="E408" s="139" t="s">
        <v>312</v>
      </c>
      <c r="F408" s="139" t="s">
        <v>19</v>
      </c>
      <c r="G408" s="179">
        <v>74324.25</v>
      </c>
      <c r="H408" s="179">
        <v>0</v>
      </c>
      <c r="I408" s="179">
        <f t="shared" si="298"/>
        <v>74324.25</v>
      </c>
      <c r="J408" s="172">
        <f>IF(G408&gt;=Datos!$D$14,(Datos!$D$14*Datos!$C$14),IF(G408&lt;=Datos!$D$14,(G408*Datos!$C$14)))</f>
        <v>2133.1059749999999</v>
      </c>
      <c r="K408" s="180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6182.2130316666662</v>
      </c>
      <c r="L408" s="172">
        <f>IF(G408&gt;=Datos!$D$15,(Datos!$D$15*Datos!$C$15),IF(G408&lt;=Datos!$D$15,(G408*Datos!$C$15)))</f>
        <v>2259.4571999999998</v>
      </c>
      <c r="M408" s="179">
        <v>25</v>
      </c>
      <c r="N408" s="179">
        <f t="shared" si="305"/>
        <v>10599.776206666666</v>
      </c>
      <c r="O408" s="219">
        <f t="shared" si="303"/>
        <v>63724.473793333338</v>
      </c>
    </row>
    <row r="409" spans="1:15" ht="36.75" customHeight="1" x14ac:dyDescent="0.2">
      <c r="A409" s="169">
        <v>320</v>
      </c>
      <c r="B409" s="174" t="s">
        <v>309</v>
      </c>
      <c r="C409" s="109" t="s">
        <v>317</v>
      </c>
      <c r="D409" s="127" t="s">
        <v>679</v>
      </c>
      <c r="E409" s="175" t="s">
        <v>312</v>
      </c>
      <c r="F409" s="139" t="s">
        <v>19</v>
      </c>
      <c r="G409" s="176">
        <v>66000</v>
      </c>
      <c r="H409" s="176">
        <v>0</v>
      </c>
      <c r="I409" s="179">
        <f t="shared" si="298"/>
        <v>66000</v>
      </c>
      <c r="J409" s="177">
        <f>IF(G409&gt;=Datos!$D$14,(Datos!$D$14*Datos!$C$14),IF(G409&lt;=Datos!$D$14,(G409*Datos!$C$14)))</f>
        <v>1894.2</v>
      </c>
      <c r="K409" s="180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4615.755666666666</v>
      </c>
      <c r="L409" s="172">
        <f>IF(G409&gt;=Datos!$D$15,(Datos!$D$15*Datos!$C$15),IF(G409&lt;=Datos!$D$15,(G409*Datos!$C$15)))</f>
        <v>2006.4</v>
      </c>
      <c r="M409" s="176">
        <v>25</v>
      </c>
      <c r="N409" s="179">
        <f t="shared" si="305"/>
        <v>8541.3556666666664</v>
      </c>
      <c r="O409" s="219">
        <f t="shared" si="303"/>
        <v>57458.64433333333</v>
      </c>
    </row>
    <row r="410" spans="1:15" s="7" customFormat="1" ht="36.75" customHeight="1" x14ac:dyDescent="0.2">
      <c r="A410" s="169">
        <v>321</v>
      </c>
      <c r="B410" s="109" t="s">
        <v>230</v>
      </c>
      <c r="C410" s="109" t="s">
        <v>317</v>
      </c>
      <c r="D410" s="127" t="s">
        <v>680</v>
      </c>
      <c r="E410" s="139" t="s">
        <v>312</v>
      </c>
      <c r="F410" s="139" t="s">
        <v>19</v>
      </c>
      <c r="G410" s="179">
        <v>71500</v>
      </c>
      <c r="H410" s="179">
        <v>0</v>
      </c>
      <c r="I410" s="179">
        <f t="shared" si="298"/>
        <v>71500</v>
      </c>
      <c r="J410" s="172">
        <f>IF(G410&gt;=Datos!$D$14,(Datos!$D$14*Datos!$C$14),IF(G410&lt;=Datos!$D$14,(G410*Datos!$C$14)))</f>
        <v>2052.0500000000002</v>
      </c>
      <c r="K410" s="180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5650.745666666664</v>
      </c>
      <c r="L410" s="172">
        <f>IF(G410&gt;=Datos!$D$15,(Datos!$D$15*Datos!$C$15),IF(G410&lt;=Datos!$D$15,(G410*Datos!$C$15)))</f>
        <v>2173.6</v>
      </c>
      <c r="M410" s="179">
        <v>25</v>
      </c>
      <c r="N410" s="179">
        <f t="shared" si="299"/>
        <v>9901.3956666666636</v>
      </c>
      <c r="O410" s="219">
        <f t="shared" si="303"/>
        <v>61598.604333333336</v>
      </c>
    </row>
    <row r="411" spans="1:15" s="7" customFormat="1" ht="36.75" customHeight="1" x14ac:dyDescent="0.2">
      <c r="A411" s="169">
        <v>322</v>
      </c>
      <c r="B411" s="109" t="s">
        <v>96</v>
      </c>
      <c r="C411" s="109" t="s">
        <v>317</v>
      </c>
      <c r="D411" s="127" t="s">
        <v>980</v>
      </c>
      <c r="E411" s="139" t="s">
        <v>312</v>
      </c>
      <c r="F411" s="139" t="s">
        <v>19</v>
      </c>
      <c r="G411" s="179">
        <v>71500</v>
      </c>
      <c r="H411" s="179">
        <v>0</v>
      </c>
      <c r="I411" s="179">
        <f t="shared" si="298"/>
        <v>71500</v>
      </c>
      <c r="J411" s="172">
        <f>IF(G411&gt;=Datos!$D$14,(Datos!$D$14*Datos!$C$14),IF(G411&lt;=Datos!$D$14,(G411*Datos!$C$14)))</f>
        <v>2052.0500000000002</v>
      </c>
      <c r="K411" s="180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5650.745666666664</v>
      </c>
      <c r="L411" s="172">
        <f>IF(G411&gt;=Datos!$D$15,(Datos!$D$15*Datos!$C$15),IF(G411&lt;=Datos!$D$15,(G411*Datos!$C$15)))</f>
        <v>2173.6</v>
      </c>
      <c r="M411" s="179">
        <v>25</v>
      </c>
      <c r="N411" s="179">
        <f t="shared" ref="N411:N414" si="306">SUM(J411:M411)</f>
        <v>9901.3956666666636</v>
      </c>
      <c r="O411" s="219">
        <f t="shared" si="303"/>
        <v>61598.604333333336</v>
      </c>
    </row>
    <row r="412" spans="1:15" s="7" customFormat="1" ht="36.75" customHeight="1" x14ac:dyDescent="0.2">
      <c r="A412" s="169">
        <v>323</v>
      </c>
      <c r="B412" s="189" t="s">
        <v>235</v>
      </c>
      <c r="C412" s="109" t="s">
        <v>317</v>
      </c>
      <c r="D412" s="127" t="s">
        <v>956</v>
      </c>
      <c r="E412" s="139" t="s">
        <v>312</v>
      </c>
      <c r="F412" s="139" t="s">
        <v>19</v>
      </c>
      <c r="G412" s="133">
        <v>71500</v>
      </c>
      <c r="H412" s="179">
        <v>0</v>
      </c>
      <c r="I412" s="179">
        <f t="shared" si="298"/>
        <v>71500</v>
      </c>
      <c r="J412" s="172">
        <f>IF(G412&gt;=Datos!$D$14,(Datos!$D$14*Datos!$C$14),IF(G412&lt;=Datos!$D$14,(G412*Datos!$C$14)))</f>
        <v>2052.0500000000002</v>
      </c>
      <c r="K412" s="180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5650.745666666664</v>
      </c>
      <c r="L412" s="172">
        <f>IF(G412&gt;=Datos!$D$15,(Datos!$D$15*Datos!$C$15),IF(G412&lt;=Datos!$D$15,(G412*Datos!$C$15)))</f>
        <v>2173.6</v>
      </c>
      <c r="M412" s="179">
        <v>25</v>
      </c>
      <c r="N412" s="179">
        <f t="shared" si="306"/>
        <v>9901.3956666666636</v>
      </c>
      <c r="O412" s="219">
        <f t="shared" si="303"/>
        <v>61598.604333333336</v>
      </c>
    </row>
    <row r="413" spans="1:15" s="7" customFormat="1" ht="36.75" customHeight="1" x14ac:dyDescent="0.2">
      <c r="A413" s="169">
        <v>324</v>
      </c>
      <c r="B413" s="109" t="s">
        <v>176</v>
      </c>
      <c r="C413" s="109" t="s">
        <v>317</v>
      </c>
      <c r="D413" s="127" t="s">
        <v>247</v>
      </c>
      <c r="E413" s="139" t="s">
        <v>312</v>
      </c>
      <c r="F413" s="139" t="s">
        <v>19</v>
      </c>
      <c r="G413" s="179">
        <v>66000</v>
      </c>
      <c r="H413" s="179">
        <v>0</v>
      </c>
      <c r="I413" s="179">
        <f t="shared" si="298"/>
        <v>66000</v>
      </c>
      <c r="J413" s="172">
        <f>IF(G413&gt;=Datos!$D$14,(Datos!$D$14*Datos!$C$14),IF(G413&lt;=Datos!$D$14,(G413*Datos!$C$14)))</f>
        <v>1894.2</v>
      </c>
      <c r="K413" s="180">
        <v>4272.66</v>
      </c>
      <c r="L413" s="172">
        <f>IF(G413&gt;=Datos!$D$15,(Datos!$D$15*Datos!$C$15),IF(G413&lt;=Datos!$D$15,(G413*Datos!$C$15)))</f>
        <v>2006.4</v>
      </c>
      <c r="M413" s="179">
        <v>1740.46</v>
      </c>
      <c r="N413" s="179">
        <f t="shared" si="306"/>
        <v>9913.7200000000012</v>
      </c>
      <c r="O413" s="219">
        <f t="shared" si="303"/>
        <v>56086.28</v>
      </c>
    </row>
    <row r="414" spans="1:15" s="7" customFormat="1" ht="36.75" customHeight="1" x14ac:dyDescent="0.2">
      <c r="A414" s="169">
        <v>325</v>
      </c>
      <c r="B414" s="109" t="s">
        <v>116</v>
      </c>
      <c r="C414" s="109" t="s">
        <v>317</v>
      </c>
      <c r="D414" s="127" t="s">
        <v>498</v>
      </c>
      <c r="E414" s="139" t="s">
        <v>312</v>
      </c>
      <c r="F414" s="139" t="s">
        <v>313</v>
      </c>
      <c r="G414" s="179">
        <v>35000</v>
      </c>
      <c r="H414" s="179">
        <v>0</v>
      </c>
      <c r="I414" s="179">
        <f t="shared" si="298"/>
        <v>35000</v>
      </c>
      <c r="J414" s="172">
        <f>IF(G414&gt;=Datos!$D$14,(Datos!$D$14*Datos!$C$14),IF(G414&lt;=Datos!$D$14,(G414*Datos!$C$14)))</f>
        <v>1004.5</v>
      </c>
      <c r="K414" s="180" t="str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0</v>
      </c>
      <c r="L414" s="172">
        <f>IF(G414&gt;=Datos!$D$15,(Datos!$D$15*Datos!$C$15),IF(G414&lt;=Datos!$D$15,(G414*Datos!$C$15)))</f>
        <v>1064</v>
      </c>
      <c r="M414" s="179">
        <v>25</v>
      </c>
      <c r="N414" s="179">
        <f t="shared" si="306"/>
        <v>2093.5</v>
      </c>
      <c r="O414" s="219">
        <f t="shared" si="303"/>
        <v>32906.5</v>
      </c>
    </row>
    <row r="415" spans="1:15" s="7" customFormat="1" ht="36.75" customHeight="1" x14ac:dyDescent="0.2">
      <c r="A415" s="169">
        <v>326</v>
      </c>
      <c r="B415" s="109" t="s">
        <v>877</v>
      </c>
      <c r="C415" s="109" t="s">
        <v>317</v>
      </c>
      <c r="D415" s="127" t="s">
        <v>498</v>
      </c>
      <c r="E415" s="139" t="s">
        <v>312</v>
      </c>
      <c r="F415" s="139" t="s">
        <v>19</v>
      </c>
      <c r="G415" s="179">
        <v>35000</v>
      </c>
      <c r="H415" s="179">
        <v>0</v>
      </c>
      <c r="I415" s="179">
        <f t="shared" si="298"/>
        <v>35000</v>
      </c>
      <c r="J415" s="172">
        <f>IF(G415&gt;=Datos!$D$14,(Datos!$D$14*Datos!$C$14),IF(G415&lt;=Datos!$D$14,(G415*Datos!$C$14)))</f>
        <v>1004.5</v>
      </c>
      <c r="K415" s="180" t="str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0</v>
      </c>
      <c r="L415" s="172">
        <f>IF(G415&gt;=Datos!$D$15,(Datos!$D$15*Datos!$C$15),IF(G415&lt;=Datos!$D$15,(G415*Datos!$C$15)))</f>
        <v>1064</v>
      </c>
      <c r="M415" s="179">
        <v>25</v>
      </c>
      <c r="N415" s="179">
        <f t="shared" si="299"/>
        <v>2093.5</v>
      </c>
      <c r="O415" s="219">
        <f t="shared" si="300"/>
        <v>32906.5</v>
      </c>
    </row>
    <row r="416" spans="1:15" s="7" customFormat="1" ht="36.75" customHeight="1" x14ac:dyDescent="0.2">
      <c r="A416" s="169">
        <v>327</v>
      </c>
      <c r="B416" s="189" t="s">
        <v>187</v>
      </c>
      <c r="C416" s="109" t="s">
        <v>317</v>
      </c>
      <c r="D416" s="127" t="s">
        <v>320</v>
      </c>
      <c r="E416" s="139" t="s">
        <v>312</v>
      </c>
      <c r="F416" s="139" t="s">
        <v>19</v>
      </c>
      <c r="G416" s="179">
        <v>74324.25</v>
      </c>
      <c r="H416" s="179">
        <v>0</v>
      </c>
      <c r="I416" s="179">
        <f t="shared" si="298"/>
        <v>74324.25</v>
      </c>
      <c r="J416" s="172">
        <f>IF(G416&gt;=Datos!$D$14,(Datos!$D$14*Datos!$C$14),IF(G416&lt;=Datos!$D$14,(G416*Datos!$C$14)))</f>
        <v>2133.1059749999999</v>
      </c>
      <c r="K416" s="180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6182.2130316666662</v>
      </c>
      <c r="L416" s="172">
        <f>IF(G416&gt;=Datos!$D$15,(Datos!$D$15*Datos!$C$15),IF(G416&lt;=Datos!$D$15,(G416*Datos!$C$15)))</f>
        <v>2259.4571999999998</v>
      </c>
      <c r="M416" s="179">
        <v>25</v>
      </c>
      <c r="N416" s="179">
        <f t="shared" si="299"/>
        <v>10599.776206666666</v>
      </c>
      <c r="O416" s="219">
        <f t="shared" si="300"/>
        <v>63724.473793333338</v>
      </c>
    </row>
    <row r="417" spans="1:15" s="7" customFormat="1" ht="36.75" customHeight="1" x14ac:dyDescent="0.2">
      <c r="A417" s="169">
        <v>328</v>
      </c>
      <c r="B417" s="189" t="s">
        <v>604</v>
      </c>
      <c r="C417" s="109" t="s">
        <v>317</v>
      </c>
      <c r="D417" s="127" t="s">
        <v>981</v>
      </c>
      <c r="E417" s="139" t="s">
        <v>312</v>
      </c>
      <c r="F417" s="139" t="s">
        <v>19</v>
      </c>
      <c r="G417" s="133">
        <v>66000</v>
      </c>
      <c r="H417" s="179">
        <v>0</v>
      </c>
      <c r="I417" s="179">
        <f t="shared" si="298"/>
        <v>66000</v>
      </c>
      <c r="J417" s="172">
        <f>IF(G417&gt;=Datos!$D$14,(Datos!$D$14*Datos!$C$14),IF(G417&lt;=Datos!$D$14,(G417*Datos!$C$14)))</f>
        <v>1894.2</v>
      </c>
      <c r="K417" s="180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4615.755666666666</v>
      </c>
      <c r="L417" s="172">
        <f>IF(G417&gt;=Datos!$D$15,(Datos!$D$15*Datos!$C$15),IF(G417&lt;=Datos!$D$15,(G417*Datos!$C$15)))</f>
        <v>2006.4</v>
      </c>
      <c r="M417" s="179">
        <v>25</v>
      </c>
      <c r="N417" s="179">
        <f t="shared" si="299"/>
        <v>8541.3556666666664</v>
      </c>
      <c r="O417" s="219">
        <f t="shared" ref="O417:O419" si="307">+G417-N417</f>
        <v>57458.64433333333</v>
      </c>
    </row>
    <row r="418" spans="1:15" s="7" customFormat="1" ht="36.75" customHeight="1" x14ac:dyDescent="0.2">
      <c r="A418" s="169">
        <v>329</v>
      </c>
      <c r="B418" s="109" t="s">
        <v>88</v>
      </c>
      <c r="C418" s="109" t="s">
        <v>317</v>
      </c>
      <c r="D418" s="127" t="s">
        <v>980</v>
      </c>
      <c r="E418" s="139" t="s">
        <v>312</v>
      </c>
      <c r="F418" s="139" t="s">
        <v>19</v>
      </c>
      <c r="G418" s="179">
        <v>71500</v>
      </c>
      <c r="H418" s="179">
        <v>0</v>
      </c>
      <c r="I418" s="179">
        <f t="shared" si="298"/>
        <v>71500</v>
      </c>
      <c r="J418" s="172">
        <f>IF(G418&gt;=Datos!$D$14,(Datos!$D$14*Datos!$C$14),IF(G418&lt;=Datos!$D$14,(G418*Datos!$C$14)))</f>
        <v>2052.0500000000002</v>
      </c>
      <c r="K418" s="180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5650.745666666664</v>
      </c>
      <c r="L418" s="172">
        <f>IF(G418&gt;=Datos!$D$15,(Datos!$D$15*Datos!$C$15),IF(G418&lt;=Datos!$D$15,(G418*Datos!$C$15)))</f>
        <v>2173.6</v>
      </c>
      <c r="M418" s="179">
        <v>25</v>
      </c>
      <c r="N418" s="179">
        <f t="shared" si="299"/>
        <v>9901.3956666666636</v>
      </c>
      <c r="O418" s="219">
        <f t="shared" si="307"/>
        <v>61598.604333333336</v>
      </c>
    </row>
    <row r="419" spans="1:15" s="7" customFormat="1" ht="36.75" customHeight="1" x14ac:dyDescent="0.2">
      <c r="A419" s="169">
        <v>330</v>
      </c>
      <c r="B419" s="109" t="s">
        <v>872</v>
      </c>
      <c r="C419" s="109" t="s">
        <v>317</v>
      </c>
      <c r="D419" s="127" t="s">
        <v>498</v>
      </c>
      <c r="E419" s="139" t="s">
        <v>312</v>
      </c>
      <c r="F419" s="139" t="s">
        <v>19</v>
      </c>
      <c r="G419" s="179">
        <v>35000</v>
      </c>
      <c r="H419" s="179">
        <v>0</v>
      </c>
      <c r="I419" s="179">
        <f t="shared" si="298"/>
        <v>35000</v>
      </c>
      <c r="J419" s="172">
        <f>IF(G419&gt;=Datos!$D$14,(Datos!$D$14*Datos!$C$14),IF(G419&lt;=Datos!$D$14,(G419*Datos!$C$14)))</f>
        <v>1004.5</v>
      </c>
      <c r="K419" s="180" t="str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0</v>
      </c>
      <c r="L419" s="172">
        <f>IF(G419&gt;=Datos!$D$15,(Datos!$D$15*Datos!$C$15),IF(G419&lt;=Datos!$D$15,(G419*Datos!$C$15)))</f>
        <v>1064</v>
      </c>
      <c r="M419" s="179">
        <v>25</v>
      </c>
      <c r="N419" s="179">
        <f t="shared" si="299"/>
        <v>2093.5</v>
      </c>
      <c r="O419" s="219">
        <f t="shared" si="307"/>
        <v>32906.5</v>
      </c>
    </row>
    <row r="420" spans="1:15" s="7" customFormat="1" ht="36.75" customHeight="1" x14ac:dyDescent="0.2">
      <c r="A420" s="169">
        <v>331</v>
      </c>
      <c r="B420" s="109" t="s">
        <v>74</v>
      </c>
      <c r="C420" s="109" t="s">
        <v>317</v>
      </c>
      <c r="D420" s="127" t="s">
        <v>956</v>
      </c>
      <c r="E420" s="139" t="s">
        <v>312</v>
      </c>
      <c r="F420" s="139" t="s">
        <v>19</v>
      </c>
      <c r="G420" s="179">
        <v>71500</v>
      </c>
      <c r="H420" s="179">
        <v>0</v>
      </c>
      <c r="I420" s="179">
        <f t="shared" si="298"/>
        <v>71500</v>
      </c>
      <c r="J420" s="172">
        <f>IF(G420&gt;=Datos!$D$14,(Datos!$D$14*Datos!$C$14),IF(G420&lt;=Datos!$D$14,(G420*Datos!$C$14)))</f>
        <v>2052.0500000000002</v>
      </c>
      <c r="K420" s="180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5650.745666666664</v>
      </c>
      <c r="L420" s="172">
        <f>IF(G420&gt;=Datos!$D$15,(Datos!$D$15*Datos!$C$15),IF(G420&lt;=Datos!$D$15,(G420*Datos!$C$15)))</f>
        <v>2173.6</v>
      </c>
      <c r="M420" s="179">
        <v>25</v>
      </c>
      <c r="N420" s="179">
        <f t="shared" si="299"/>
        <v>9901.3956666666636</v>
      </c>
      <c r="O420" s="219">
        <f t="shared" ref="O420:O430" si="308">+G420-N420</f>
        <v>61598.604333333336</v>
      </c>
    </row>
    <row r="421" spans="1:15" s="7" customFormat="1" ht="36.75" customHeight="1" x14ac:dyDescent="0.2">
      <c r="A421" s="169">
        <v>332</v>
      </c>
      <c r="B421" s="109" t="s">
        <v>108</v>
      </c>
      <c r="C421" s="109" t="s">
        <v>317</v>
      </c>
      <c r="D421" s="127" t="s">
        <v>956</v>
      </c>
      <c r="E421" s="139" t="s">
        <v>312</v>
      </c>
      <c r="F421" s="139" t="s">
        <v>19</v>
      </c>
      <c r="G421" s="179">
        <v>71500</v>
      </c>
      <c r="H421" s="179">
        <v>0</v>
      </c>
      <c r="I421" s="179">
        <f t="shared" si="298"/>
        <v>71500</v>
      </c>
      <c r="J421" s="172">
        <f>IF(G421&gt;=Datos!$D$14,(Datos!$D$14*Datos!$C$14),IF(G421&lt;=Datos!$D$14,(G421*Datos!$C$14)))</f>
        <v>2052.0500000000002</v>
      </c>
      <c r="K421" s="180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5650.745666666664</v>
      </c>
      <c r="L421" s="172">
        <f>IF(G421&gt;=Datos!$D$15,(Datos!$D$15*Datos!$C$15),IF(G421&lt;=Datos!$D$15,(G421*Datos!$C$15)))</f>
        <v>2173.6</v>
      </c>
      <c r="M421" s="179">
        <v>25</v>
      </c>
      <c r="N421" s="179">
        <f t="shared" si="299"/>
        <v>9901.3956666666636</v>
      </c>
      <c r="O421" s="219">
        <f t="shared" si="308"/>
        <v>61598.604333333336</v>
      </c>
    </row>
    <row r="422" spans="1:15" s="7" customFormat="1" ht="36.75" customHeight="1" x14ac:dyDescent="0.2">
      <c r="A422" s="169">
        <v>333</v>
      </c>
      <c r="B422" s="109" t="s">
        <v>874</v>
      </c>
      <c r="C422" s="109" t="s">
        <v>317</v>
      </c>
      <c r="D422" s="127" t="s">
        <v>679</v>
      </c>
      <c r="E422" s="139" t="s">
        <v>312</v>
      </c>
      <c r="F422" s="139" t="s">
        <v>19</v>
      </c>
      <c r="G422" s="179">
        <v>74323.7</v>
      </c>
      <c r="H422" s="179">
        <v>0</v>
      </c>
      <c r="I422" s="179">
        <f t="shared" si="298"/>
        <v>74323.7</v>
      </c>
      <c r="J422" s="172">
        <f>IF(G422&gt;=Datos!$D$14,(Datos!$D$14*Datos!$C$14),IF(G422&lt;=Datos!$D$14,(G422*Datos!$C$14)))</f>
        <v>2133.0901899999999</v>
      </c>
      <c r="K422" s="180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6182.1095326666637</v>
      </c>
      <c r="L422" s="172">
        <f>IF(G422&gt;=Datos!$D$15,(Datos!$D$15*Datos!$C$15),IF(G422&lt;=Datos!$D$15,(G422*Datos!$C$15)))</f>
        <v>2259.4404799999998</v>
      </c>
      <c r="M422" s="179">
        <v>25</v>
      </c>
      <c r="N422" s="179">
        <f t="shared" si="299"/>
        <v>10599.640202666664</v>
      </c>
      <c r="O422" s="219">
        <f t="shared" si="308"/>
        <v>63724.059797333335</v>
      </c>
    </row>
    <row r="423" spans="1:15" s="7" customFormat="1" ht="36.75" customHeight="1" x14ac:dyDescent="0.2">
      <c r="A423" s="169">
        <v>334</v>
      </c>
      <c r="B423" s="109" t="s">
        <v>48</v>
      </c>
      <c r="C423" s="109" t="s">
        <v>317</v>
      </c>
      <c r="D423" s="127" t="s">
        <v>498</v>
      </c>
      <c r="E423" s="139" t="s">
        <v>312</v>
      </c>
      <c r="F423" s="139" t="s">
        <v>313</v>
      </c>
      <c r="G423" s="179">
        <v>35000</v>
      </c>
      <c r="H423" s="179">
        <v>0</v>
      </c>
      <c r="I423" s="179">
        <f t="shared" si="298"/>
        <v>35000</v>
      </c>
      <c r="J423" s="172">
        <f>IF(G423&gt;=Datos!$D$14,(Datos!$D$14*Datos!$C$14),IF(G423&lt;=Datos!$D$14,(G423*Datos!$C$14)))</f>
        <v>1004.5</v>
      </c>
      <c r="K423" s="180" t="str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0</v>
      </c>
      <c r="L423" s="172">
        <f>IF(G423&gt;=Datos!$D$15,(Datos!$D$15*Datos!$C$15),IF(G423&lt;=Datos!$D$15,(G423*Datos!$C$15)))</f>
        <v>1064</v>
      </c>
      <c r="M423" s="179">
        <v>25</v>
      </c>
      <c r="N423" s="179">
        <f t="shared" si="299"/>
        <v>2093.5</v>
      </c>
      <c r="O423" s="219">
        <f t="shared" si="308"/>
        <v>32906.5</v>
      </c>
    </row>
    <row r="424" spans="1:15" s="7" customFormat="1" ht="36.75" customHeight="1" x14ac:dyDescent="0.2">
      <c r="A424" s="169">
        <v>335</v>
      </c>
      <c r="B424" s="109" t="s">
        <v>169</v>
      </c>
      <c r="C424" s="109" t="s">
        <v>317</v>
      </c>
      <c r="D424" s="127" t="s">
        <v>679</v>
      </c>
      <c r="E424" s="139" t="s">
        <v>312</v>
      </c>
      <c r="F424" s="139" t="s">
        <v>19</v>
      </c>
      <c r="G424" s="179">
        <v>71500</v>
      </c>
      <c r="H424" s="179">
        <v>0</v>
      </c>
      <c r="I424" s="179">
        <f t="shared" si="298"/>
        <v>71500</v>
      </c>
      <c r="J424" s="172">
        <f>IF(G424&gt;=Datos!$D$14,(Datos!$D$14*Datos!$C$14),IF(G424&lt;=Datos!$D$14,(G424*Datos!$C$14)))</f>
        <v>2052.0500000000002</v>
      </c>
      <c r="K424" s="180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5650.745666666664</v>
      </c>
      <c r="L424" s="172">
        <f>IF(G424&gt;=Datos!$D$15,(Datos!$D$15*Datos!$C$15),IF(G424&lt;=Datos!$D$15,(G424*Datos!$C$15)))</f>
        <v>2173.6</v>
      </c>
      <c r="M424" s="179">
        <v>25</v>
      </c>
      <c r="N424" s="179">
        <f t="shared" si="299"/>
        <v>9901.3956666666636</v>
      </c>
      <c r="O424" s="219">
        <f t="shared" si="308"/>
        <v>61598.604333333336</v>
      </c>
    </row>
    <row r="425" spans="1:15" s="7" customFormat="1" ht="36.75" customHeight="1" x14ac:dyDescent="0.2">
      <c r="A425" s="169">
        <v>336</v>
      </c>
      <c r="B425" s="109" t="s">
        <v>142</v>
      </c>
      <c r="C425" s="109" t="s">
        <v>317</v>
      </c>
      <c r="D425" s="127" t="s">
        <v>679</v>
      </c>
      <c r="E425" s="139" t="s">
        <v>312</v>
      </c>
      <c r="F425" s="139" t="s">
        <v>19</v>
      </c>
      <c r="G425" s="179">
        <v>71500</v>
      </c>
      <c r="H425" s="179">
        <v>0</v>
      </c>
      <c r="I425" s="179">
        <f t="shared" si="298"/>
        <v>71500</v>
      </c>
      <c r="J425" s="172">
        <f>IF(G425&gt;=Datos!$D$14,(Datos!$D$14*Datos!$C$14),IF(G425&lt;=Datos!$D$14,(G425*Datos!$C$14)))</f>
        <v>2052.0500000000002</v>
      </c>
      <c r="K425" s="180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5650.745666666664</v>
      </c>
      <c r="L425" s="172">
        <f>IF(G425&gt;=Datos!$D$15,(Datos!$D$15*Datos!$C$15),IF(G425&lt;=Datos!$D$15,(G425*Datos!$C$15)))</f>
        <v>2173.6</v>
      </c>
      <c r="M425" s="179">
        <v>25</v>
      </c>
      <c r="N425" s="179">
        <f t="shared" si="299"/>
        <v>9901.3956666666636</v>
      </c>
      <c r="O425" s="219">
        <f t="shared" si="308"/>
        <v>61598.604333333336</v>
      </c>
    </row>
    <row r="426" spans="1:15" s="7" customFormat="1" ht="36.75" customHeight="1" x14ac:dyDescent="0.2">
      <c r="A426" s="169">
        <v>337</v>
      </c>
      <c r="B426" s="109" t="s">
        <v>98</v>
      </c>
      <c r="C426" s="109" t="s">
        <v>317</v>
      </c>
      <c r="D426" s="127" t="s">
        <v>680</v>
      </c>
      <c r="E426" s="139" t="s">
        <v>312</v>
      </c>
      <c r="F426" s="139" t="s">
        <v>19</v>
      </c>
      <c r="G426" s="179">
        <v>66000</v>
      </c>
      <c r="H426" s="179">
        <v>0</v>
      </c>
      <c r="I426" s="179">
        <f t="shared" si="298"/>
        <v>66000</v>
      </c>
      <c r="J426" s="172">
        <f>IF(G426&gt;=Datos!$D$14,(Datos!$D$14*Datos!$C$14),IF(G426&lt;=Datos!$D$14,(G426*Datos!$C$14)))</f>
        <v>1894.2</v>
      </c>
      <c r="K426" s="180">
        <v>4615.76</v>
      </c>
      <c r="L426" s="172">
        <f>IF(G426&gt;=Datos!$D$15,(Datos!$D$15*Datos!$C$15),IF(G426&lt;=Datos!$D$15,(G426*Datos!$C$15)))</f>
        <v>2006.4</v>
      </c>
      <c r="M426" s="179">
        <v>1525</v>
      </c>
      <c r="N426" s="179">
        <f t="shared" si="299"/>
        <v>10041.36</v>
      </c>
      <c r="O426" s="219">
        <f t="shared" si="308"/>
        <v>55958.64</v>
      </c>
    </row>
    <row r="427" spans="1:15" s="7" customFormat="1" ht="36.75" customHeight="1" x14ac:dyDescent="0.2">
      <c r="A427" s="169">
        <v>338</v>
      </c>
      <c r="B427" s="109" t="s">
        <v>102</v>
      </c>
      <c r="C427" s="109" t="s">
        <v>317</v>
      </c>
      <c r="D427" s="127" t="s">
        <v>878</v>
      </c>
      <c r="E427" s="139" t="s">
        <v>312</v>
      </c>
      <c r="F427" s="139" t="s">
        <v>19</v>
      </c>
      <c r="G427" s="179">
        <v>74324.25</v>
      </c>
      <c r="H427" s="179">
        <v>0</v>
      </c>
      <c r="I427" s="179">
        <f t="shared" si="298"/>
        <v>74324.25</v>
      </c>
      <c r="J427" s="172">
        <f>IF(G427&gt;=Datos!$D$14,(Datos!$D$14*Datos!$C$14),IF(G427&lt;=Datos!$D$14,(G427*Datos!$C$14)))</f>
        <v>2133.1059749999999</v>
      </c>
      <c r="K427" s="180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6182.2130316666662</v>
      </c>
      <c r="L427" s="172">
        <f>IF(G427&gt;=Datos!$D$15,(Datos!$D$15*Datos!$C$15),IF(G427&lt;=Datos!$D$15,(G427*Datos!$C$15)))</f>
        <v>2259.4571999999998</v>
      </c>
      <c r="M427" s="179">
        <v>25</v>
      </c>
      <c r="N427" s="179">
        <f t="shared" si="299"/>
        <v>10599.776206666666</v>
      </c>
      <c r="O427" s="219">
        <f t="shared" si="308"/>
        <v>63724.473793333338</v>
      </c>
    </row>
    <row r="428" spans="1:15" s="7" customFormat="1" ht="36.75" customHeight="1" x14ac:dyDescent="0.2">
      <c r="A428" s="169">
        <v>339</v>
      </c>
      <c r="B428" s="189" t="s">
        <v>46</v>
      </c>
      <c r="C428" s="109" t="s">
        <v>317</v>
      </c>
      <c r="D428" s="161" t="s">
        <v>320</v>
      </c>
      <c r="E428" s="139" t="s">
        <v>312</v>
      </c>
      <c r="F428" s="139" t="s">
        <v>19</v>
      </c>
      <c r="G428" s="179">
        <v>71500</v>
      </c>
      <c r="H428" s="179">
        <v>0</v>
      </c>
      <c r="I428" s="179">
        <f t="shared" si="298"/>
        <v>71500</v>
      </c>
      <c r="J428" s="172">
        <f>IF(G428&gt;=Datos!$D$14,(Datos!$D$14*Datos!$C$14),IF(G428&lt;=Datos!$D$14,(G428*Datos!$C$14)))</f>
        <v>2052.0500000000002</v>
      </c>
      <c r="K428" s="180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5650.745666666664</v>
      </c>
      <c r="L428" s="172">
        <f>IF(G428&gt;=Datos!$D$15,(Datos!$D$15*Datos!$C$15),IF(G428&lt;=Datos!$D$15,(G428*Datos!$C$15)))</f>
        <v>2173.6</v>
      </c>
      <c r="M428" s="179">
        <v>25</v>
      </c>
      <c r="N428" s="179">
        <f t="shared" si="299"/>
        <v>9901.3956666666636</v>
      </c>
      <c r="O428" s="219">
        <f t="shared" si="308"/>
        <v>61598.604333333336</v>
      </c>
    </row>
    <row r="429" spans="1:15" s="7" customFormat="1" ht="36.75" customHeight="1" x14ac:dyDescent="0.2">
      <c r="A429" s="169">
        <v>340</v>
      </c>
      <c r="B429" s="109" t="s">
        <v>73</v>
      </c>
      <c r="C429" s="109" t="s">
        <v>317</v>
      </c>
      <c r="D429" s="127" t="s">
        <v>320</v>
      </c>
      <c r="E429" s="139" t="s">
        <v>312</v>
      </c>
      <c r="F429" s="139" t="s">
        <v>19</v>
      </c>
      <c r="G429" s="179">
        <v>71500</v>
      </c>
      <c r="H429" s="179">
        <v>0</v>
      </c>
      <c r="I429" s="179">
        <f t="shared" si="298"/>
        <v>71500</v>
      </c>
      <c r="J429" s="172">
        <f>IF(G429&gt;=Datos!$D$14,(Datos!$D$14*Datos!$C$14),IF(G429&lt;=Datos!$D$14,(G429*Datos!$C$14)))</f>
        <v>2052.0500000000002</v>
      </c>
      <c r="K429" s="180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5650.745666666664</v>
      </c>
      <c r="L429" s="172">
        <f>IF(G429&gt;=Datos!$D$15,(Datos!$D$15*Datos!$C$15),IF(G429&lt;=Datos!$D$15,(G429*Datos!$C$15)))</f>
        <v>2173.6</v>
      </c>
      <c r="M429" s="179">
        <v>25</v>
      </c>
      <c r="N429" s="179">
        <f t="shared" si="299"/>
        <v>9901.3956666666636</v>
      </c>
      <c r="O429" s="219">
        <f t="shared" si="308"/>
        <v>61598.604333333336</v>
      </c>
    </row>
    <row r="430" spans="1:15" s="7" customFormat="1" ht="36.75" customHeight="1" x14ac:dyDescent="0.2">
      <c r="A430" s="169">
        <v>341</v>
      </c>
      <c r="B430" s="109" t="s">
        <v>873</v>
      </c>
      <c r="C430" s="109" t="s">
        <v>317</v>
      </c>
      <c r="D430" s="127" t="s">
        <v>498</v>
      </c>
      <c r="E430" s="139" t="s">
        <v>312</v>
      </c>
      <c r="F430" s="139" t="s">
        <v>19</v>
      </c>
      <c r="G430" s="179">
        <v>35000</v>
      </c>
      <c r="H430" s="179">
        <v>0</v>
      </c>
      <c r="I430" s="179">
        <f t="shared" si="298"/>
        <v>35000</v>
      </c>
      <c r="J430" s="172">
        <f>IF(G430&gt;=Datos!$D$14,(Datos!$D$14*Datos!$C$14),IF(G430&lt;=Datos!$D$14,(G430*Datos!$C$14)))</f>
        <v>1004.5</v>
      </c>
      <c r="K430" s="180" t="str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0</v>
      </c>
      <c r="L430" s="172">
        <f>IF(G430&gt;=Datos!$D$15,(Datos!$D$15*Datos!$C$15),IF(G430&lt;=Datos!$D$15,(G430*Datos!$C$15)))</f>
        <v>1064</v>
      </c>
      <c r="M430" s="179">
        <v>25</v>
      </c>
      <c r="N430" s="179">
        <f t="shared" si="299"/>
        <v>2093.5</v>
      </c>
      <c r="O430" s="219">
        <f t="shared" si="308"/>
        <v>32906.5</v>
      </c>
    </row>
    <row r="431" spans="1:15" s="7" customFormat="1" ht="36.75" customHeight="1" x14ac:dyDescent="0.2">
      <c r="A431" s="169">
        <v>342</v>
      </c>
      <c r="B431" s="109" t="s">
        <v>240</v>
      </c>
      <c r="C431" s="109" t="s">
        <v>317</v>
      </c>
      <c r="D431" s="127" t="s">
        <v>980</v>
      </c>
      <c r="E431" s="139" t="s">
        <v>312</v>
      </c>
      <c r="F431" s="139" t="s">
        <v>19</v>
      </c>
      <c r="G431" s="179">
        <v>71500</v>
      </c>
      <c r="H431" s="179">
        <v>0</v>
      </c>
      <c r="I431" s="179">
        <f t="shared" si="298"/>
        <v>71500</v>
      </c>
      <c r="J431" s="172">
        <f>IF(G431&gt;=Datos!$D$14,(Datos!$D$14*Datos!$C$14),IF(G431&lt;=Datos!$D$14,(G431*Datos!$C$14)))</f>
        <v>2052.0500000000002</v>
      </c>
      <c r="K431" s="180">
        <v>5307.65</v>
      </c>
      <c r="L431" s="172">
        <f>IF(G431&gt;=Datos!$D$15,(Datos!$D$15*Datos!$C$15),IF(G431&lt;=Datos!$D$15,(G431*Datos!$C$15)))</f>
        <v>2173.6</v>
      </c>
      <c r="M431" s="179">
        <v>1740.46</v>
      </c>
      <c r="N431" s="179">
        <f t="shared" ref="N431" si="309">SUM(J431:M431)</f>
        <v>11273.759999999998</v>
      </c>
      <c r="O431" s="219">
        <f t="shared" ref="O431:O438" si="310">+G431-N431</f>
        <v>60226.240000000005</v>
      </c>
    </row>
    <row r="432" spans="1:15" s="7" customFormat="1" ht="36.75" customHeight="1" x14ac:dyDescent="0.2">
      <c r="A432" s="169">
        <v>343</v>
      </c>
      <c r="B432" s="127" t="s">
        <v>64</v>
      </c>
      <c r="C432" s="109" t="s">
        <v>317</v>
      </c>
      <c r="D432" s="127" t="s">
        <v>679</v>
      </c>
      <c r="E432" s="139" t="s">
        <v>312</v>
      </c>
      <c r="F432" s="139" t="s">
        <v>19</v>
      </c>
      <c r="G432" s="179">
        <v>71500</v>
      </c>
      <c r="H432" s="179">
        <v>0</v>
      </c>
      <c r="I432" s="179">
        <f t="shared" si="298"/>
        <v>71500</v>
      </c>
      <c r="J432" s="172">
        <f>IF(G432&gt;=Datos!$D$14,(Datos!$D$14*Datos!$C$14),IF(G432&lt;=Datos!$D$14,(G432*Datos!$C$14)))</f>
        <v>2052.0500000000002</v>
      </c>
      <c r="K432" s="180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5650.745666666664</v>
      </c>
      <c r="L432" s="172">
        <f>IF(G432&gt;=Datos!$D$15,(Datos!$D$15*Datos!$C$15),IF(G432&lt;=Datos!$D$15,(G432*Datos!$C$15)))</f>
        <v>2173.6</v>
      </c>
      <c r="M432" s="179">
        <v>25</v>
      </c>
      <c r="N432" s="179">
        <f>SUM(J432:M432)</f>
        <v>9901.3956666666636</v>
      </c>
      <c r="O432" s="219">
        <f t="shared" si="310"/>
        <v>61598.604333333336</v>
      </c>
    </row>
    <row r="433" spans="1:15" s="7" customFormat="1" ht="36.75" customHeight="1" x14ac:dyDescent="0.2">
      <c r="A433" s="169">
        <v>344</v>
      </c>
      <c r="B433" s="109" t="s">
        <v>132</v>
      </c>
      <c r="C433" s="109" t="s">
        <v>317</v>
      </c>
      <c r="D433" s="127" t="s">
        <v>320</v>
      </c>
      <c r="E433" s="139" t="s">
        <v>312</v>
      </c>
      <c r="F433" s="139" t="s">
        <v>19</v>
      </c>
      <c r="G433" s="179">
        <v>74324.25</v>
      </c>
      <c r="H433" s="179">
        <v>0</v>
      </c>
      <c r="I433" s="179">
        <f t="shared" si="298"/>
        <v>74324.25</v>
      </c>
      <c r="J433" s="172">
        <f>IF(G433&gt;=Datos!$D$14,(Datos!$D$14*Datos!$C$14),IF(G433&lt;=Datos!$D$14,(G433*Datos!$C$14)))</f>
        <v>2133.1059749999999</v>
      </c>
      <c r="K433" s="180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6182.2130316666662</v>
      </c>
      <c r="L433" s="172">
        <f>IF(G433&gt;=Datos!$D$15,(Datos!$D$15*Datos!$C$15),IF(G433&lt;=Datos!$D$15,(G433*Datos!$C$15)))</f>
        <v>2259.4571999999998</v>
      </c>
      <c r="M433" s="179">
        <v>25</v>
      </c>
      <c r="N433" s="179">
        <f t="shared" ref="N433:N438" si="311">SUM(J433:M433)</f>
        <v>10599.776206666666</v>
      </c>
      <c r="O433" s="219">
        <f t="shared" si="310"/>
        <v>63724.473793333338</v>
      </c>
    </row>
    <row r="434" spans="1:15" s="7" customFormat="1" ht="36.75" customHeight="1" x14ac:dyDescent="0.2">
      <c r="A434" s="169">
        <v>345</v>
      </c>
      <c r="B434" s="109" t="s">
        <v>100</v>
      </c>
      <c r="C434" s="109" t="s">
        <v>317</v>
      </c>
      <c r="D434" s="127" t="s">
        <v>956</v>
      </c>
      <c r="E434" s="139" t="s">
        <v>312</v>
      </c>
      <c r="F434" s="139" t="s">
        <v>19</v>
      </c>
      <c r="G434" s="179">
        <v>74324.25</v>
      </c>
      <c r="H434" s="179">
        <v>0</v>
      </c>
      <c r="I434" s="179">
        <f t="shared" si="298"/>
        <v>74324.25</v>
      </c>
      <c r="J434" s="172">
        <f>IF(G434&gt;=Datos!$D$14,(Datos!$D$14*Datos!$C$14),IF(G434&lt;=Datos!$D$14,(G434*Datos!$C$14)))</f>
        <v>2133.1059749999999</v>
      </c>
      <c r="K434" s="180">
        <v>5839.12</v>
      </c>
      <c r="L434" s="172">
        <f>IF(G434&gt;=Datos!$D$15,(Datos!$D$15*Datos!$C$15),IF(G434&lt;=Datos!$D$15,(G434*Datos!$C$15)))</f>
        <v>2259.4571999999998</v>
      </c>
      <c r="M434" s="179">
        <v>1740.46</v>
      </c>
      <c r="N434" s="179">
        <f t="shared" si="311"/>
        <v>11972.143174999997</v>
      </c>
      <c r="O434" s="219">
        <f t="shared" si="310"/>
        <v>62352.106825000003</v>
      </c>
    </row>
    <row r="435" spans="1:15" s="7" customFormat="1" ht="36.75" customHeight="1" x14ac:dyDescent="0.2">
      <c r="A435" s="169">
        <v>346</v>
      </c>
      <c r="B435" s="109" t="s">
        <v>212</v>
      </c>
      <c r="C435" s="109" t="s">
        <v>317</v>
      </c>
      <c r="D435" s="127" t="s">
        <v>878</v>
      </c>
      <c r="E435" s="139" t="s">
        <v>312</v>
      </c>
      <c r="F435" s="139" t="s">
        <v>19</v>
      </c>
      <c r="G435" s="179">
        <v>71500</v>
      </c>
      <c r="H435" s="179">
        <v>0</v>
      </c>
      <c r="I435" s="179">
        <f t="shared" si="298"/>
        <v>71500</v>
      </c>
      <c r="J435" s="172">
        <f>IF(G435&gt;=Datos!$D$14,(Datos!$D$14*Datos!$C$14),IF(G435&lt;=Datos!$D$14,(G435*Datos!$C$14)))</f>
        <v>2052.0500000000002</v>
      </c>
      <c r="K435" s="180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5650.745666666664</v>
      </c>
      <c r="L435" s="172">
        <f>IF(G435&gt;=Datos!$D$15,(Datos!$D$15*Datos!$C$15),IF(G435&lt;=Datos!$D$15,(G435*Datos!$C$15)))</f>
        <v>2173.6</v>
      </c>
      <c r="M435" s="179">
        <v>25</v>
      </c>
      <c r="N435" s="179">
        <f t="shared" si="311"/>
        <v>9901.3956666666636</v>
      </c>
      <c r="O435" s="219">
        <f t="shared" si="310"/>
        <v>61598.604333333336</v>
      </c>
    </row>
    <row r="436" spans="1:15" s="7" customFormat="1" ht="36.75" customHeight="1" x14ac:dyDescent="0.2">
      <c r="A436" s="169">
        <v>347</v>
      </c>
      <c r="B436" s="109" t="s">
        <v>53</v>
      </c>
      <c r="C436" s="109" t="s">
        <v>317</v>
      </c>
      <c r="D436" s="127" t="s">
        <v>498</v>
      </c>
      <c r="E436" s="139" t="s">
        <v>312</v>
      </c>
      <c r="F436" s="139" t="s">
        <v>19</v>
      </c>
      <c r="G436" s="179">
        <v>35000</v>
      </c>
      <c r="H436" s="179">
        <v>0</v>
      </c>
      <c r="I436" s="179">
        <f t="shared" si="298"/>
        <v>35000</v>
      </c>
      <c r="J436" s="172">
        <f>IF(G436&gt;=Datos!$D$14,(Datos!$D$14*Datos!$C$14),IF(G436&lt;=Datos!$D$14,(G436*Datos!$C$14)))</f>
        <v>1004.5</v>
      </c>
      <c r="K436" s="180" t="str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0</v>
      </c>
      <c r="L436" s="172">
        <f>IF(G436&gt;=Datos!$D$15,(Datos!$D$15*Datos!$C$15),IF(G436&lt;=Datos!$D$15,(G436*Datos!$C$15)))</f>
        <v>1064</v>
      </c>
      <c r="M436" s="179">
        <v>25</v>
      </c>
      <c r="N436" s="179">
        <f t="shared" si="311"/>
        <v>2093.5</v>
      </c>
      <c r="O436" s="219">
        <f t="shared" si="310"/>
        <v>32906.5</v>
      </c>
    </row>
    <row r="437" spans="1:15" s="7" customFormat="1" ht="36.75" customHeight="1" x14ac:dyDescent="0.2">
      <c r="A437" s="169">
        <v>348</v>
      </c>
      <c r="B437" s="109" t="s">
        <v>114</v>
      </c>
      <c r="C437" s="109" t="s">
        <v>317</v>
      </c>
      <c r="D437" s="127" t="s">
        <v>980</v>
      </c>
      <c r="E437" s="139" t="s">
        <v>312</v>
      </c>
      <c r="F437" s="139" t="s">
        <v>313</v>
      </c>
      <c r="G437" s="179">
        <v>63500</v>
      </c>
      <c r="H437" s="179">
        <v>0</v>
      </c>
      <c r="I437" s="179">
        <f t="shared" si="298"/>
        <v>63500</v>
      </c>
      <c r="J437" s="172">
        <f>IF(G437&gt;=Datos!$D$14,(Datos!$D$14*Datos!$C$14),IF(G437&lt;=Datos!$D$14,(G437*Datos!$C$14)))</f>
        <v>1822.45</v>
      </c>
      <c r="K437" s="180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4145.3056666666671</v>
      </c>
      <c r="L437" s="172">
        <f>IF(G437&gt;=Datos!$D$15,(Datos!$D$15*Datos!$C$15),IF(G437&lt;=Datos!$D$15,(G437*Datos!$C$15)))</f>
        <v>1930.4</v>
      </c>
      <c r="M437" s="179">
        <v>25</v>
      </c>
      <c r="N437" s="179">
        <f t="shared" si="311"/>
        <v>7923.1556666666675</v>
      </c>
      <c r="O437" s="219">
        <f t="shared" si="310"/>
        <v>55576.844333333334</v>
      </c>
    </row>
    <row r="438" spans="1:15" s="7" customFormat="1" ht="36.75" customHeight="1" x14ac:dyDescent="0.2">
      <c r="A438" s="169">
        <v>349</v>
      </c>
      <c r="B438" s="109" t="s">
        <v>92</v>
      </c>
      <c r="C438" s="109" t="s">
        <v>317</v>
      </c>
      <c r="D438" s="127" t="s">
        <v>878</v>
      </c>
      <c r="E438" s="139" t="s">
        <v>312</v>
      </c>
      <c r="F438" s="139" t="s">
        <v>19</v>
      </c>
      <c r="G438" s="179">
        <v>66000</v>
      </c>
      <c r="H438" s="179">
        <v>0</v>
      </c>
      <c r="I438" s="179">
        <f t="shared" si="298"/>
        <v>66000</v>
      </c>
      <c r="J438" s="172">
        <f>IF(G438&gt;=Datos!$D$14,(Datos!$D$14*Datos!$C$14),IF(G438&lt;=Datos!$D$14,(G438*Datos!$C$14)))</f>
        <v>1894.2</v>
      </c>
      <c r="K438" s="180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4615.755666666666</v>
      </c>
      <c r="L438" s="172">
        <f>IF(G438&gt;=Datos!$D$15,(Datos!$D$15*Datos!$C$15),IF(G438&lt;=Datos!$D$15,(G438*Datos!$C$15)))</f>
        <v>2006.4</v>
      </c>
      <c r="M438" s="179">
        <v>25</v>
      </c>
      <c r="N438" s="179">
        <f t="shared" si="311"/>
        <v>8541.3556666666664</v>
      </c>
      <c r="O438" s="219">
        <f t="shared" si="310"/>
        <v>57458.64433333333</v>
      </c>
    </row>
    <row r="439" spans="1:15" s="7" customFormat="1" ht="36.75" customHeight="1" x14ac:dyDescent="0.2">
      <c r="A439" s="169">
        <v>350</v>
      </c>
      <c r="B439" s="109" t="s">
        <v>199</v>
      </c>
      <c r="C439" s="109" t="s">
        <v>317</v>
      </c>
      <c r="D439" s="127" t="s">
        <v>679</v>
      </c>
      <c r="E439" s="139" t="s">
        <v>312</v>
      </c>
      <c r="F439" s="139" t="s">
        <v>313</v>
      </c>
      <c r="G439" s="179">
        <v>71500</v>
      </c>
      <c r="H439" s="179">
        <v>0</v>
      </c>
      <c r="I439" s="179">
        <f t="shared" si="298"/>
        <v>71500</v>
      </c>
      <c r="J439" s="172">
        <f>IF(G439&gt;=Datos!$D$14,(Datos!$D$14*Datos!$C$14),IF(G439&lt;=Datos!$D$14,(G439*Datos!$C$14)))</f>
        <v>2052.0500000000002</v>
      </c>
      <c r="K439" s="180">
        <v>4964.5600000000004</v>
      </c>
      <c r="L439" s="172">
        <f>IF(G439&gt;=Datos!$D$15,(Datos!$D$15*Datos!$C$15),IF(G439&lt;=Datos!$D$15,(G439*Datos!$C$15)))</f>
        <v>2173.6</v>
      </c>
      <c r="M439" s="179">
        <v>3455.92</v>
      </c>
      <c r="N439" s="179">
        <f t="shared" ref="N439:N441" si="312">SUM(J439:M439)</f>
        <v>12646.130000000001</v>
      </c>
      <c r="O439" s="219">
        <f t="shared" si="300"/>
        <v>58853.869999999995</v>
      </c>
    </row>
    <row r="440" spans="1:15" s="7" customFormat="1" ht="36.75" customHeight="1" x14ac:dyDescent="0.2">
      <c r="A440" s="169">
        <v>351</v>
      </c>
      <c r="B440" s="109" t="s">
        <v>876</v>
      </c>
      <c r="C440" s="109" t="s">
        <v>317</v>
      </c>
      <c r="D440" s="127" t="s">
        <v>981</v>
      </c>
      <c r="E440" s="139" t="s">
        <v>312</v>
      </c>
      <c r="F440" s="139" t="s">
        <v>19</v>
      </c>
      <c r="G440" s="179">
        <v>66000</v>
      </c>
      <c r="H440" s="179">
        <v>0</v>
      </c>
      <c r="I440" s="179">
        <f t="shared" si="298"/>
        <v>66000</v>
      </c>
      <c r="J440" s="172">
        <f>IF(G440&gt;=Datos!$D$14,(Datos!$D$14*Datos!$C$14),IF(G440&lt;=Datos!$D$14,(G440*Datos!$C$14)))</f>
        <v>1894.2</v>
      </c>
      <c r="K440" s="180">
        <v>4272.66</v>
      </c>
      <c r="L440" s="172">
        <f>IF(G440&gt;=Datos!$D$15,(Datos!$D$15*Datos!$C$15),IF(G440&lt;=Datos!$D$15,(G440*Datos!$C$15)))</f>
        <v>2006.4</v>
      </c>
      <c r="M440" s="179">
        <v>1740.46</v>
      </c>
      <c r="N440" s="179">
        <f t="shared" si="312"/>
        <v>9913.7200000000012</v>
      </c>
      <c r="O440" s="219">
        <f t="shared" si="300"/>
        <v>56086.28</v>
      </c>
    </row>
    <row r="441" spans="1:15" s="7" customFormat="1" ht="36.75" customHeight="1" x14ac:dyDescent="0.2">
      <c r="A441" s="169">
        <v>352</v>
      </c>
      <c r="B441" s="109" t="s">
        <v>111</v>
      </c>
      <c r="C441" s="109" t="s">
        <v>317</v>
      </c>
      <c r="D441" s="127" t="s">
        <v>981</v>
      </c>
      <c r="E441" s="139" t="s">
        <v>312</v>
      </c>
      <c r="F441" s="139" t="s">
        <v>19</v>
      </c>
      <c r="G441" s="179">
        <v>66000</v>
      </c>
      <c r="H441" s="179">
        <v>0</v>
      </c>
      <c r="I441" s="179">
        <f t="shared" si="298"/>
        <v>66000</v>
      </c>
      <c r="J441" s="172">
        <f>IF(G441&gt;=Datos!$D$14,(Datos!$D$14*Datos!$C$14),IF(G441&lt;=Datos!$D$14,(G441*Datos!$C$14)))</f>
        <v>1894.2</v>
      </c>
      <c r="K441" s="180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4615.755666666666</v>
      </c>
      <c r="L441" s="172">
        <f>IF(G441&gt;=Datos!$D$15,(Datos!$D$15*Datos!$C$15),IF(G441&lt;=Datos!$D$15,(G441*Datos!$C$15)))</f>
        <v>2006.4</v>
      </c>
      <c r="M441" s="179">
        <v>25</v>
      </c>
      <c r="N441" s="179">
        <f t="shared" si="312"/>
        <v>8541.3556666666664</v>
      </c>
      <c r="O441" s="219">
        <f t="shared" si="300"/>
        <v>57458.64433333333</v>
      </c>
    </row>
    <row r="442" spans="1:15" s="87" customFormat="1" ht="36.75" customHeight="1" x14ac:dyDescent="0.2">
      <c r="A442" s="267" t="s">
        <v>501</v>
      </c>
      <c r="B442" s="270"/>
      <c r="C442" s="215">
        <v>51</v>
      </c>
      <c r="D442" s="215"/>
      <c r="E442" s="216"/>
      <c r="F442" s="217"/>
      <c r="G442" s="122">
        <f t="shared" ref="G442:O442" si="313">SUM(G391:G441)</f>
        <v>3121093.45</v>
      </c>
      <c r="H442" s="122">
        <f t="shared" si="313"/>
        <v>0</v>
      </c>
      <c r="I442" s="122">
        <f t="shared" si="313"/>
        <v>3121093.45</v>
      </c>
      <c r="J442" s="122">
        <f t="shared" si="313"/>
        <v>89575.38201500001</v>
      </c>
      <c r="K442" s="122">
        <f t="shared" si="313"/>
        <v>202403.98805599994</v>
      </c>
      <c r="L442" s="122">
        <f t="shared" si="313"/>
        <v>94881.240880000012</v>
      </c>
      <c r="M442" s="122">
        <f t="shared" si="313"/>
        <v>18214.14</v>
      </c>
      <c r="N442" s="122">
        <f t="shared" si="313"/>
        <v>405074.75095100002</v>
      </c>
      <c r="O442" s="122">
        <f t="shared" si="313"/>
        <v>2716018.6990490006</v>
      </c>
    </row>
    <row r="443" spans="1:15" s="7" customFormat="1" ht="36.75" customHeight="1" x14ac:dyDescent="0.2">
      <c r="A443" s="267" t="s">
        <v>685</v>
      </c>
      <c r="B443" s="268"/>
      <c r="C443" s="268"/>
      <c r="D443" s="268"/>
      <c r="E443" s="268"/>
      <c r="F443" s="268"/>
      <c r="G443" s="268"/>
      <c r="H443" s="268"/>
      <c r="I443" s="268"/>
      <c r="J443" s="268"/>
      <c r="K443" s="268"/>
      <c r="L443" s="268"/>
      <c r="M443" s="268"/>
      <c r="N443" s="268"/>
      <c r="O443" s="269"/>
    </row>
    <row r="444" spans="1:15" s="7" customFormat="1" ht="36.75" customHeight="1" x14ac:dyDescent="0.2">
      <c r="A444" s="169">
        <v>353</v>
      </c>
      <c r="B444" s="109" t="s">
        <v>686</v>
      </c>
      <c r="C444" s="109" t="s">
        <v>371</v>
      </c>
      <c r="D444" s="127" t="s">
        <v>498</v>
      </c>
      <c r="E444" s="139" t="s">
        <v>312</v>
      </c>
      <c r="F444" s="139" t="s">
        <v>19</v>
      </c>
      <c r="G444" s="179">
        <v>35000</v>
      </c>
      <c r="H444" s="179">
        <v>0</v>
      </c>
      <c r="I444" s="179">
        <f t="shared" ref="I444:I466" si="314">SUM(G444:H444)</f>
        <v>35000</v>
      </c>
      <c r="J444" s="172">
        <f>IF(G444&gt;=Datos!$D$14,(Datos!$D$14*Datos!$C$14),IF(G444&lt;=Datos!$D$14,(G444*Datos!$C$14)))</f>
        <v>1004.5</v>
      </c>
      <c r="K444" s="180" t="str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0</v>
      </c>
      <c r="L444" s="172">
        <f>IF(G444&gt;=Datos!$D$15,(Datos!$D$15*Datos!$C$15),IF(G444&lt;=Datos!$D$15,(G444*Datos!$C$15)))</f>
        <v>1064</v>
      </c>
      <c r="M444" s="179">
        <v>25</v>
      </c>
      <c r="N444" s="179">
        <f t="shared" ref="N444:N451" si="315">SUM(J444:M444)</f>
        <v>2093.5</v>
      </c>
      <c r="O444" s="219">
        <f t="shared" ref="O444:O451" si="316">+G444-N444</f>
        <v>32906.5</v>
      </c>
    </row>
    <row r="445" spans="1:15" s="7" customFormat="1" ht="36.75" customHeight="1" x14ac:dyDescent="0.2">
      <c r="A445" s="169">
        <v>354</v>
      </c>
      <c r="B445" s="109" t="s">
        <v>879</v>
      </c>
      <c r="C445" s="109" t="s">
        <v>371</v>
      </c>
      <c r="D445" s="127" t="s">
        <v>956</v>
      </c>
      <c r="E445" s="139" t="s">
        <v>312</v>
      </c>
      <c r="F445" s="139" t="s">
        <v>19</v>
      </c>
      <c r="G445" s="179">
        <v>66000</v>
      </c>
      <c r="H445" s="179">
        <v>0</v>
      </c>
      <c r="I445" s="179">
        <f t="shared" si="314"/>
        <v>66000</v>
      </c>
      <c r="J445" s="172">
        <f>IF(G445&gt;=Datos!$D$14,(Datos!$D$14*Datos!$C$14),IF(G445&lt;=Datos!$D$14,(G445*Datos!$C$14)))</f>
        <v>1894.2</v>
      </c>
      <c r="K445" s="180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4615.755666666666</v>
      </c>
      <c r="L445" s="172">
        <f>IF(G445&gt;=Datos!$D$15,(Datos!$D$15*Datos!$C$15),IF(G445&lt;=Datos!$D$15,(G445*Datos!$C$15)))</f>
        <v>2006.4</v>
      </c>
      <c r="M445" s="179">
        <v>25</v>
      </c>
      <c r="N445" s="179">
        <f t="shared" ref="N445:N450" si="317">SUM(J445:M445)</f>
        <v>8541.3556666666664</v>
      </c>
      <c r="O445" s="219">
        <f t="shared" ref="O445:O450" si="318">+G445-N445</f>
        <v>57458.64433333333</v>
      </c>
    </row>
    <row r="446" spans="1:15" s="7" customFormat="1" ht="36.75" customHeight="1" x14ac:dyDescent="0.2">
      <c r="A446" s="169">
        <v>355</v>
      </c>
      <c r="B446" s="109" t="s">
        <v>880</v>
      </c>
      <c r="C446" s="109" t="s">
        <v>371</v>
      </c>
      <c r="D446" s="127" t="s">
        <v>320</v>
      </c>
      <c r="E446" s="139" t="s">
        <v>312</v>
      </c>
      <c r="F446" s="139" t="s">
        <v>19</v>
      </c>
      <c r="G446" s="179">
        <v>66000</v>
      </c>
      <c r="H446" s="179">
        <v>0</v>
      </c>
      <c r="I446" s="179">
        <f t="shared" si="314"/>
        <v>66000</v>
      </c>
      <c r="J446" s="172">
        <f>IF(G446&gt;=Datos!$D$14,(Datos!$D$14*Datos!$C$14),IF(G446&lt;=Datos!$D$14,(G446*Datos!$C$14)))</f>
        <v>1894.2</v>
      </c>
      <c r="K446" s="180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4615.755666666666</v>
      </c>
      <c r="L446" s="172">
        <f>IF(G446&gt;=Datos!$D$15,(Datos!$D$15*Datos!$C$15),IF(G446&lt;=Datos!$D$15,(G446*Datos!$C$15)))</f>
        <v>2006.4</v>
      </c>
      <c r="M446" s="179">
        <v>25</v>
      </c>
      <c r="N446" s="179">
        <f t="shared" si="317"/>
        <v>8541.3556666666664</v>
      </c>
      <c r="O446" s="219">
        <f t="shared" si="318"/>
        <v>57458.64433333333</v>
      </c>
    </row>
    <row r="447" spans="1:15" s="7" customFormat="1" ht="36.75" customHeight="1" x14ac:dyDescent="0.2">
      <c r="A447" s="169">
        <v>356</v>
      </c>
      <c r="B447" s="109" t="s">
        <v>881</v>
      </c>
      <c r="C447" s="109" t="s">
        <v>371</v>
      </c>
      <c r="D447" s="127" t="s">
        <v>498</v>
      </c>
      <c r="E447" s="139" t="s">
        <v>312</v>
      </c>
      <c r="F447" s="139" t="s">
        <v>19</v>
      </c>
      <c r="G447" s="179">
        <v>55000</v>
      </c>
      <c r="H447" s="179">
        <v>0</v>
      </c>
      <c r="I447" s="179">
        <f t="shared" si="314"/>
        <v>55000</v>
      </c>
      <c r="J447" s="172">
        <f>IF(G447&gt;=Datos!$D$14,(Datos!$D$14*Datos!$C$14),IF(G447&lt;=Datos!$D$14,(G447*Datos!$C$14)))</f>
        <v>1578.5</v>
      </c>
      <c r="K447" s="180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2559.6734999999994</v>
      </c>
      <c r="L447" s="172">
        <f>IF(G447&gt;=Datos!$D$15,(Datos!$D$15*Datos!$C$15),IF(G447&lt;=Datos!$D$15,(G447*Datos!$C$15)))</f>
        <v>1672</v>
      </c>
      <c r="M447" s="179">
        <v>25</v>
      </c>
      <c r="N447" s="179">
        <f t="shared" si="317"/>
        <v>5835.173499999999</v>
      </c>
      <c r="O447" s="219">
        <f t="shared" si="318"/>
        <v>49164.826500000003</v>
      </c>
    </row>
    <row r="448" spans="1:15" s="7" customFormat="1" ht="36.75" customHeight="1" x14ac:dyDescent="0.2">
      <c r="A448" s="169">
        <v>357</v>
      </c>
      <c r="B448" s="109" t="s">
        <v>882</v>
      </c>
      <c r="C448" s="109" t="s">
        <v>371</v>
      </c>
      <c r="D448" s="127" t="s">
        <v>980</v>
      </c>
      <c r="E448" s="139" t="s">
        <v>312</v>
      </c>
      <c r="F448" s="139" t="s">
        <v>19</v>
      </c>
      <c r="G448" s="179">
        <v>66000</v>
      </c>
      <c r="H448" s="179">
        <v>0</v>
      </c>
      <c r="I448" s="179">
        <f t="shared" si="314"/>
        <v>66000</v>
      </c>
      <c r="J448" s="172">
        <f>IF(G448&gt;=Datos!$D$14,(Datos!$D$14*Datos!$C$14),IF(G448&lt;=Datos!$D$14,(G448*Datos!$C$14)))</f>
        <v>1894.2</v>
      </c>
      <c r="K448" s="180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4615.755666666666</v>
      </c>
      <c r="L448" s="172">
        <f>IF(G448&gt;=Datos!$D$15,(Datos!$D$15*Datos!$C$15),IF(G448&lt;=Datos!$D$15,(G448*Datos!$C$15)))</f>
        <v>2006.4</v>
      </c>
      <c r="M448" s="179">
        <v>25</v>
      </c>
      <c r="N448" s="179">
        <f t="shared" si="317"/>
        <v>8541.3556666666664</v>
      </c>
      <c r="O448" s="219">
        <f t="shared" si="318"/>
        <v>57458.64433333333</v>
      </c>
    </row>
    <row r="449" spans="1:16" s="7" customFormat="1" ht="36.75" customHeight="1" x14ac:dyDescent="0.2">
      <c r="A449" s="169">
        <v>358</v>
      </c>
      <c r="B449" s="109" t="s">
        <v>883</v>
      </c>
      <c r="C449" s="109" t="s">
        <v>371</v>
      </c>
      <c r="D449" s="127" t="s">
        <v>498</v>
      </c>
      <c r="E449" s="139" t="s">
        <v>312</v>
      </c>
      <c r="F449" s="139" t="s">
        <v>19</v>
      </c>
      <c r="G449" s="179">
        <v>35000</v>
      </c>
      <c r="H449" s="179">
        <v>0</v>
      </c>
      <c r="I449" s="179">
        <f t="shared" si="314"/>
        <v>35000</v>
      </c>
      <c r="J449" s="172">
        <f>IF(G449&gt;=Datos!$D$14,(Datos!$D$14*Datos!$C$14),IF(G449&lt;=Datos!$D$14,(G449*Datos!$C$14)))</f>
        <v>1004.5</v>
      </c>
      <c r="K449" s="180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72">
        <f>IF(G449&gt;=Datos!$D$15,(Datos!$D$15*Datos!$C$15),IF(G449&lt;=Datos!$D$15,(G449*Datos!$C$15)))</f>
        <v>1064</v>
      </c>
      <c r="M449" s="179">
        <v>25</v>
      </c>
      <c r="N449" s="179">
        <f t="shared" si="317"/>
        <v>2093.5</v>
      </c>
      <c r="O449" s="219">
        <f t="shared" si="318"/>
        <v>32906.5</v>
      </c>
    </row>
    <row r="450" spans="1:16" s="7" customFormat="1" ht="36.75" customHeight="1" x14ac:dyDescent="0.2">
      <c r="A450" s="169">
        <v>359</v>
      </c>
      <c r="B450" s="109" t="s">
        <v>703</v>
      </c>
      <c r="C450" s="109" t="s">
        <v>371</v>
      </c>
      <c r="D450" s="127" t="s">
        <v>498</v>
      </c>
      <c r="E450" s="139" t="s">
        <v>312</v>
      </c>
      <c r="F450" s="139" t="s">
        <v>313</v>
      </c>
      <c r="G450" s="179">
        <v>35000</v>
      </c>
      <c r="H450" s="179">
        <v>0</v>
      </c>
      <c r="I450" s="179">
        <f t="shared" si="314"/>
        <v>35000</v>
      </c>
      <c r="J450" s="172">
        <f>IF(G450&gt;=Datos!$D$14,(Datos!$D$14*Datos!$C$14),IF(G450&lt;=Datos!$D$14,(G450*Datos!$C$14)))</f>
        <v>1004.5</v>
      </c>
      <c r="K450" s="180" t="str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0</v>
      </c>
      <c r="L450" s="172">
        <f>IF(G450&gt;=Datos!$D$15,(Datos!$D$15*Datos!$C$15),IF(G450&lt;=Datos!$D$15,(G450*Datos!$C$15)))</f>
        <v>1064</v>
      </c>
      <c r="M450" s="179">
        <v>25</v>
      </c>
      <c r="N450" s="179">
        <f t="shared" si="317"/>
        <v>2093.5</v>
      </c>
      <c r="O450" s="219">
        <f t="shared" si="318"/>
        <v>32906.5</v>
      </c>
    </row>
    <row r="451" spans="1:16" s="7" customFormat="1" ht="36.75" customHeight="1" x14ac:dyDescent="0.2">
      <c r="A451" s="169">
        <v>360</v>
      </c>
      <c r="B451" s="189" t="s">
        <v>65</v>
      </c>
      <c r="C451" s="109" t="s">
        <v>371</v>
      </c>
      <c r="D451" s="127" t="s">
        <v>680</v>
      </c>
      <c r="E451" s="139" t="s">
        <v>312</v>
      </c>
      <c r="F451" s="139" t="s">
        <v>19</v>
      </c>
      <c r="G451" s="133">
        <v>71500</v>
      </c>
      <c r="H451" s="179">
        <v>0</v>
      </c>
      <c r="I451" s="179">
        <f t="shared" si="314"/>
        <v>71500</v>
      </c>
      <c r="J451" s="172">
        <f>IF(G451&gt;=Datos!$D$14,(Datos!$D$14*Datos!$C$14),IF(G451&lt;=Datos!$D$14,(G451*Datos!$C$14)))</f>
        <v>2052.0500000000002</v>
      </c>
      <c r="K451" s="180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5650.745666666664</v>
      </c>
      <c r="L451" s="172">
        <f>IF(G451&gt;=Datos!$D$15,(Datos!$D$15*Datos!$C$15),IF(G451&lt;=Datos!$D$15,(G451*Datos!$C$15)))</f>
        <v>2173.6</v>
      </c>
      <c r="M451" s="179">
        <v>13050.23</v>
      </c>
      <c r="N451" s="179">
        <f t="shared" si="315"/>
        <v>22926.625666666663</v>
      </c>
      <c r="O451" s="219">
        <f t="shared" si="316"/>
        <v>48573.37433333334</v>
      </c>
      <c r="P451" s="17"/>
    </row>
    <row r="452" spans="1:16" s="7" customFormat="1" ht="36.75" customHeight="1" x14ac:dyDescent="0.2">
      <c r="A452" s="169">
        <v>361</v>
      </c>
      <c r="B452" s="109" t="s">
        <v>378</v>
      </c>
      <c r="C452" s="109" t="s">
        <v>371</v>
      </c>
      <c r="D452" s="127" t="s">
        <v>980</v>
      </c>
      <c r="E452" s="139" t="s">
        <v>312</v>
      </c>
      <c r="F452" s="139" t="s">
        <v>19</v>
      </c>
      <c r="G452" s="179">
        <v>66000</v>
      </c>
      <c r="H452" s="179">
        <v>0</v>
      </c>
      <c r="I452" s="179">
        <f t="shared" si="314"/>
        <v>66000</v>
      </c>
      <c r="J452" s="172">
        <f>IF(G452&gt;=Datos!$D$14,(Datos!$D$14*Datos!$C$14),IF(G452&lt;=Datos!$D$14,(G452*Datos!$C$14)))</f>
        <v>1894.2</v>
      </c>
      <c r="K452" s="180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4615.755666666666</v>
      </c>
      <c r="L452" s="172">
        <f>IF(G452&gt;=Datos!$D$15,(Datos!$D$15*Datos!$C$15),IF(G452&lt;=Datos!$D$15,(G452*Datos!$C$15)))</f>
        <v>2006.4</v>
      </c>
      <c r="M452" s="179">
        <v>25</v>
      </c>
      <c r="N452" s="179">
        <f t="shared" ref="N452:N465" si="319">SUM(J452:M452)</f>
        <v>8541.3556666666664</v>
      </c>
      <c r="O452" s="219">
        <f t="shared" ref="O452:O465" si="320">+G452-N452</f>
        <v>57458.64433333333</v>
      </c>
    </row>
    <row r="453" spans="1:16" s="7" customFormat="1" ht="36.75" customHeight="1" x14ac:dyDescent="0.2">
      <c r="A453" s="169">
        <v>362</v>
      </c>
      <c r="B453" s="109" t="s">
        <v>982</v>
      </c>
      <c r="C453" s="109" t="s">
        <v>371</v>
      </c>
      <c r="D453" s="127" t="s">
        <v>320</v>
      </c>
      <c r="E453" s="139" t="s">
        <v>312</v>
      </c>
      <c r="F453" s="139" t="s">
        <v>19</v>
      </c>
      <c r="G453" s="179">
        <v>66000</v>
      </c>
      <c r="H453" s="179">
        <v>0</v>
      </c>
      <c r="I453" s="179">
        <f t="shared" si="314"/>
        <v>66000</v>
      </c>
      <c r="J453" s="172">
        <f>IF(G453&gt;=Datos!$D$14,(Datos!$D$14*Datos!$C$14),IF(G453&lt;=Datos!$D$14,(G453*Datos!$C$14)))</f>
        <v>1894.2</v>
      </c>
      <c r="K453" s="180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4615.755666666666</v>
      </c>
      <c r="L453" s="172">
        <f>IF(G453&gt;=Datos!$D$15,(Datos!$D$15*Datos!$C$15),IF(G453&lt;=Datos!$D$15,(G453*Datos!$C$15)))</f>
        <v>2006.4</v>
      </c>
      <c r="M453" s="179">
        <v>25</v>
      </c>
      <c r="N453" s="179">
        <f t="shared" si="319"/>
        <v>8541.3556666666664</v>
      </c>
      <c r="O453" s="219">
        <f t="shared" si="320"/>
        <v>57458.64433333333</v>
      </c>
    </row>
    <row r="454" spans="1:16" s="7" customFormat="1" ht="36.75" customHeight="1" x14ac:dyDescent="0.2">
      <c r="A454" s="169">
        <v>363</v>
      </c>
      <c r="B454" s="109" t="s">
        <v>487</v>
      </c>
      <c r="C454" s="109" t="s">
        <v>371</v>
      </c>
      <c r="D454" s="127" t="s">
        <v>980</v>
      </c>
      <c r="E454" s="139" t="s">
        <v>312</v>
      </c>
      <c r="F454" s="139" t="s">
        <v>19</v>
      </c>
      <c r="G454" s="179">
        <v>66000</v>
      </c>
      <c r="H454" s="179">
        <v>0</v>
      </c>
      <c r="I454" s="179">
        <f t="shared" si="314"/>
        <v>66000</v>
      </c>
      <c r="J454" s="172">
        <f>IF(G454&gt;=Datos!$D$14,(Datos!$D$14*Datos!$C$14),IF(G454&lt;=Datos!$D$14,(G454*Datos!$C$14)))</f>
        <v>1894.2</v>
      </c>
      <c r="K454" s="180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4615.755666666666</v>
      </c>
      <c r="L454" s="172">
        <f>IF(G454&gt;=Datos!$D$15,(Datos!$D$15*Datos!$C$15),IF(G454&lt;=Datos!$D$15,(G454*Datos!$C$15)))</f>
        <v>2006.4</v>
      </c>
      <c r="M454" s="179">
        <v>25</v>
      </c>
      <c r="N454" s="179">
        <f t="shared" si="319"/>
        <v>8541.3556666666664</v>
      </c>
      <c r="O454" s="219">
        <f t="shared" si="320"/>
        <v>57458.64433333333</v>
      </c>
    </row>
    <row r="455" spans="1:16" s="7" customFormat="1" ht="36.75" customHeight="1" x14ac:dyDescent="0.2">
      <c r="A455" s="169">
        <v>364</v>
      </c>
      <c r="B455" s="109" t="s">
        <v>376</v>
      </c>
      <c r="C455" s="109" t="s">
        <v>371</v>
      </c>
      <c r="D455" s="127" t="s">
        <v>498</v>
      </c>
      <c r="E455" s="139" t="s">
        <v>312</v>
      </c>
      <c r="F455" s="139" t="s">
        <v>19</v>
      </c>
      <c r="G455" s="179">
        <v>35000</v>
      </c>
      <c r="H455" s="179">
        <v>0</v>
      </c>
      <c r="I455" s="179">
        <f t="shared" si="314"/>
        <v>35000</v>
      </c>
      <c r="J455" s="172">
        <f>IF(G455&gt;=Datos!$D$14,(Datos!$D$14*Datos!$C$14),IF(G455&lt;=Datos!$D$14,(G455*Datos!$C$14)))</f>
        <v>1004.5</v>
      </c>
      <c r="K455" s="180" t="str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0</v>
      </c>
      <c r="L455" s="172">
        <f>IF(G455&gt;=Datos!$D$15,(Datos!$D$15*Datos!$C$15),IF(G455&lt;=Datos!$D$15,(G455*Datos!$C$15)))</f>
        <v>1064</v>
      </c>
      <c r="M455" s="179">
        <v>25</v>
      </c>
      <c r="N455" s="179">
        <f t="shared" si="319"/>
        <v>2093.5</v>
      </c>
      <c r="O455" s="219">
        <f t="shared" si="320"/>
        <v>32906.5</v>
      </c>
    </row>
    <row r="456" spans="1:16" s="7" customFormat="1" ht="36.75" customHeight="1" x14ac:dyDescent="0.2">
      <c r="A456" s="169">
        <v>365</v>
      </c>
      <c r="B456" s="109" t="s">
        <v>377</v>
      </c>
      <c r="C456" s="109" t="s">
        <v>371</v>
      </c>
      <c r="D456" s="109" t="s">
        <v>956</v>
      </c>
      <c r="E456" s="139" t="s">
        <v>312</v>
      </c>
      <c r="F456" s="139" t="s">
        <v>19</v>
      </c>
      <c r="G456" s="179">
        <v>66000</v>
      </c>
      <c r="H456" s="179">
        <v>0</v>
      </c>
      <c r="I456" s="179">
        <f t="shared" si="314"/>
        <v>66000</v>
      </c>
      <c r="J456" s="172">
        <f>IF(G456&gt;=Datos!$D$14,(Datos!$D$14*Datos!$C$14),IF(G456&lt;=Datos!$D$14,(G456*Datos!$C$14)))</f>
        <v>1894.2</v>
      </c>
      <c r="K456" s="180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4615.755666666666</v>
      </c>
      <c r="L456" s="172">
        <f>IF(G456&gt;=Datos!$D$15,(Datos!$D$15*Datos!$C$15),IF(G456&lt;=Datos!$D$15,(G456*Datos!$C$15)))</f>
        <v>2006.4</v>
      </c>
      <c r="M456" s="179">
        <v>25</v>
      </c>
      <c r="N456" s="179">
        <f t="shared" si="319"/>
        <v>8541.3556666666664</v>
      </c>
      <c r="O456" s="219">
        <f t="shared" si="320"/>
        <v>57458.64433333333</v>
      </c>
    </row>
    <row r="457" spans="1:16" s="7" customFormat="1" ht="36.75" customHeight="1" x14ac:dyDescent="0.2">
      <c r="A457" s="169">
        <v>366</v>
      </c>
      <c r="B457" s="109" t="s">
        <v>135</v>
      </c>
      <c r="C457" s="109" t="s">
        <v>371</v>
      </c>
      <c r="D457" s="109" t="s">
        <v>320</v>
      </c>
      <c r="E457" s="139" t="s">
        <v>312</v>
      </c>
      <c r="F457" s="139" t="s">
        <v>19</v>
      </c>
      <c r="G457" s="179">
        <v>82769.83</v>
      </c>
      <c r="H457" s="179">
        <v>0</v>
      </c>
      <c r="I457" s="179">
        <f t="shared" si="314"/>
        <v>82769.83</v>
      </c>
      <c r="J457" s="172">
        <f>IF(G457&gt;=Datos!$D$14,(Datos!$D$14*Datos!$C$14),IF(G457&lt;=Datos!$D$14,(G457*Datos!$C$14)))</f>
        <v>2375.4941210000002</v>
      </c>
      <c r="K457" s="180">
        <v>7623.54</v>
      </c>
      <c r="L457" s="172">
        <f>IF(G457&gt;=Datos!$D$15,(Datos!$D$15*Datos!$C$15),IF(G457&lt;=Datos!$D$15,(G457*Datos!$C$15)))</f>
        <v>2516.2028319999999</v>
      </c>
      <c r="M457" s="179">
        <v>1740.46</v>
      </c>
      <c r="N457" s="179">
        <f t="shared" si="319"/>
        <v>14255.696952999999</v>
      </c>
      <c r="O457" s="219">
        <f t="shared" si="320"/>
        <v>68514.13304700001</v>
      </c>
    </row>
    <row r="458" spans="1:16" s="7" customFormat="1" ht="36.75" customHeight="1" x14ac:dyDescent="0.2">
      <c r="A458" s="169">
        <v>367</v>
      </c>
      <c r="B458" s="109" t="s">
        <v>983</v>
      </c>
      <c r="C458" s="109" t="s">
        <v>371</v>
      </c>
      <c r="D458" s="109" t="s">
        <v>320</v>
      </c>
      <c r="E458" s="139" t="s">
        <v>312</v>
      </c>
      <c r="F458" s="139" t="s">
        <v>19</v>
      </c>
      <c r="G458" s="179">
        <v>66000</v>
      </c>
      <c r="H458" s="179">
        <v>0</v>
      </c>
      <c r="I458" s="179">
        <f t="shared" si="314"/>
        <v>66000</v>
      </c>
      <c r="J458" s="172">
        <f>IF(G458&gt;=Datos!$D$14,(Datos!$D$14*Datos!$C$14),IF(G458&lt;=Datos!$D$14,(G458*Datos!$C$14)))</f>
        <v>1894.2</v>
      </c>
      <c r="K458" s="180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4615.755666666666</v>
      </c>
      <c r="L458" s="172">
        <f>IF(G458&gt;=Datos!$D$15,(Datos!$D$15*Datos!$C$15),IF(G458&lt;=Datos!$D$15,(G458*Datos!$C$15)))</f>
        <v>2006.4</v>
      </c>
      <c r="M458" s="179">
        <v>25</v>
      </c>
      <c r="N458" s="179">
        <f t="shared" si="319"/>
        <v>8541.3556666666664</v>
      </c>
      <c r="O458" s="219">
        <f t="shared" si="320"/>
        <v>57458.64433333333</v>
      </c>
    </row>
    <row r="459" spans="1:16" s="7" customFormat="1" ht="36.75" customHeight="1" x14ac:dyDescent="0.2">
      <c r="A459" s="169">
        <v>368</v>
      </c>
      <c r="B459" s="109" t="s">
        <v>379</v>
      </c>
      <c r="C459" s="109" t="s">
        <v>371</v>
      </c>
      <c r="D459" s="109" t="s">
        <v>956</v>
      </c>
      <c r="E459" s="139" t="s">
        <v>312</v>
      </c>
      <c r="F459" s="139" t="s">
        <v>19</v>
      </c>
      <c r="G459" s="179">
        <v>66000</v>
      </c>
      <c r="H459" s="179">
        <v>0</v>
      </c>
      <c r="I459" s="179">
        <f t="shared" si="314"/>
        <v>66000</v>
      </c>
      <c r="J459" s="172">
        <f>IF(G459&gt;=Datos!$D$14,(Datos!$D$14*Datos!$C$14),IF(G459&lt;=Datos!$D$14,(G459*Datos!$C$14)))</f>
        <v>1894.2</v>
      </c>
      <c r="K459" s="180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4615.755666666666</v>
      </c>
      <c r="L459" s="172">
        <f>IF(G459&gt;=Datos!$D$15,(Datos!$D$15*Datos!$C$15),IF(G459&lt;=Datos!$D$15,(G459*Datos!$C$15)))</f>
        <v>2006.4</v>
      </c>
      <c r="M459" s="179">
        <v>25</v>
      </c>
      <c r="N459" s="179">
        <f t="shared" si="319"/>
        <v>8541.3556666666664</v>
      </c>
      <c r="O459" s="219">
        <f t="shared" si="320"/>
        <v>57458.64433333333</v>
      </c>
    </row>
    <row r="460" spans="1:16" s="7" customFormat="1" ht="36.75" customHeight="1" x14ac:dyDescent="0.2">
      <c r="A460" s="169">
        <v>369</v>
      </c>
      <c r="B460" s="127" t="s">
        <v>49</v>
      </c>
      <c r="C460" s="109" t="s">
        <v>371</v>
      </c>
      <c r="D460" s="127" t="s">
        <v>679</v>
      </c>
      <c r="E460" s="139" t="s">
        <v>312</v>
      </c>
      <c r="F460" s="139" t="s">
        <v>19</v>
      </c>
      <c r="G460" s="179">
        <v>75075</v>
      </c>
      <c r="H460" s="179">
        <v>0</v>
      </c>
      <c r="I460" s="179">
        <f t="shared" si="314"/>
        <v>75075</v>
      </c>
      <c r="J460" s="172">
        <f>IF(G460&gt;=Datos!$D$14,(Datos!$D$14*Datos!$C$14),IF(G460&lt;=Datos!$D$14,(G460*Datos!$C$14)))</f>
        <v>2154.6525000000001</v>
      </c>
      <c r="K460" s="180">
        <v>5980.4</v>
      </c>
      <c r="L460" s="172">
        <f>IF(G460&gt;=Datos!$D$15,(Datos!$D$15*Datos!$C$15),IF(G460&lt;=Datos!$D$15,(G460*Datos!$C$15)))</f>
        <v>2282.2800000000002</v>
      </c>
      <c r="M460" s="179">
        <v>1740.46</v>
      </c>
      <c r="N460" s="179">
        <f t="shared" si="319"/>
        <v>12157.7925</v>
      </c>
      <c r="O460" s="219">
        <f t="shared" si="320"/>
        <v>62917.207500000004</v>
      </c>
    </row>
    <row r="461" spans="1:16" s="7" customFormat="1" ht="36.75" customHeight="1" x14ac:dyDescent="0.2">
      <c r="A461" s="169">
        <v>370</v>
      </c>
      <c r="B461" s="127" t="s">
        <v>122</v>
      </c>
      <c r="C461" s="109" t="s">
        <v>371</v>
      </c>
      <c r="D461" s="127" t="s">
        <v>980</v>
      </c>
      <c r="E461" s="139" t="s">
        <v>312</v>
      </c>
      <c r="F461" s="139" t="s">
        <v>313</v>
      </c>
      <c r="G461" s="179">
        <v>66000</v>
      </c>
      <c r="H461" s="179">
        <v>0</v>
      </c>
      <c r="I461" s="179">
        <f t="shared" si="314"/>
        <v>66000</v>
      </c>
      <c r="J461" s="172">
        <f>IF(G461&gt;=Datos!$D$14,(Datos!$D$14*Datos!$C$14),IF(G461&lt;=Datos!$D$14,(G461*Datos!$C$14)))</f>
        <v>1894.2</v>
      </c>
      <c r="K461" s="180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4615.755666666666</v>
      </c>
      <c r="L461" s="172">
        <f>IF(G461&gt;=Datos!$D$15,(Datos!$D$15*Datos!$C$15),IF(G461&lt;=Datos!$D$15,(G461*Datos!$C$15)))</f>
        <v>2006.4</v>
      </c>
      <c r="M461" s="179">
        <v>25</v>
      </c>
      <c r="N461" s="179">
        <f t="shared" si="319"/>
        <v>8541.3556666666664</v>
      </c>
      <c r="O461" s="219">
        <f t="shared" si="320"/>
        <v>57458.64433333333</v>
      </c>
    </row>
    <row r="462" spans="1:16" s="7" customFormat="1" ht="36.75" customHeight="1" x14ac:dyDescent="0.2">
      <c r="A462" s="169">
        <v>371</v>
      </c>
      <c r="B462" s="109" t="s">
        <v>381</v>
      </c>
      <c r="C462" s="109" t="s">
        <v>371</v>
      </c>
      <c r="D462" s="127" t="s">
        <v>679</v>
      </c>
      <c r="E462" s="139" t="s">
        <v>312</v>
      </c>
      <c r="F462" s="139" t="s">
        <v>19</v>
      </c>
      <c r="G462" s="179">
        <v>66000</v>
      </c>
      <c r="H462" s="179">
        <v>0</v>
      </c>
      <c r="I462" s="179">
        <f t="shared" si="314"/>
        <v>66000</v>
      </c>
      <c r="J462" s="172">
        <f>IF(G462&gt;=Datos!$D$14,(Datos!$D$14*Datos!$C$14),IF(G462&lt;=Datos!$D$14,(G462*Datos!$C$14)))</f>
        <v>1894.2</v>
      </c>
      <c r="K462" s="180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4615.755666666666</v>
      </c>
      <c r="L462" s="172">
        <f>IF(G462&gt;=Datos!$D$15,(Datos!$D$15*Datos!$C$15),IF(G462&lt;=Datos!$D$15,(G462*Datos!$C$15)))</f>
        <v>2006.4</v>
      </c>
      <c r="M462" s="179">
        <v>25</v>
      </c>
      <c r="N462" s="179">
        <f t="shared" si="319"/>
        <v>8541.3556666666664</v>
      </c>
      <c r="O462" s="219">
        <f t="shared" si="320"/>
        <v>57458.64433333333</v>
      </c>
    </row>
    <row r="463" spans="1:16" s="7" customFormat="1" ht="36.75" customHeight="1" x14ac:dyDescent="0.2">
      <c r="A463" s="169">
        <v>372</v>
      </c>
      <c r="B463" s="109" t="s">
        <v>495</v>
      </c>
      <c r="C463" s="109" t="s">
        <v>371</v>
      </c>
      <c r="D463" s="109" t="s">
        <v>498</v>
      </c>
      <c r="E463" s="139" t="s">
        <v>312</v>
      </c>
      <c r="F463" s="139" t="s">
        <v>19</v>
      </c>
      <c r="G463" s="179">
        <v>35000</v>
      </c>
      <c r="H463" s="179">
        <v>0</v>
      </c>
      <c r="I463" s="179">
        <f t="shared" si="314"/>
        <v>35000</v>
      </c>
      <c r="J463" s="172">
        <f>IF(G463&gt;=Datos!$D$14,(Datos!$D$14*Datos!$C$14),IF(G463&lt;=Datos!$D$14,(G463*Datos!$C$14)))</f>
        <v>1004.5</v>
      </c>
      <c r="K463" s="180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172">
        <f>IF(G463&gt;=Datos!$D$15,(Datos!$D$15*Datos!$C$15),IF(G463&lt;=Datos!$D$15,(G463*Datos!$C$15)))</f>
        <v>1064</v>
      </c>
      <c r="M463" s="179">
        <v>25</v>
      </c>
      <c r="N463" s="179">
        <f t="shared" si="319"/>
        <v>2093.5</v>
      </c>
      <c r="O463" s="219">
        <f t="shared" si="320"/>
        <v>32906.5</v>
      </c>
    </row>
    <row r="464" spans="1:16" s="7" customFormat="1" ht="36.75" customHeight="1" x14ac:dyDescent="0.2">
      <c r="A464" s="169">
        <v>373</v>
      </c>
      <c r="B464" s="109" t="s">
        <v>375</v>
      </c>
      <c r="C464" s="109" t="s">
        <v>371</v>
      </c>
      <c r="D464" s="127" t="s">
        <v>498</v>
      </c>
      <c r="E464" s="139" t="s">
        <v>312</v>
      </c>
      <c r="F464" s="139" t="s">
        <v>19</v>
      </c>
      <c r="G464" s="179">
        <v>35000</v>
      </c>
      <c r="H464" s="179">
        <v>0</v>
      </c>
      <c r="I464" s="179">
        <f t="shared" si="314"/>
        <v>35000</v>
      </c>
      <c r="J464" s="172">
        <f>IF(G464&gt;=Datos!$D$14,(Datos!$D$14*Datos!$C$14),IF(G464&lt;=Datos!$D$14,(G464*Datos!$C$14)))</f>
        <v>1004.5</v>
      </c>
      <c r="K464" s="180" t="str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0</v>
      </c>
      <c r="L464" s="172">
        <f>IF(G464&gt;=Datos!$D$15,(Datos!$D$15*Datos!$C$15),IF(G464&lt;=Datos!$D$15,(G464*Datos!$C$15)))</f>
        <v>1064</v>
      </c>
      <c r="M464" s="179">
        <v>25</v>
      </c>
      <c r="N464" s="179">
        <f t="shared" si="319"/>
        <v>2093.5</v>
      </c>
      <c r="O464" s="219">
        <f t="shared" si="320"/>
        <v>32906.5</v>
      </c>
    </row>
    <row r="465" spans="1:15" s="7" customFormat="1" ht="36.75" customHeight="1" x14ac:dyDescent="0.2">
      <c r="A465" s="169">
        <v>374</v>
      </c>
      <c r="B465" s="161" t="s">
        <v>72</v>
      </c>
      <c r="C465" s="109" t="s">
        <v>371</v>
      </c>
      <c r="D465" s="132" t="s">
        <v>956</v>
      </c>
      <c r="E465" s="139" t="s">
        <v>312</v>
      </c>
      <c r="F465" s="139" t="s">
        <v>19</v>
      </c>
      <c r="G465" s="179">
        <v>66000</v>
      </c>
      <c r="H465" s="179">
        <v>0</v>
      </c>
      <c r="I465" s="179">
        <f t="shared" si="314"/>
        <v>66000</v>
      </c>
      <c r="J465" s="172">
        <f>IF(G465&gt;=Datos!$D$14,(Datos!$D$14*Datos!$C$14),IF(G465&lt;=Datos!$D$14,(G465*Datos!$C$14)))</f>
        <v>1894.2</v>
      </c>
      <c r="K465" s="180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4615.755666666666</v>
      </c>
      <c r="L465" s="172">
        <f>IF(G465&gt;=Datos!$D$15,(Datos!$D$15*Datos!$C$15),IF(G465&lt;=Datos!$D$15,(G465*Datos!$C$15)))</f>
        <v>2006.4</v>
      </c>
      <c r="M465" s="179">
        <v>25</v>
      </c>
      <c r="N465" s="179">
        <f t="shared" si="319"/>
        <v>8541.3556666666664</v>
      </c>
      <c r="O465" s="219">
        <f t="shared" si="320"/>
        <v>57458.64433333333</v>
      </c>
    </row>
    <row r="466" spans="1:15" s="7" customFormat="1" ht="36.75" customHeight="1" x14ac:dyDescent="0.2">
      <c r="A466" s="169">
        <v>375</v>
      </c>
      <c r="B466" s="161" t="s">
        <v>478</v>
      </c>
      <c r="C466" s="109" t="s">
        <v>371</v>
      </c>
      <c r="D466" s="132" t="s">
        <v>878</v>
      </c>
      <c r="E466" s="139" t="s">
        <v>312</v>
      </c>
      <c r="F466" s="139" t="s">
        <v>19</v>
      </c>
      <c r="G466" s="179">
        <v>66000</v>
      </c>
      <c r="H466" s="179">
        <v>0</v>
      </c>
      <c r="I466" s="179">
        <f t="shared" si="314"/>
        <v>66000</v>
      </c>
      <c r="J466" s="172">
        <f>IF(G466&gt;=Datos!$D$14,(Datos!$D$14*Datos!$C$14),IF(G466&lt;=Datos!$D$14,(G466*Datos!$C$14)))</f>
        <v>1894.2</v>
      </c>
      <c r="K466" s="180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4615.755666666666</v>
      </c>
      <c r="L466" s="172">
        <f>IF(G466&gt;=Datos!$D$15,(Datos!$D$15*Datos!$C$15),IF(G466&lt;=Datos!$D$15,(G466*Datos!$C$15)))</f>
        <v>2006.4</v>
      </c>
      <c r="M466" s="179">
        <v>25</v>
      </c>
      <c r="N466" s="179">
        <f t="shared" ref="N466" si="321">SUM(J466:M466)</f>
        <v>8541.3556666666664</v>
      </c>
      <c r="O466" s="219">
        <f t="shared" ref="O466" si="322">+G466-N466</f>
        <v>57458.64433333333</v>
      </c>
    </row>
    <row r="467" spans="1:15" s="87" customFormat="1" ht="36.75" customHeight="1" x14ac:dyDescent="0.2">
      <c r="A467" s="267" t="s">
        <v>501</v>
      </c>
      <c r="B467" s="270"/>
      <c r="C467" s="215">
        <v>23</v>
      </c>
      <c r="D467" s="215"/>
      <c r="E467" s="216"/>
      <c r="F467" s="217"/>
      <c r="G467" s="191">
        <f t="shared" ref="G467:O467" si="323">SUM(G444:G466)</f>
        <v>1352344.83</v>
      </c>
      <c r="H467" s="191">
        <f t="shared" si="323"/>
        <v>0</v>
      </c>
      <c r="I467" s="191">
        <f t="shared" si="323"/>
        <v>1352344.83</v>
      </c>
      <c r="J467" s="191">
        <f t="shared" si="323"/>
        <v>38812.296621000001</v>
      </c>
      <c r="K467" s="191">
        <f t="shared" si="323"/>
        <v>81819.182833333311</v>
      </c>
      <c r="L467" s="191">
        <f t="shared" si="323"/>
        <v>41111.282832000012</v>
      </c>
      <c r="M467" s="191">
        <f t="shared" si="323"/>
        <v>17031.149999999998</v>
      </c>
      <c r="N467" s="191">
        <f t="shared" si="323"/>
        <v>178773.91228633336</v>
      </c>
      <c r="O467" s="191">
        <f t="shared" si="323"/>
        <v>1173570.9177136668</v>
      </c>
    </row>
    <row r="468" spans="1:15" s="7" customFormat="1" ht="36.75" customHeight="1" x14ac:dyDescent="0.2">
      <c r="A468" s="267" t="s">
        <v>506</v>
      </c>
      <c r="B468" s="268"/>
      <c r="C468" s="268"/>
      <c r="D468" s="268"/>
      <c r="E468" s="268"/>
      <c r="F468" s="268"/>
      <c r="G468" s="268"/>
      <c r="H468" s="268"/>
      <c r="I468" s="268"/>
      <c r="J468" s="268"/>
      <c r="K468" s="268"/>
      <c r="L468" s="268"/>
      <c r="M468" s="268"/>
      <c r="N468" s="268"/>
      <c r="O468" s="269"/>
    </row>
    <row r="469" spans="1:15" s="7" customFormat="1" ht="36.75" customHeight="1" x14ac:dyDescent="0.2">
      <c r="A469" s="169">
        <v>376</v>
      </c>
      <c r="B469" s="109" t="s">
        <v>229</v>
      </c>
      <c r="C469" s="109" t="s">
        <v>456</v>
      </c>
      <c r="D469" s="127" t="s">
        <v>447</v>
      </c>
      <c r="E469" s="139" t="s">
        <v>312</v>
      </c>
      <c r="F469" s="139" t="s">
        <v>19</v>
      </c>
      <c r="G469" s="179">
        <v>145000</v>
      </c>
      <c r="H469" s="179">
        <v>0</v>
      </c>
      <c r="I469" s="179">
        <f>SUM(G469:H469)</f>
        <v>145000</v>
      </c>
      <c r="J469" s="172">
        <f>IF(G469&gt;=Datos!$D$14,(Datos!$D$14*Datos!$C$14),IF(G469&lt;=Datos!$D$14,(G469*Datos!$C$14)))</f>
        <v>4161.5</v>
      </c>
      <c r="K469" s="180">
        <v>22261.63</v>
      </c>
      <c r="L469" s="172">
        <f>IF(G469&gt;=Datos!$D$15,(Datos!$D$15*Datos!$C$15),IF(G469&lt;=Datos!$D$15,(G469*Datos!$C$15)))</f>
        <v>4408</v>
      </c>
      <c r="M469" s="179">
        <v>1740.46</v>
      </c>
      <c r="N469" s="179">
        <f>SUM(J469:M469)</f>
        <v>32571.59</v>
      </c>
      <c r="O469" s="219">
        <f>+G469-N469</f>
        <v>112428.41</v>
      </c>
    </row>
    <row r="470" spans="1:15" s="87" customFormat="1" ht="36.75" customHeight="1" x14ac:dyDescent="0.2">
      <c r="A470" s="267" t="s">
        <v>501</v>
      </c>
      <c r="B470" s="268"/>
      <c r="C470" s="118">
        <v>1</v>
      </c>
      <c r="D470" s="118"/>
      <c r="E470" s="218"/>
      <c r="F470" s="136"/>
      <c r="G470" s="122">
        <f t="shared" ref="G470:O470" si="324">SUM(G469:G469)</f>
        <v>145000</v>
      </c>
      <c r="H470" s="123">
        <f t="shared" si="324"/>
        <v>0</v>
      </c>
      <c r="I470" s="123">
        <f t="shared" si="324"/>
        <v>145000</v>
      </c>
      <c r="J470" s="123">
        <f t="shared" si="324"/>
        <v>4161.5</v>
      </c>
      <c r="K470" s="124">
        <f t="shared" si="324"/>
        <v>22261.63</v>
      </c>
      <c r="L470" s="123">
        <f t="shared" si="324"/>
        <v>4408</v>
      </c>
      <c r="M470" s="123">
        <f t="shared" si="324"/>
        <v>1740.46</v>
      </c>
      <c r="N470" s="125">
        <f t="shared" si="324"/>
        <v>32571.59</v>
      </c>
      <c r="O470" s="126">
        <f t="shared" si="324"/>
        <v>112428.41</v>
      </c>
    </row>
    <row r="471" spans="1:15" s="7" customFormat="1" ht="36.75" customHeight="1" x14ac:dyDescent="0.2">
      <c r="A471" s="267" t="s">
        <v>530</v>
      </c>
      <c r="B471" s="268"/>
      <c r="C471" s="268"/>
      <c r="D471" s="268"/>
      <c r="E471" s="268"/>
      <c r="F471" s="268"/>
      <c r="G471" s="268"/>
      <c r="H471" s="268"/>
      <c r="I471" s="268"/>
      <c r="J471" s="268"/>
      <c r="K471" s="268"/>
      <c r="L471" s="268"/>
      <c r="M471" s="268"/>
      <c r="N471" s="268"/>
      <c r="O471" s="269"/>
    </row>
    <row r="472" spans="1:15" s="7" customFormat="1" ht="36.75" customHeight="1" x14ac:dyDescent="0.2">
      <c r="A472" s="169">
        <v>377</v>
      </c>
      <c r="B472" s="109" t="s">
        <v>687</v>
      </c>
      <c r="C472" s="109" t="s">
        <v>316</v>
      </c>
      <c r="D472" s="127" t="s">
        <v>345</v>
      </c>
      <c r="E472" s="139" t="s">
        <v>312</v>
      </c>
      <c r="F472" s="139" t="s">
        <v>19</v>
      </c>
      <c r="G472" s="179">
        <v>66000</v>
      </c>
      <c r="H472" s="179">
        <v>0</v>
      </c>
      <c r="I472" s="179">
        <f t="shared" ref="I472:I516" si="325">SUM(G472:H472)</f>
        <v>66000</v>
      </c>
      <c r="J472" s="172">
        <f>IF(G472&gt;=Datos!$D$14,(Datos!$D$14*Datos!$C$14),IF(G472&lt;=Datos!$D$14,(G472*Datos!$C$14)))</f>
        <v>1894.2</v>
      </c>
      <c r="K472" s="180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4615.755666666666</v>
      </c>
      <c r="L472" s="172">
        <f>IF(G472&gt;=Datos!$D$15,(Datos!$D$15*Datos!$C$15),IF(G472&lt;=Datos!$D$15,(G472*Datos!$C$15)))</f>
        <v>2006.4</v>
      </c>
      <c r="M472" s="179">
        <v>25</v>
      </c>
      <c r="N472" s="179">
        <f t="shared" ref="N472:N499" si="326">SUM(J472:M472)</f>
        <v>8541.3556666666664</v>
      </c>
      <c r="O472" s="219">
        <f t="shared" ref="O472:O499" si="327">+G472-N472</f>
        <v>57458.64433333333</v>
      </c>
    </row>
    <row r="473" spans="1:15" s="7" customFormat="1" ht="36.75" customHeight="1" x14ac:dyDescent="0.2">
      <c r="A473" s="169">
        <v>378</v>
      </c>
      <c r="B473" s="109" t="s">
        <v>688</v>
      </c>
      <c r="C473" s="109" t="s">
        <v>316</v>
      </c>
      <c r="D473" s="127" t="s">
        <v>679</v>
      </c>
      <c r="E473" s="139" t="s">
        <v>312</v>
      </c>
      <c r="F473" s="139" t="s">
        <v>19</v>
      </c>
      <c r="G473" s="179">
        <v>66000</v>
      </c>
      <c r="H473" s="179">
        <v>0</v>
      </c>
      <c r="I473" s="179">
        <f t="shared" si="325"/>
        <v>66000</v>
      </c>
      <c r="J473" s="172">
        <f>IF(G473&gt;=Datos!$D$14,(Datos!$D$14*Datos!$C$14),IF(G473&lt;=Datos!$D$14,(G473*Datos!$C$14)))</f>
        <v>1894.2</v>
      </c>
      <c r="K473" s="180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4615.755666666666</v>
      </c>
      <c r="L473" s="172">
        <f>IF(G473&gt;=Datos!$D$15,(Datos!$D$15*Datos!$C$15),IF(G473&lt;=Datos!$D$15,(G473*Datos!$C$15)))</f>
        <v>2006.4</v>
      </c>
      <c r="M473" s="179">
        <v>25</v>
      </c>
      <c r="N473" s="179">
        <f t="shared" si="326"/>
        <v>8541.3556666666664</v>
      </c>
      <c r="O473" s="219">
        <f t="shared" si="327"/>
        <v>57458.64433333333</v>
      </c>
    </row>
    <row r="474" spans="1:15" s="7" customFormat="1" ht="36.75" customHeight="1" x14ac:dyDescent="0.2">
      <c r="A474" s="169">
        <v>379</v>
      </c>
      <c r="B474" s="109" t="s">
        <v>689</v>
      </c>
      <c r="C474" s="109" t="s">
        <v>316</v>
      </c>
      <c r="D474" s="127" t="s">
        <v>498</v>
      </c>
      <c r="E474" s="139" t="s">
        <v>312</v>
      </c>
      <c r="F474" s="139" t="s">
        <v>19</v>
      </c>
      <c r="G474" s="179">
        <v>35000</v>
      </c>
      <c r="H474" s="179">
        <v>0</v>
      </c>
      <c r="I474" s="179">
        <f t="shared" si="325"/>
        <v>35000</v>
      </c>
      <c r="J474" s="172">
        <f>IF(G474&gt;=Datos!$D$14,(Datos!$D$14*Datos!$C$14),IF(G474&lt;=Datos!$D$14,(G474*Datos!$C$14)))</f>
        <v>1004.5</v>
      </c>
      <c r="K474" s="180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72">
        <f>IF(G474&gt;=Datos!$D$15,(Datos!$D$15*Datos!$C$15),IF(G474&lt;=Datos!$D$15,(G474*Datos!$C$15)))</f>
        <v>1064</v>
      </c>
      <c r="M474" s="179">
        <v>25</v>
      </c>
      <c r="N474" s="179">
        <f t="shared" si="326"/>
        <v>2093.5</v>
      </c>
      <c r="O474" s="219">
        <f t="shared" si="327"/>
        <v>32906.5</v>
      </c>
    </row>
    <row r="475" spans="1:15" s="7" customFormat="1" ht="36.75" customHeight="1" x14ac:dyDescent="0.2">
      <c r="A475" s="169">
        <v>380</v>
      </c>
      <c r="B475" s="109" t="s">
        <v>884</v>
      </c>
      <c r="C475" s="109" t="s">
        <v>732</v>
      </c>
      <c r="D475" s="127" t="s">
        <v>498</v>
      </c>
      <c r="E475" s="139" t="s">
        <v>312</v>
      </c>
      <c r="F475" s="139" t="s">
        <v>19</v>
      </c>
      <c r="G475" s="179">
        <v>35000</v>
      </c>
      <c r="H475" s="179">
        <v>0</v>
      </c>
      <c r="I475" s="179">
        <f t="shared" si="325"/>
        <v>35000</v>
      </c>
      <c r="J475" s="172">
        <f>IF(G475&gt;=Datos!$D$14,(Datos!$D$14*Datos!$C$14),IF(G475&lt;=Datos!$D$14,(G475*Datos!$C$14)))</f>
        <v>1004.5</v>
      </c>
      <c r="K475" s="180" t="str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0</v>
      </c>
      <c r="L475" s="172">
        <f>IF(G475&gt;=Datos!$D$15,(Datos!$D$15*Datos!$C$15),IF(G475&lt;=Datos!$D$15,(G475*Datos!$C$15)))</f>
        <v>1064</v>
      </c>
      <c r="M475" s="179">
        <v>25</v>
      </c>
      <c r="N475" s="179">
        <f t="shared" ref="N475" si="328">SUM(J475:M475)</f>
        <v>2093.5</v>
      </c>
      <c r="O475" s="219">
        <f t="shared" ref="O475" si="329">+G475-N475</f>
        <v>32906.5</v>
      </c>
    </row>
    <row r="476" spans="1:15" s="7" customFormat="1" ht="36.75" customHeight="1" x14ac:dyDescent="0.2">
      <c r="A476" s="169">
        <v>381</v>
      </c>
      <c r="B476" s="109" t="s">
        <v>756</v>
      </c>
      <c r="C476" s="109" t="s">
        <v>316</v>
      </c>
      <c r="D476" s="127" t="s">
        <v>693</v>
      </c>
      <c r="E476" s="139" t="s">
        <v>312</v>
      </c>
      <c r="F476" s="139" t="s">
        <v>19</v>
      </c>
      <c r="G476" s="179">
        <v>80000</v>
      </c>
      <c r="H476" s="179">
        <v>0</v>
      </c>
      <c r="I476" s="179">
        <f t="shared" si="325"/>
        <v>80000</v>
      </c>
      <c r="J476" s="172">
        <f>IF(G476&gt;=Datos!$D$14,(Datos!$D$14*Datos!$C$14),IF(G476&lt;=Datos!$D$14,(G476*Datos!$C$14)))</f>
        <v>2296</v>
      </c>
      <c r="K476" s="180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7400.8606666666674</v>
      </c>
      <c r="L476" s="172">
        <f>IF(G476&gt;=Datos!$D$15,(Datos!$D$15*Datos!$C$15),IF(G476&lt;=Datos!$D$15,(G476*Datos!$C$15)))</f>
        <v>2432</v>
      </c>
      <c r="M476" s="179">
        <v>25</v>
      </c>
      <c r="N476" s="179">
        <f t="shared" ref="N476:N487" si="330">SUM(J476:M476)</f>
        <v>12153.860666666667</v>
      </c>
      <c r="O476" s="219">
        <f t="shared" ref="O476:O487" si="331">+G476-N476</f>
        <v>67846.139333333325</v>
      </c>
    </row>
    <row r="477" spans="1:15" s="7" customFormat="1" ht="36.75" customHeight="1" x14ac:dyDescent="0.2">
      <c r="A477" s="169">
        <v>382</v>
      </c>
      <c r="B477" s="109" t="s">
        <v>779</v>
      </c>
      <c r="C477" s="109" t="s">
        <v>316</v>
      </c>
      <c r="D477" s="127" t="s">
        <v>498</v>
      </c>
      <c r="E477" s="139" t="s">
        <v>312</v>
      </c>
      <c r="F477" s="139" t="s">
        <v>19</v>
      </c>
      <c r="G477" s="179">
        <v>35000</v>
      </c>
      <c r="H477" s="179">
        <v>0</v>
      </c>
      <c r="I477" s="179">
        <f t="shared" si="325"/>
        <v>35000</v>
      </c>
      <c r="J477" s="172">
        <f>IF(G477&gt;=Datos!$D$14,(Datos!$D$14*Datos!$C$14),IF(G477&lt;=Datos!$D$14,(G477*Datos!$C$14)))</f>
        <v>1004.5</v>
      </c>
      <c r="K477" s="180" t="str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0</v>
      </c>
      <c r="L477" s="172">
        <f>IF(G477&gt;=Datos!$D$15,(Datos!$D$15*Datos!$C$15),IF(G477&lt;=Datos!$D$15,(G477*Datos!$C$15)))</f>
        <v>1064</v>
      </c>
      <c r="M477" s="179">
        <v>25</v>
      </c>
      <c r="N477" s="179">
        <f t="shared" ref="N477:N480" si="332">SUM(J477:M477)</f>
        <v>2093.5</v>
      </c>
      <c r="O477" s="219">
        <f t="shared" ref="O477:O480" si="333">+G477-N477</f>
        <v>32906.5</v>
      </c>
    </row>
    <row r="478" spans="1:15" s="7" customFormat="1" ht="36.75" customHeight="1" x14ac:dyDescent="0.2">
      <c r="A478" s="169">
        <v>383</v>
      </c>
      <c r="B478" s="109" t="s">
        <v>305</v>
      </c>
      <c r="C478" s="109" t="s">
        <v>316</v>
      </c>
      <c r="D478" s="127" t="s">
        <v>980</v>
      </c>
      <c r="E478" s="139" t="s">
        <v>312</v>
      </c>
      <c r="F478" s="139" t="s">
        <v>19</v>
      </c>
      <c r="G478" s="179">
        <v>66000</v>
      </c>
      <c r="H478" s="179">
        <v>0</v>
      </c>
      <c r="I478" s="179">
        <f t="shared" si="325"/>
        <v>66000</v>
      </c>
      <c r="J478" s="172">
        <f>IF(G478&gt;=Datos!$D$14,(Datos!$D$14*Datos!$C$14),IF(G478&lt;=Datos!$D$14,(G478*Datos!$C$14)))</f>
        <v>1894.2</v>
      </c>
      <c r="K478" s="180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4615.755666666666</v>
      </c>
      <c r="L478" s="172">
        <f>IF(G478&gt;=Datos!$D$15,(Datos!$D$15*Datos!$C$15),IF(G478&lt;=Datos!$D$15,(G478*Datos!$C$15)))</f>
        <v>2006.4</v>
      </c>
      <c r="M478" s="179">
        <v>25</v>
      </c>
      <c r="N478" s="179">
        <f t="shared" si="332"/>
        <v>8541.3556666666664</v>
      </c>
      <c r="O478" s="219">
        <f t="shared" si="333"/>
        <v>57458.64433333333</v>
      </c>
    </row>
    <row r="479" spans="1:15" s="7" customFormat="1" ht="36.75" customHeight="1" x14ac:dyDescent="0.2">
      <c r="A479" s="169">
        <v>384</v>
      </c>
      <c r="B479" s="109" t="s">
        <v>210</v>
      </c>
      <c r="C479" s="109" t="s">
        <v>316</v>
      </c>
      <c r="D479" s="127" t="s">
        <v>679</v>
      </c>
      <c r="E479" s="139" t="s">
        <v>312</v>
      </c>
      <c r="F479" s="139" t="s">
        <v>19</v>
      </c>
      <c r="G479" s="179">
        <v>71500</v>
      </c>
      <c r="H479" s="179">
        <v>0</v>
      </c>
      <c r="I479" s="179">
        <f t="shared" si="325"/>
        <v>71500</v>
      </c>
      <c r="J479" s="172">
        <f>IF(G479&gt;=Datos!$D$14,(Datos!$D$14*Datos!$C$14),IF(G479&lt;=Datos!$D$14,(G479*Datos!$C$14)))</f>
        <v>2052.0500000000002</v>
      </c>
      <c r="K479" s="180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5650.745666666664</v>
      </c>
      <c r="L479" s="172">
        <f>IF(G479&gt;=Datos!$D$15,(Datos!$D$15*Datos!$C$15),IF(G479&lt;=Datos!$D$15,(G479*Datos!$C$15)))</f>
        <v>2173.6</v>
      </c>
      <c r="M479" s="179">
        <v>25</v>
      </c>
      <c r="N479" s="179">
        <f t="shared" si="332"/>
        <v>9901.3956666666636</v>
      </c>
      <c r="O479" s="219">
        <f t="shared" si="333"/>
        <v>61598.604333333336</v>
      </c>
    </row>
    <row r="480" spans="1:15" s="7" customFormat="1" ht="36.75" customHeight="1" x14ac:dyDescent="0.2">
      <c r="A480" s="169">
        <v>385</v>
      </c>
      <c r="B480" s="109" t="s">
        <v>34</v>
      </c>
      <c r="C480" s="109" t="s">
        <v>316</v>
      </c>
      <c r="D480" s="127" t="s">
        <v>981</v>
      </c>
      <c r="E480" s="139" t="s">
        <v>312</v>
      </c>
      <c r="F480" s="139" t="s">
        <v>19</v>
      </c>
      <c r="G480" s="179">
        <v>78828.75</v>
      </c>
      <c r="H480" s="179">
        <v>0</v>
      </c>
      <c r="I480" s="179">
        <f t="shared" si="325"/>
        <v>78828.75</v>
      </c>
      <c r="J480" s="172">
        <f>IF(G480&gt;=Datos!$D$14,(Datos!$D$14*Datos!$C$14),IF(G480&lt;=Datos!$D$14,(G480*Datos!$C$14)))</f>
        <v>2262.3851249999998</v>
      </c>
      <c r="K480" s="180">
        <v>6696.5</v>
      </c>
      <c r="L480" s="172">
        <f>IF(G480&gt;=Datos!$D$15,(Datos!$D$15*Datos!$C$15),IF(G480&lt;=Datos!$D$15,(G480*Datos!$C$15)))</f>
        <v>2396.3939999999998</v>
      </c>
      <c r="M480" s="179">
        <v>1740.46</v>
      </c>
      <c r="N480" s="179">
        <f t="shared" si="332"/>
        <v>13095.739125</v>
      </c>
      <c r="O480" s="219">
        <f t="shared" si="333"/>
        <v>65733.010875000007</v>
      </c>
    </row>
    <row r="481" spans="1:15" s="7" customFormat="1" ht="36.75" customHeight="1" x14ac:dyDescent="0.2">
      <c r="A481" s="169">
        <v>386</v>
      </c>
      <c r="B481" s="109" t="s">
        <v>984</v>
      </c>
      <c r="C481" s="109" t="s">
        <v>316</v>
      </c>
      <c r="D481" s="127" t="s">
        <v>878</v>
      </c>
      <c r="E481" s="139" t="s">
        <v>312</v>
      </c>
      <c r="F481" s="139" t="s">
        <v>19</v>
      </c>
      <c r="G481" s="179">
        <v>66000</v>
      </c>
      <c r="H481" s="179">
        <v>0</v>
      </c>
      <c r="I481" s="179">
        <f t="shared" si="325"/>
        <v>66000</v>
      </c>
      <c r="J481" s="172">
        <f>IF(G481&gt;=Datos!$D$14,(Datos!$D$14*Datos!$C$14),IF(G481&lt;=Datos!$D$14,(G481*Datos!$C$14)))</f>
        <v>1894.2</v>
      </c>
      <c r="K481" s="180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4615.755666666666</v>
      </c>
      <c r="L481" s="172">
        <f>IF(G481&gt;=Datos!$D$15,(Datos!$D$15*Datos!$C$15),IF(G481&lt;=Datos!$D$15,(G481*Datos!$C$15)))</f>
        <v>2006.4</v>
      </c>
      <c r="M481" s="179">
        <v>25</v>
      </c>
      <c r="N481" s="179">
        <f t="shared" si="330"/>
        <v>8541.3556666666664</v>
      </c>
      <c r="O481" s="219">
        <f t="shared" si="331"/>
        <v>57458.64433333333</v>
      </c>
    </row>
    <row r="482" spans="1:15" s="7" customFormat="1" ht="36.75" customHeight="1" x14ac:dyDescent="0.2">
      <c r="A482" s="169">
        <v>387</v>
      </c>
      <c r="B482" s="109" t="s">
        <v>622</v>
      </c>
      <c r="C482" s="109" t="s">
        <v>316</v>
      </c>
      <c r="D482" s="127" t="s">
        <v>878</v>
      </c>
      <c r="E482" s="139" t="s">
        <v>312</v>
      </c>
      <c r="F482" s="139" t="s">
        <v>19</v>
      </c>
      <c r="G482" s="179">
        <v>66000</v>
      </c>
      <c r="H482" s="179">
        <v>0</v>
      </c>
      <c r="I482" s="179">
        <f t="shared" si="325"/>
        <v>66000</v>
      </c>
      <c r="J482" s="172">
        <f>IF(G482&gt;=Datos!$D$14,(Datos!$D$14*Datos!$C$14),IF(G482&lt;=Datos!$D$14,(G482*Datos!$C$14)))</f>
        <v>1894.2</v>
      </c>
      <c r="K482" s="180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4615.755666666666</v>
      </c>
      <c r="L482" s="172">
        <f>IF(G482&gt;=Datos!$D$15,(Datos!$D$15*Datos!$C$15),IF(G482&lt;=Datos!$D$15,(G482*Datos!$C$15)))</f>
        <v>2006.4</v>
      </c>
      <c r="M482" s="179">
        <v>25</v>
      </c>
      <c r="N482" s="179">
        <f t="shared" ref="N482:N485" si="334">SUM(J482:M482)</f>
        <v>8541.3556666666664</v>
      </c>
      <c r="O482" s="219">
        <f t="shared" ref="O482:O485" si="335">+G482-N482</f>
        <v>57458.64433333333</v>
      </c>
    </row>
    <row r="483" spans="1:15" s="7" customFormat="1" ht="36.75" customHeight="1" x14ac:dyDescent="0.2">
      <c r="A483" s="169">
        <v>388</v>
      </c>
      <c r="B483" s="189" t="s">
        <v>690</v>
      </c>
      <c r="C483" s="109" t="s">
        <v>316</v>
      </c>
      <c r="D483" s="127" t="s">
        <v>498</v>
      </c>
      <c r="E483" s="139" t="s">
        <v>312</v>
      </c>
      <c r="F483" s="139" t="s">
        <v>19</v>
      </c>
      <c r="G483" s="133">
        <v>35000</v>
      </c>
      <c r="H483" s="179">
        <v>0</v>
      </c>
      <c r="I483" s="179">
        <f t="shared" si="325"/>
        <v>35000</v>
      </c>
      <c r="J483" s="172">
        <f>IF(G483&gt;=Datos!$D$14,(Datos!$D$14*Datos!$C$14),IF(G483&lt;=Datos!$D$14,(G483*Datos!$C$14)))</f>
        <v>1004.5</v>
      </c>
      <c r="K483" s="180" t="str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0</v>
      </c>
      <c r="L483" s="172">
        <f>IF(G483&gt;=Datos!$D$15,(Datos!$D$15*Datos!$C$15),IF(G483&lt;=Datos!$D$15,(G483*Datos!$C$15)))</f>
        <v>1064</v>
      </c>
      <c r="M483" s="179">
        <v>25</v>
      </c>
      <c r="N483" s="179">
        <f t="shared" si="334"/>
        <v>2093.5</v>
      </c>
      <c r="O483" s="219">
        <f t="shared" si="335"/>
        <v>32906.5</v>
      </c>
    </row>
    <row r="484" spans="1:15" s="7" customFormat="1" ht="36.75" customHeight="1" x14ac:dyDescent="0.2">
      <c r="A484" s="169">
        <v>389</v>
      </c>
      <c r="B484" s="109" t="s">
        <v>91</v>
      </c>
      <c r="C484" s="109" t="s">
        <v>316</v>
      </c>
      <c r="D484" s="127" t="s">
        <v>878</v>
      </c>
      <c r="E484" s="139" t="s">
        <v>312</v>
      </c>
      <c r="F484" s="139" t="s">
        <v>19</v>
      </c>
      <c r="G484" s="179">
        <v>71500</v>
      </c>
      <c r="H484" s="179">
        <v>0</v>
      </c>
      <c r="I484" s="179">
        <f t="shared" si="325"/>
        <v>71500</v>
      </c>
      <c r="J484" s="172">
        <f>IF(G484&gt;=Datos!$D$14,(Datos!$D$14*Datos!$C$14),IF(G484&lt;=Datos!$D$14,(G484*Datos!$C$14)))</f>
        <v>2052.0500000000002</v>
      </c>
      <c r="K484" s="180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5650.745666666664</v>
      </c>
      <c r="L484" s="172">
        <f>IF(G484&gt;=Datos!$D$15,(Datos!$D$15*Datos!$C$15),IF(G484&lt;=Datos!$D$15,(G484*Datos!$C$15)))</f>
        <v>2173.6</v>
      </c>
      <c r="M484" s="179">
        <v>25</v>
      </c>
      <c r="N484" s="179">
        <f t="shared" si="334"/>
        <v>9901.3956666666636</v>
      </c>
      <c r="O484" s="219">
        <f t="shared" si="335"/>
        <v>61598.604333333336</v>
      </c>
    </row>
    <row r="485" spans="1:15" s="7" customFormat="1" ht="36.75" customHeight="1" x14ac:dyDescent="0.2">
      <c r="A485" s="169">
        <v>390</v>
      </c>
      <c r="B485" s="109" t="s">
        <v>211</v>
      </c>
      <c r="C485" s="109" t="s">
        <v>316</v>
      </c>
      <c r="D485" s="127" t="s">
        <v>956</v>
      </c>
      <c r="E485" s="139" t="s">
        <v>312</v>
      </c>
      <c r="F485" s="139" t="s">
        <v>19</v>
      </c>
      <c r="G485" s="179">
        <v>75075</v>
      </c>
      <c r="H485" s="179">
        <v>0</v>
      </c>
      <c r="I485" s="179">
        <f t="shared" si="325"/>
        <v>75075</v>
      </c>
      <c r="J485" s="172">
        <f>IF(G485&gt;=Datos!$D$14,(Datos!$D$14*Datos!$C$14),IF(G485&lt;=Datos!$D$14,(G485*Datos!$C$14)))</f>
        <v>2154.6525000000001</v>
      </c>
      <c r="K485" s="180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6323.4891666666672</v>
      </c>
      <c r="L485" s="172">
        <f>IF(G485&gt;=Datos!$D$15,(Datos!$D$15*Datos!$C$15),IF(G485&lt;=Datos!$D$15,(G485*Datos!$C$15)))</f>
        <v>2282.2800000000002</v>
      </c>
      <c r="M485" s="179">
        <v>25</v>
      </c>
      <c r="N485" s="179">
        <f t="shared" si="334"/>
        <v>10785.421666666667</v>
      </c>
      <c r="O485" s="219">
        <f t="shared" si="335"/>
        <v>64289.578333333331</v>
      </c>
    </row>
    <row r="486" spans="1:15" s="7" customFormat="1" ht="36.75" customHeight="1" x14ac:dyDescent="0.2">
      <c r="A486" s="169">
        <v>391</v>
      </c>
      <c r="B486" s="109" t="s">
        <v>71</v>
      </c>
      <c r="C486" s="109" t="s">
        <v>316</v>
      </c>
      <c r="D486" s="127" t="s">
        <v>498</v>
      </c>
      <c r="E486" s="139" t="s">
        <v>312</v>
      </c>
      <c r="F486" s="139" t="s">
        <v>313</v>
      </c>
      <c r="G486" s="179">
        <v>35000</v>
      </c>
      <c r="H486" s="179">
        <v>0</v>
      </c>
      <c r="I486" s="179">
        <f t="shared" si="325"/>
        <v>35000</v>
      </c>
      <c r="J486" s="172">
        <f>IF(G486&gt;=Datos!$D$14,(Datos!$D$14*Datos!$C$14),IF(G486&lt;=Datos!$D$14,(G486*Datos!$C$14)))</f>
        <v>1004.5</v>
      </c>
      <c r="K486" s="180" t="str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0</v>
      </c>
      <c r="L486" s="172">
        <f>IF(G486&gt;=Datos!$D$15,(Datos!$D$15*Datos!$C$15),IF(G486&lt;=Datos!$D$15,(G486*Datos!$C$15)))</f>
        <v>1064</v>
      </c>
      <c r="M486" s="179">
        <v>25</v>
      </c>
      <c r="N486" s="179">
        <f t="shared" si="330"/>
        <v>2093.5</v>
      </c>
      <c r="O486" s="219">
        <f t="shared" si="331"/>
        <v>32906.5</v>
      </c>
    </row>
    <row r="487" spans="1:15" s="7" customFormat="1" ht="36.75" customHeight="1" x14ac:dyDescent="0.2">
      <c r="A487" s="169">
        <v>392</v>
      </c>
      <c r="B487" s="109" t="s">
        <v>332</v>
      </c>
      <c r="C487" s="109" t="s">
        <v>316</v>
      </c>
      <c r="D487" s="127" t="s">
        <v>956</v>
      </c>
      <c r="E487" s="139" t="s">
        <v>312</v>
      </c>
      <c r="F487" s="139" t="s">
        <v>19</v>
      </c>
      <c r="G487" s="179">
        <v>66000</v>
      </c>
      <c r="H487" s="179">
        <v>0</v>
      </c>
      <c r="I487" s="179">
        <f t="shared" si="325"/>
        <v>66000</v>
      </c>
      <c r="J487" s="172">
        <f>IF(G487&gt;=Datos!$D$14,(Datos!$D$14*Datos!$C$14),IF(G487&lt;=Datos!$D$14,(G487*Datos!$C$14)))</f>
        <v>1894.2</v>
      </c>
      <c r="K487" s="180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4615.755666666666</v>
      </c>
      <c r="L487" s="172">
        <f>IF(G487&gt;=Datos!$D$15,(Datos!$D$15*Datos!$C$15),IF(G487&lt;=Datos!$D$15,(G487*Datos!$C$15)))</f>
        <v>2006.4</v>
      </c>
      <c r="M487" s="179">
        <v>25</v>
      </c>
      <c r="N487" s="179">
        <f t="shared" si="330"/>
        <v>8541.3556666666664</v>
      </c>
      <c r="O487" s="219">
        <f t="shared" si="331"/>
        <v>57458.64433333333</v>
      </c>
    </row>
    <row r="488" spans="1:15" s="7" customFormat="1" ht="36.75" customHeight="1" x14ac:dyDescent="0.2">
      <c r="A488" s="169">
        <v>393</v>
      </c>
      <c r="B488" s="109" t="s">
        <v>148</v>
      </c>
      <c r="C488" s="109" t="s">
        <v>316</v>
      </c>
      <c r="D488" s="127" t="s">
        <v>693</v>
      </c>
      <c r="E488" s="139" t="s">
        <v>312</v>
      </c>
      <c r="F488" s="139" t="s">
        <v>313</v>
      </c>
      <c r="G488" s="179">
        <v>80000</v>
      </c>
      <c r="H488" s="179">
        <v>0</v>
      </c>
      <c r="I488" s="179">
        <f t="shared" si="325"/>
        <v>80000</v>
      </c>
      <c r="J488" s="172">
        <f>IF(G488&gt;=Datos!$D$14,(Datos!$D$14*Datos!$C$14),IF(G488&lt;=Datos!$D$14,(G488*Datos!$C$14)))</f>
        <v>2296</v>
      </c>
      <c r="K488" s="180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7400.8606666666674</v>
      </c>
      <c r="L488" s="172">
        <f>IF(G488&gt;=Datos!$D$15,(Datos!$D$15*Datos!$C$15),IF(G488&lt;=Datos!$D$15,(G488*Datos!$C$15)))</f>
        <v>2432</v>
      </c>
      <c r="M488" s="179">
        <v>25</v>
      </c>
      <c r="N488" s="179">
        <f t="shared" ref="N488:N498" si="336">SUM(J488:M488)</f>
        <v>12153.860666666667</v>
      </c>
      <c r="O488" s="219">
        <f t="shared" ref="O488:O498" si="337">+G488-N488</f>
        <v>67846.139333333325</v>
      </c>
    </row>
    <row r="489" spans="1:15" s="7" customFormat="1" ht="36.75" customHeight="1" x14ac:dyDescent="0.2">
      <c r="A489" s="169">
        <v>394</v>
      </c>
      <c r="B489" s="189" t="s">
        <v>204</v>
      </c>
      <c r="C489" s="109" t="s">
        <v>316</v>
      </c>
      <c r="D489" s="127" t="s">
        <v>680</v>
      </c>
      <c r="E489" s="139" t="s">
        <v>312</v>
      </c>
      <c r="F489" s="139" t="s">
        <v>19</v>
      </c>
      <c r="G489" s="179">
        <v>71500</v>
      </c>
      <c r="H489" s="179">
        <v>0</v>
      </c>
      <c r="I489" s="179">
        <f t="shared" si="325"/>
        <v>71500</v>
      </c>
      <c r="J489" s="172">
        <f>IF(G489&gt;=Datos!$D$14,(Datos!$D$14*Datos!$C$14),IF(G489&lt;=Datos!$D$14,(G489*Datos!$C$14)))</f>
        <v>2052.0500000000002</v>
      </c>
      <c r="K489" s="180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5650.745666666664</v>
      </c>
      <c r="L489" s="172">
        <f>IF(G489&gt;=Datos!$D$15,(Datos!$D$15*Datos!$C$15),IF(G489&lt;=Datos!$D$15,(G489*Datos!$C$15)))</f>
        <v>2173.6</v>
      </c>
      <c r="M489" s="179">
        <v>25</v>
      </c>
      <c r="N489" s="179">
        <f t="shared" si="336"/>
        <v>9901.3956666666636</v>
      </c>
      <c r="O489" s="219">
        <f t="shared" si="337"/>
        <v>61598.604333333336</v>
      </c>
    </row>
    <row r="490" spans="1:15" s="7" customFormat="1" ht="36.75" customHeight="1" x14ac:dyDescent="0.2">
      <c r="A490" s="169">
        <v>395</v>
      </c>
      <c r="B490" s="189" t="s">
        <v>125</v>
      </c>
      <c r="C490" s="109" t="s">
        <v>316</v>
      </c>
      <c r="D490" s="127" t="s">
        <v>247</v>
      </c>
      <c r="E490" s="139" t="s">
        <v>312</v>
      </c>
      <c r="F490" s="139" t="s">
        <v>313</v>
      </c>
      <c r="G490" s="179">
        <v>66000</v>
      </c>
      <c r="H490" s="179">
        <v>0</v>
      </c>
      <c r="I490" s="179">
        <f t="shared" si="325"/>
        <v>66000</v>
      </c>
      <c r="J490" s="172">
        <f>IF(G490&gt;=Datos!$D$14,(Datos!$D$14*Datos!$C$14),IF(G490&lt;=Datos!$D$14,(G490*Datos!$C$14)))</f>
        <v>1894.2</v>
      </c>
      <c r="K490" s="180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4615.755666666666</v>
      </c>
      <c r="L490" s="172">
        <f>IF(G490&gt;=Datos!$D$15,(Datos!$D$15*Datos!$C$15),IF(G490&lt;=Datos!$D$15,(G490*Datos!$C$15)))</f>
        <v>2006.4</v>
      </c>
      <c r="M490" s="179">
        <v>25</v>
      </c>
      <c r="N490" s="179">
        <f t="shared" si="336"/>
        <v>8541.3556666666664</v>
      </c>
      <c r="O490" s="219">
        <f t="shared" si="337"/>
        <v>57458.64433333333</v>
      </c>
    </row>
    <row r="491" spans="1:15" s="7" customFormat="1" ht="36.75" customHeight="1" x14ac:dyDescent="0.2">
      <c r="A491" s="169">
        <v>396</v>
      </c>
      <c r="B491" s="109" t="s">
        <v>985</v>
      </c>
      <c r="C491" s="109" t="s">
        <v>316</v>
      </c>
      <c r="D491" s="127" t="s">
        <v>693</v>
      </c>
      <c r="E491" s="139" t="s">
        <v>312</v>
      </c>
      <c r="F491" s="139" t="s">
        <v>19</v>
      </c>
      <c r="G491" s="179">
        <v>80000</v>
      </c>
      <c r="H491" s="179">
        <v>0</v>
      </c>
      <c r="I491" s="179">
        <f t="shared" si="325"/>
        <v>80000</v>
      </c>
      <c r="J491" s="172">
        <f>IF(G491&gt;=Datos!$D$14,(Datos!$D$14*Datos!$C$14),IF(G491&lt;=Datos!$D$14,(G491*Datos!$C$14)))</f>
        <v>2296</v>
      </c>
      <c r="K491" s="180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7400.8606666666674</v>
      </c>
      <c r="L491" s="172">
        <f>IF(G491&gt;=Datos!$D$15,(Datos!$D$15*Datos!$C$15),IF(G491&lt;=Datos!$D$15,(G491*Datos!$C$15)))</f>
        <v>2432</v>
      </c>
      <c r="M491" s="179">
        <v>25</v>
      </c>
      <c r="N491" s="179">
        <f t="shared" si="336"/>
        <v>12153.860666666667</v>
      </c>
      <c r="O491" s="219">
        <f t="shared" si="337"/>
        <v>67846.139333333325</v>
      </c>
    </row>
    <row r="492" spans="1:15" s="7" customFormat="1" ht="36.75" customHeight="1" x14ac:dyDescent="0.2">
      <c r="A492" s="169">
        <v>397</v>
      </c>
      <c r="B492" s="109" t="s">
        <v>232</v>
      </c>
      <c r="C492" s="109" t="s">
        <v>316</v>
      </c>
      <c r="D492" s="127" t="s">
        <v>498</v>
      </c>
      <c r="E492" s="139" t="s">
        <v>312</v>
      </c>
      <c r="F492" s="139" t="s">
        <v>19</v>
      </c>
      <c r="G492" s="179">
        <v>35000</v>
      </c>
      <c r="H492" s="179">
        <v>0</v>
      </c>
      <c r="I492" s="179">
        <f t="shared" si="325"/>
        <v>35000</v>
      </c>
      <c r="J492" s="172">
        <f>IF(G492&gt;=Datos!$D$14,(Datos!$D$14*Datos!$C$14),IF(G492&lt;=Datos!$D$14,(G492*Datos!$C$14)))</f>
        <v>1004.5</v>
      </c>
      <c r="K492" s="180" t="str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0</v>
      </c>
      <c r="L492" s="172">
        <f>IF(G492&gt;=Datos!$D$15,(Datos!$D$15*Datos!$C$15),IF(G492&lt;=Datos!$D$15,(G492*Datos!$C$15)))</f>
        <v>1064</v>
      </c>
      <c r="M492" s="179">
        <v>25</v>
      </c>
      <c r="N492" s="179">
        <f t="shared" si="336"/>
        <v>2093.5</v>
      </c>
      <c r="O492" s="219">
        <f t="shared" si="337"/>
        <v>32906.5</v>
      </c>
    </row>
    <row r="493" spans="1:15" s="7" customFormat="1" ht="36.75" customHeight="1" x14ac:dyDescent="0.2">
      <c r="A493" s="169">
        <v>398</v>
      </c>
      <c r="B493" s="109" t="s">
        <v>160</v>
      </c>
      <c r="C493" s="109" t="s">
        <v>316</v>
      </c>
      <c r="D493" s="127" t="s">
        <v>320</v>
      </c>
      <c r="E493" s="139" t="s">
        <v>312</v>
      </c>
      <c r="F493" s="139" t="s">
        <v>19</v>
      </c>
      <c r="G493" s="179">
        <v>71500</v>
      </c>
      <c r="H493" s="179">
        <v>0</v>
      </c>
      <c r="I493" s="179">
        <f t="shared" si="325"/>
        <v>71500</v>
      </c>
      <c r="J493" s="172">
        <f>IF(G493&gt;=Datos!$D$14,(Datos!$D$14*Datos!$C$14),IF(G493&lt;=Datos!$D$14,(G493*Datos!$C$14)))</f>
        <v>2052.0500000000002</v>
      </c>
      <c r="K493" s="180">
        <v>4621.47</v>
      </c>
      <c r="L493" s="172">
        <f>IF(G493&gt;=Datos!$D$15,(Datos!$D$15*Datos!$C$15),IF(G493&lt;=Datos!$D$15,(G493*Datos!$C$15)))</f>
        <v>2173.6</v>
      </c>
      <c r="M493" s="179">
        <v>5171.38</v>
      </c>
      <c r="N493" s="179">
        <f t="shared" si="336"/>
        <v>14018.5</v>
      </c>
      <c r="O493" s="219">
        <f t="shared" si="337"/>
        <v>57481.5</v>
      </c>
    </row>
    <row r="494" spans="1:15" s="7" customFormat="1" ht="36.75" customHeight="1" x14ac:dyDescent="0.2">
      <c r="A494" s="169">
        <v>399</v>
      </c>
      <c r="B494" s="109" t="s">
        <v>986</v>
      </c>
      <c r="C494" s="109" t="s">
        <v>316</v>
      </c>
      <c r="D494" s="127" t="s">
        <v>498</v>
      </c>
      <c r="E494" s="139" t="s">
        <v>312</v>
      </c>
      <c r="F494" s="139" t="s">
        <v>19</v>
      </c>
      <c r="G494" s="179">
        <v>35000</v>
      </c>
      <c r="H494" s="179">
        <v>0</v>
      </c>
      <c r="I494" s="179">
        <f t="shared" si="325"/>
        <v>35000</v>
      </c>
      <c r="J494" s="172">
        <f>IF(G494&gt;=Datos!$D$14,(Datos!$D$14*Datos!$C$14),IF(G494&lt;=Datos!$D$14,(G494*Datos!$C$14)))</f>
        <v>1004.5</v>
      </c>
      <c r="K494" s="180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172">
        <f>IF(G494&gt;=Datos!$D$15,(Datos!$D$15*Datos!$C$15),IF(G494&lt;=Datos!$D$15,(G494*Datos!$C$15)))</f>
        <v>1064</v>
      </c>
      <c r="M494" s="179">
        <v>25</v>
      </c>
      <c r="N494" s="179">
        <f t="shared" si="336"/>
        <v>2093.5</v>
      </c>
      <c r="O494" s="219">
        <f t="shared" si="337"/>
        <v>32906.5</v>
      </c>
    </row>
    <row r="495" spans="1:15" s="7" customFormat="1" ht="36.75" customHeight="1" x14ac:dyDescent="0.2">
      <c r="A495" s="169">
        <v>400</v>
      </c>
      <c r="B495" s="109" t="s">
        <v>163</v>
      </c>
      <c r="C495" s="109" t="s">
        <v>316</v>
      </c>
      <c r="D495" s="127" t="s">
        <v>981</v>
      </c>
      <c r="E495" s="139" t="s">
        <v>312</v>
      </c>
      <c r="F495" s="139" t="s">
        <v>19</v>
      </c>
      <c r="G495" s="179">
        <v>78040.820000000007</v>
      </c>
      <c r="H495" s="179">
        <v>0</v>
      </c>
      <c r="I495" s="179">
        <f t="shared" si="325"/>
        <v>78040.820000000007</v>
      </c>
      <c r="J495" s="172">
        <f>IF(G495&gt;=Datos!$D$14,(Datos!$D$14*Datos!$C$14),IF(G495&lt;=Datos!$D$14,(G495*Datos!$C$14)))</f>
        <v>2239.771534</v>
      </c>
      <c r="K495" s="180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6940.0125511666702</v>
      </c>
      <c r="L495" s="172">
        <f>IF(G495&gt;=Datos!$D$15,(Datos!$D$15*Datos!$C$15),IF(G495&lt;=Datos!$D$15,(G495*Datos!$C$15)))</f>
        <v>2372.440928</v>
      </c>
      <c r="M495" s="179">
        <v>25</v>
      </c>
      <c r="N495" s="179">
        <f t="shared" si="336"/>
        <v>11577.22501316667</v>
      </c>
      <c r="O495" s="219">
        <f t="shared" si="337"/>
        <v>66463.594986833341</v>
      </c>
    </row>
    <row r="496" spans="1:15" s="7" customFormat="1" ht="36.75" customHeight="1" x14ac:dyDescent="0.2">
      <c r="A496" s="169">
        <v>401</v>
      </c>
      <c r="B496" s="109" t="s">
        <v>209</v>
      </c>
      <c r="C496" s="109" t="s">
        <v>316</v>
      </c>
      <c r="D496" s="127" t="s">
        <v>680</v>
      </c>
      <c r="E496" s="139" t="s">
        <v>312</v>
      </c>
      <c r="F496" s="139" t="s">
        <v>19</v>
      </c>
      <c r="G496" s="179">
        <v>71500</v>
      </c>
      <c r="H496" s="179">
        <v>0</v>
      </c>
      <c r="I496" s="179">
        <f t="shared" si="325"/>
        <v>71500</v>
      </c>
      <c r="J496" s="172">
        <f>IF(G496&gt;=Datos!$D$14,(Datos!$D$14*Datos!$C$14),IF(G496&lt;=Datos!$D$14,(G496*Datos!$C$14)))</f>
        <v>2052.0500000000002</v>
      </c>
      <c r="K496" s="180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5650.745666666664</v>
      </c>
      <c r="L496" s="172">
        <f>IF(G496&gt;=Datos!$D$15,(Datos!$D$15*Datos!$C$15),IF(G496&lt;=Datos!$D$15,(G496*Datos!$C$15)))</f>
        <v>2173.6</v>
      </c>
      <c r="M496" s="179">
        <v>25</v>
      </c>
      <c r="N496" s="179">
        <f t="shared" si="336"/>
        <v>9901.3956666666636</v>
      </c>
      <c r="O496" s="219">
        <f t="shared" si="337"/>
        <v>61598.604333333336</v>
      </c>
    </row>
    <row r="497" spans="1:16" s="7" customFormat="1" ht="36.75" customHeight="1" x14ac:dyDescent="0.2">
      <c r="A497" s="169">
        <v>402</v>
      </c>
      <c r="B497" s="109" t="s">
        <v>101</v>
      </c>
      <c r="C497" s="109" t="s">
        <v>316</v>
      </c>
      <c r="D497" s="127" t="s">
        <v>679</v>
      </c>
      <c r="E497" s="139" t="s">
        <v>312</v>
      </c>
      <c r="F497" s="139" t="s">
        <v>313</v>
      </c>
      <c r="G497" s="179">
        <v>71500</v>
      </c>
      <c r="H497" s="179">
        <v>0</v>
      </c>
      <c r="I497" s="179">
        <f t="shared" si="325"/>
        <v>71500</v>
      </c>
      <c r="J497" s="172">
        <f>IF(G497&gt;=Datos!$D$14,(Datos!$D$14*Datos!$C$14),IF(G497&lt;=Datos!$D$14,(G497*Datos!$C$14)))</f>
        <v>2052.0500000000002</v>
      </c>
      <c r="K497" s="180">
        <v>4964.5600000000004</v>
      </c>
      <c r="L497" s="172">
        <f>IF(G497&gt;=Datos!$D$15,(Datos!$D$15*Datos!$C$15),IF(G497&lt;=Datos!$D$15,(G497*Datos!$C$15)))</f>
        <v>2173.6</v>
      </c>
      <c r="M497" s="179">
        <v>3455.92</v>
      </c>
      <c r="N497" s="179">
        <f t="shared" si="336"/>
        <v>12646.130000000001</v>
      </c>
      <c r="O497" s="219">
        <f t="shared" si="337"/>
        <v>58853.869999999995</v>
      </c>
    </row>
    <row r="498" spans="1:16" s="7" customFormat="1" ht="36.75" customHeight="1" x14ac:dyDescent="0.2">
      <c r="A498" s="169">
        <v>403</v>
      </c>
      <c r="B498" s="189" t="s">
        <v>333</v>
      </c>
      <c r="C498" s="109" t="s">
        <v>316</v>
      </c>
      <c r="D498" s="127" t="s">
        <v>980</v>
      </c>
      <c r="E498" s="139" t="s">
        <v>312</v>
      </c>
      <c r="F498" s="139" t="s">
        <v>313</v>
      </c>
      <c r="G498" s="179">
        <v>66000</v>
      </c>
      <c r="H498" s="179">
        <v>0</v>
      </c>
      <c r="I498" s="179">
        <f t="shared" si="325"/>
        <v>66000</v>
      </c>
      <c r="J498" s="172">
        <f>IF(G498&gt;=Datos!$D$14,(Datos!$D$14*Datos!$C$14),IF(G498&lt;=Datos!$D$14,(G498*Datos!$C$14)))</f>
        <v>1894.2</v>
      </c>
      <c r="K498" s="180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4615.755666666666</v>
      </c>
      <c r="L498" s="172">
        <f>IF(G498&gt;=Datos!$D$15,(Datos!$D$15*Datos!$C$15),IF(G498&lt;=Datos!$D$15,(G498*Datos!$C$15)))</f>
        <v>2006.4</v>
      </c>
      <c r="M498" s="179">
        <v>25</v>
      </c>
      <c r="N498" s="179">
        <f t="shared" si="336"/>
        <v>8541.3556666666664</v>
      </c>
      <c r="O498" s="219">
        <f t="shared" si="337"/>
        <v>57458.64433333333</v>
      </c>
    </row>
    <row r="499" spans="1:16" s="7" customFormat="1" ht="36.75" customHeight="1" x14ac:dyDescent="0.2">
      <c r="A499" s="169">
        <v>404</v>
      </c>
      <c r="B499" s="109" t="s">
        <v>326</v>
      </c>
      <c r="C499" s="109" t="s">
        <v>316</v>
      </c>
      <c r="D499" s="127" t="s">
        <v>320</v>
      </c>
      <c r="E499" s="139" t="s">
        <v>312</v>
      </c>
      <c r="F499" s="139" t="s">
        <v>19</v>
      </c>
      <c r="G499" s="179">
        <v>66000</v>
      </c>
      <c r="H499" s="179">
        <v>0</v>
      </c>
      <c r="I499" s="179">
        <f t="shared" si="325"/>
        <v>66000</v>
      </c>
      <c r="J499" s="172">
        <f>IF(G499&gt;=Datos!$D$14,(Datos!$D$14*Datos!$C$14),IF(G499&lt;=Datos!$D$14,(G499*Datos!$C$14)))</f>
        <v>1894.2</v>
      </c>
      <c r="K499" s="180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4615.755666666666</v>
      </c>
      <c r="L499" s="172">
        <f>IF(G499&gt;=Datos!$D$15,(Datos!$D$15*Datos!$C$15),IF(G499&lt;=Datos!$D$15,(G499*Datos!$C$15)))</f>
        <v>2006.4</v>
      </c>
      <c r="M499" s="179">
        <v>25</v>
      </c>
      <c r="N499" s="179">
        <f t="shared" si="326"/>
        <v>8541.3556666666664</v>
      </c>
      <c r="O499" s="219">
        <f t="shared" si="327"/>
        <v>57458.64433333333</v>
      </c>
    </row>
    <row r="500" spans="1:16" s="7" customFormat="1" ht="36.75" customHeight="1" x14ac:dyDescent="0.2">
      <c r="A500" s="169">
        <v>405</v>
      </c>
      <c r="B500" s="189" t="s">
        <v>35</v>
      </c>
      <c r="C500" s="109" t="s">
        <v>316</v>
      </c>
      <c r="D500" s="127" t="s">
        <v>679</v>
      </c>
      <c r="E500" s="139" t="s">
        <v>312</v>
      </c>
      <c r="F500" s="139" t="s">
        <v>19</v>
      </c>
      <c r="G500" s="179">
        <v>71500</v>
      </c>
      <c r="H500" s="179">
        <v>0</v>
      </c>
      <c r="I500" s="179">
        <f t="shared" si="325"/>
        <v>71500</v>
      </c>
      <c r="J500" s="172">
        <f>IF(G500&gt;=Datos!$D$14,(Datos!$D$14*Datos!$C$14),IF(G500&lt;=Datos!$D$14,(G500*Datos!$C$14)))</f>
        <v>2052.0500000000002</v>
      </c>
      <c r="K500" s="180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5650.745666666664</v>
      </c>
      <c r="L500" s="172">
        <f>IF(G500&gt;=Datos!$D$15,(Datos!$D$15*Datos!$C$15),IF(G500&lt;=Datos!$D$15,(G500*Datos!$C$15)))</f>
        <v>2173.6</v>
      </c>
      <c r="M500" s="179">
        <v>25</v>
      </c>
      <c r="N500" s="179">
        <f t="shared" ref="N500:N506" si="338">SUM(J500:M500)</f>
        <v>9901.3956666666636</v>
      </c>
      <c r="O500" s="219">
        <f t="shared" ref="O500:O506" si="339">+G500-N500</f>
        <v>61598.604333333336</v>
      </c>
    </row>
    <row r="501" spans="1:16" s="7" customFormat="1" ht="36.75" customHeight="1" x14ac:dyDescent="0.2">
      <c r="A501" s="169">
        <v>406</v>
      </c>
      <c r="B501" s="189" t="s">
        <v>173</v>
      </c>
      <c r="C501" s="109" t="s">
        <v>316</v>
      </c>
      <c r="D501" s="127" t="s">
        <v>878</v>
      </c>
      <c r="E501" s="139" t="s">
        <v>312</v>
      </c>
      <c r="F501" s="139" t="s">
        <v>19</v>
      </c>
      <c r="G501" s="133">
        <v>71500</v>
      </c>
      <c r="H501" s="179">
        <v>0</v>
      </c>
      <c r="I501" s="179">
        <f t="shared" si="325"/>
        <v>71500</v>
      </c>
      <c r="J501" s="172">
        <f>IF(G501&gt;=Datos!$D$14,(Datos!$D$14*Datos!$C$14),IF(G501&lt;=Datos!$D$14,(G501*Datos!$C$14)))</f>
        <v>2052.0500000000002</v>
      </c>
      <c r="K501" s="180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5650.745666666664</v>
      </c>
      <c r="L501" s="172">
        <f>IF(G501&gt;=Datos!$D$15,(Datos!$D$15*Datos!$C$15),IF(G501&lt;=Datos!$D$15,(G501*Datos!$C$15)))</f>
        <v>2173.6</v>
      </c>
      <c r="M501" s="179">
        <v>25</v>
      </c>
      <c r="N501" s="179">
        <f t="shared" si="338"/>
        <v>9901.3956666666636</v>
      </c>
      <c r="O501" s="219">
        <f t="shared" si="339"/>
        <v>61598.604333333336</v>
      </c>
    </row>
    <row r="502" spans="1:16" s="7" customFormat="1" ht="36.75" customHeight="1" x14ac:dyDescent="0.2">
      <c r="A502" s="169">
        <v>407</v>
      </c>
      <c r="B502" s="109" t="s">
        <v>307</v>
      </c>
      <c r="C502" s="109" t="s">
        <v>316</v>
      </c>
      <c r="D502" s="127" t="s">
        <v>878</v>
      </c>
      <c r="E502" s="139" t="s">
        <v>312</v>
      </c>
      <c r="F502" s="139" t="s">
        <v>19</v>
      </c>
      <c r="G502" s="179">
        <v>66000</v>
      </c>
      <c r="H502" s="179">
        <v>0</v>
      </c>
      <c r="I502" s="179">
        <f t="shared" si="325"/>
        <v>66000</v>
      </c>
      <c r="J502" s="172">
        <f>IF(G502&gt;=Datos!$D$14,(Datos!$D$14*Datos!$C$14),IF(G502&lt;=Datos!$D$14,(G502*Datos!$C$14)))</f>
        <v>1894.2</v>
      </c>
      <c r="K502" s="180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4615.755666666666</v>
      </c>
      <c r="L502" s="172">
        <f>IF(G502&gt;=Datos!$D$15,(Datos!$D$15*Datos!$C$15),IF(G502&lt;=Datos!$D$15,(G502*Datos!$C$15)))</f>
        <v>2006.4</v>
      </c>
      <c r="M502" s="179">
        <v>25</v>
      </c>
      <c r="N502" s="179">
        <f t="shared" si="338"/>
        <v>8541.3556666666664</v>
      </c>
      <c r="O502" s="219">
        <f t="shared" si="339"/>
        <v>57458.64433333333</v>
      </c>
    </row>
    <row r="503" spans="1:16" s="7" customFormat="1" ht="36.75" customHeight="1" x14ac:dyDescent="0.2">
      <c r="A503" s="169">
        <v>408</v>
      </c>
      <c r="B503" s="109" t="s">
        <v>141</v>
      </c>
      <c r="C503" s="109" t="s">
        <v>316</v>
      </c>
      <c r="D503" s="127" t="s">
        <v>693</v>
      </c>
      <c r="E503" s="139" t="s">
        <v>312</v>
      </c>
      <c r="F503" s="139" t="s">
        <v>19</v>
      </c>
      <c r="G503" s="179">
        <v>80000</v>
      </c>
      <c r="H503" s="179">
        <v>0</v>
      </c>
      <c r="I503" s="179">
        <f t="shared" si="325"/>
        <v>80000</v>
      </c>
      <c r="J503" s="172">
        <f>IF(G503&gt;=Datos!$D$14,(Datos!$D$14*Datos!$C$14),IF(G503&lt;=Datos!$D$14,(G503*Datos!$C$14)))</f>
        <v>2296</v>
      </c>
      <c r="K503" s="180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7400.8606666666674</v>
      </c>
      <c r="L503" s="172">
        <f>IF(G503&gt;=Datos!$D$15,(Datos!$D$15*Datos!$C$15),IF(G503&lt;=Datos!$D$15,(G503*Datos!$C$15)))</f>
        <v>2432</v>
      </c>
      <c r="M503" s="179">
        <v>25</v>
      </c>
      <c r="N503" s="179">
        <f t="shared" si="338"/>
        <v>12153.860666666667</v>
      </c>
      <c r="O503" s="219">
        <f t="shared" si="339"/>
        <v>67846.139333333325</v>
      </c>
    </row>
    <row r="504" spans="1:16" s="7" customFormat="1" ht="36.75" customHeight="1" x14ac:dyDescent="0.2">
      <c r="A504" s="169">
        <v>409</v>
      </c>
      <c r="B504" s="109" t="s">
        <v>588</v>
      </c>
      <c r="C504" s="109" t="s">
        <v>316</v>
      </c>
      <c r="D504" s="127" t="s">
        <v>498</v>
      </c>
      <c r="E504" s="139" t="s">
        <v>312</v>
      </c>
      <c r="F504" s="139" t="s">
        <v>19</v>
      </c>
      <c r="G504" s="179">
        <v>35000</v>
      </c>
      <c r="H504" s="179">
        <v>0</v>
      </c>
      <c r="I504" s="179">
        <f t="shared" si="325"/>
        <v>35000</v>
      </c>
      <c r="J504" s="172">
        <f>IF(G504&gt;=Datos!$D$14,(Datos!$D$14*Datos!$C$14),IF(G504&lt;=Datos!$D$14,(G504*Datos!$C$14)))</f>
        <v>1004.5</v>
      </c>
      <c r="K504" s="180" t="str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0</v>
      </c>
      <c r="L504" s="172">
        <f>IF(G504&gt;=Datos!$D$15,(Datos!$D$15*Datos!$C$15),IF(G504&lt;=Datos!$D$15,(G504*Datos!$C$15)))</f>
        <v>1064</v>
      </c>
      <c r="M504" s="179">
        <v>25</v>
      </c>
      <c r="N504" s="179">
        <f t="shared" si="338"/>
        <v>2093.5</v>
      </c>
      <c r="O504" s="219">
        <f t="shared" si="339"/>
        <v>32906.5</v>
      </c>
    </row>
    <row r="505" spans="1:16" s="7" customFormat="1" ht="36.75" customHeight="1" x14ac:dyDescent="0.2">
      <c r="A505" s="169">
        <v>410</v>
      </c>
      <c r="B505" s="109" t="s">
        <v>172</v>
      </c>
      <c r="C505" s="109" t="s">
        <v>316</v>
      </c>
      <c r="D505" s="127" t="s">
        <v>693</v>
      </c>
      <c r="E505" s="139" t="s">
        <v>312</v>
      </c>
      <c r="F505" s="139" t="s">
        <v>19</v>
      </c>
      <c r="G505" s="179">
        <v>80000</v>
      </c>
      <c r="H505" s="179">
        <v>0</v>
      </c>
      <c r="I505" s="179">
        <f t="shared" si="325"/>
        <v>80000</v>
      </c>
      <c r="J505" s="172">
        <f>IF(G505&gt;=Datos!$D$14,(Datos!$D$14*Datos!$C$14),IF(G505&lt;=Datos!$D$14,(G505*Datos!$C$14)))</f>
        <v>2296</v>
      </c>
      <c r="K505" s="180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7400.8606666666674</v>
      </c>
      <c r="L505" s="172">
        <f>IF(G505&gt;=Datos!$D$15,(Datos!$D$15*Datos!$C$15),IF(G505&lt;=Datos!$D$15,(G505*Datos!$C$15)))</f>
        <v>2432</v>
      </c>
      <c r="M505" s="179">
        <v>25</v>
      </c>
      <c r="N505" s="179">
        <f t="shared" si="338"/>
        <v>12153.860666666667</v>
      </c>
      <c r="O505" s="219">
        <f t="shared" si="339"/>
        <v>67846.139333333325</v>
      </c>
    </row>
    <row r="506" spans="1:16" s="7" customFormat="1" ht="36.75" customHeight="1" x14ac:dyDescent="0.2">
      <c r="A506" s="169">
        <v>411</v>
      </c>
      <c r="B506" s="109" t="s">
        <v>85</v>
      </c>
      <c r="C506" s="109" t="s">
        <v>316</v>
      </c>
      <c r="D506" s="127" t="s">
        <v>498</v>
      </c>
      <c r="E506" s="139" t="s">
        <v>312</v>
      </c>
      <c r="F506" s="139" t="s">
        <v>19</v>
      </c>
      <c r="G506" s="179">
        <v>35000</v>
      </c>
      <c r="H506" s="179">
        <v>0</v>
      </c>
      <c r="I506" s="179">
        <f t="shared" si="325"/>
        <v>35000</v>
      </c>
      <c r="J506" s="172">
        <f>IF(G506&gt;=Datos!$D$14,(Datos!$D$14*Datos!$C$14),IF(G506&lt;=Datos!$D$14,(G506*Datos!$C$14)))</f>
        <v>1004.5</v>
      </c>
      <c r="K506" s="180" t="str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0</v>
      </c>
      <c r="L506" s="172">
        <f>IF(G506&gt;=Datos!$D$15,(Datos!$D$15*Datos!$C$15),IF(G506&lt;=Datos!$D$15,(G506*Datos!$C$15)))</f>
        <v>1064</v>
      </c>
      <c r="M506" s="179">
        <v>6740.46</v>
      </c>
      <c r="N506" s="179">
        <f t="shared" si="338"/>
        <v>8808.9599999999991</v>
      </c>
      <c r="O506" s="219">
        <f t="shared" si="339"/>
        <v>26191.040000000001</v>
      </c>
    </row>
    <row r="507" spans="1:16" s="7" customFormat="1" ht="36.75" customHeight="1" x14ac:dyDescent="0.2">
      <c r="A507" s="169">
        <v>412</v>
      </c>
      <c r="B507" s="189" t="s">
        <v>155</v>
      </c>
      <c r="C507" s="109" t="s">
        <v>316</v>
      </c>
      <c r="D507" s="127" t="s">
        <v>498</v>
      </c>
      <c r="E507" s="139" t="s">
        <v>312</v>
      </c>
      <c r="F507" s="139" t="s">
        <v>19</v>
      </c>
      <c r="G507" s="179">
        <v>35000</v>
      </c>
      <c r="H507" s="179">
        <v>0</v>
      </c>
      <c r="I507" s="179">
        <f t="shared" si="325"/>
        <v>35000</v>
      </c>
      <c r="J507" s="172">
        <f>IF(G507&gt;=Datos!$D$14,(Datos!$D$14*Datos!$C$14),IF(G507&lt;=Datos!$D$14,(G507*Datos!$C$14)))</f>
        <v>1004.5</v>
      </c>
      <c r="K507" s="180" t="str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0</v>
      </c>
      <c r="L507" s="172">
        <f>IF(G507&gt;=Datos!$D$15,(Datos!$D$15*Datos!$C$15),IF(G507&lt;=Datos!$D$15,(G507*Datos!$C$15)))</f>
        <v>1064</v>
      </c>
      <c r="M507" s="179">
        <v>25</v>
      </c>
      <c r="N507" s="179">
        <f t="shared" ref="N507:N516" si="340">SUM(J507:M507)</f>
        <v>2093.5</v>
      </c>
      <c r="O507" s="219">
        <f t="shared" ref="O507:O516" si="341">+G507-N507</f>
        <v>32906.5</v>
      </c>
    </row>
    <row r="508" spans="1:16" s="7" customFormat="1" ht="36.75" customHeight="1" x14ac:dyDescent="0.2">
      <c r="A508" s="169">
        <v>413</v>
      </c>
      <c r="B508" s="189" t="s">
        <v>392</v>
      </c>
      <c r="C508" s="109" t="s">
        <v>316</v>
      </c>
      <c r="D508" s="127" t="s">
        <v>498</v>
      </c>
      <c r="E508" s="139" t="s">
        <v>312</v>
      </c>
      <c r="F508" s="139" t="s">
        <v>19</v>
      </c>
      <c r="G508" s="133">
        <v>35000</v>
      </c>
      <c r="H508" s="179">
        <v>0</v>
      </c>
      <c r="I508" s="179">
        <f t="shared" si="325"/>
        <v>35000</v>
      </c>
      <c r="J508" s="172">
        <f>IF(G508&gt;=Datos!$D$14,(Datos!$D$14*Datos!$C$14),IF(G508&lt;=Datos!$D$14,(G508*Datos!$C$14)))</f>
        <v>1004.5</v>
      </c>
      <c r="K508" s="180" t="str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0</v>
      </c>
      <c r="L508" s="172">
        <f>IF(G508&gt;=Datos!$D$15,(Datos!$D$15*Datos!$C$15),IF(G508&lt;=Datos!$D$15,(G508*Datos!$C$15)))</f>
        <v>1064</v>
      </c>
      <c r="M508" s="179">
        <v>1740.46</v>
      </c>
      <c r="N508" s="179">
        <f t="shared" si="340"/>
        <v>3808.96</v>
      </c>
      <c r="O508" s="219">
        <f t="shared" si="341"/>
        <v>31191.040000000001</v>
      </c>
      <c r="P508" s="17"/>
    </row>
    <row r="509" spans="1:16" s="7" customFormat="1" ht="36.75" customHeight="1" x14ac:dyDescent="0.2">
      <c r="A509" s="169">
        <v>414</v>
      </c>
      <c r="B509" s="109" t="s">
        <v>29</v>
      </c>
      <c r="C509" s="109" t="s">
        <v>316</v>
      </c>
      <c r="D509" s="127" t="s">
        <v>320</v>
      </c>
      <c r="E509" s="139" t="s">
        <v>312</v>
      </c>
      <c r="F509" s="139" t="s">
        <v>19</v>
      </c>
      <c r="G509" s="179">
        <v>66000</v>
      </c>
      <c r="H509" s="179">
        <v>0</v>
      </c>
      <c r="I509" s="179">
        <f t="shared" si="325"/>
        <v>66000</v>
      </c>
      <c r="J509" s="172">
        <f>IF(G509&gt;=Datos!$D$14,(Datos!$D$14*Datos!$C$14),IF(G509&lt;=Datos!$D$14,(G509*Datos!$C$14)))</f>
        <v>1894.2</v>
      </c>
      <c r="K509" s="180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4615.755666666666</v>
      </c>
      <c r="L509" s="172">
        <f>IF(G509&gt;=Datos!$D$15,(Datos!$D$15*Datos!$C$15),IF(G509&lt;=Datos!$D$15,(G509*Datos!$C$15)))</f>
        <v>2006.4</v>
      </c>
      <c r="M509" s="179">
        <v>25</v>
      </c>
      <c r="N509" s="179">
        <f t="shared" si="340"/>
        <v>8541.3556666666664</v>
      </c>
      <c r="O509" s="219">
        <f t="shared" si="341"/>
        <v>57458.64433333333</v>
      </c>
    </row>
    <row r="510" spans="1:16" s="7" customFormat="1" ht="36.75" customHeight="1" x14ac:dyDescent="0.2">
      <c r="A510" s="169">
        <v>415</v>
      </c>
      <c r="B510" s="109" t="s">
        <v>325</v>
      </c>
      <c r="C510" s="109" t="s">
        <v>316</v>
      </c>
      <c r="D510" s="127" t="s">
        <v>498</v>
      </c>
      <c r="E510" s="139" t="s">
        <v>312</v>
      </c>
      <c r="F510" s="139" t="s">
        <v>19</v>
      </c>
      <c r="G510" s="179">
        <v>35000</v>
      </c>
      <c r="H510" s="179">
        <v>0</v>
      </c>
      <c r="I510" s="179">
        <f t="shared" si="325"/>
        <v>35000</v>
      </c>
      <c r="J510" s="172">
        <f>IF(G510&gt;=Datos!$D$14,(Datos!$D$14*Datos!$C$14),IF(G510&lt;=Datos!$D$14,(G510*Datos!$C$14)))</f>
        <v>1004.5</v>
      </c>
      <c r="K510" s="180" t="str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0</v>
      </c>
      <c r="L510" s="172">
        <f>IF(G510&gt;=Datos!$D$15,(Datos!$D$15*Datos!$C$15),IF(G510&lt;=Datos!$D$15,(G510*Datos!$C$15)))</f>
        <v>1064</v>
      </c>
      <c r="M510" s="179">
        <v>25</v>
      </c>
      <c r="N510" s="179">
        <f t="shared" si="340"/>
        <v>2093.5</v>
      </c>
      <c r="O510" s="219">
        <f t="shared" si="341"/>
        <v>32906.5</v>
      </c>
    </row>
    <row r="511" spans="1:16" s="7" customFormat="1" ht="36.75" customHeight="1" x14ac:dyDescent="0.2">
      <c r="A511" s="169">
        <v>416</v>
      </c>
      <c r="B511" s="109" t="s">
        <v>167</v>
      </c>
      <c r="C511" s="109" t="s">
        <v>316</v>
      </c>
      <c r="D511" s="127" t="s">
        <v>693</v>
      </c>
      <c r="E511" s="139" t="s">
        <v>312</v>
      </c>
      <c r="F511" s="139" t="s">
        <v>19</v>
      </c>
      <c r="G511" s="179">
        <v>80000</v>
      </c>
      <c r="H511" s="179">
        <v>0</v>
      </c>
      <c r="I511" s="179">
        <f t="shared" si="325"/>
        <v>80000</v>
      </c>
      <c r="J511" s="172">
        <f>IF(G511&gt;=Datos!$D$14,(Datos!$D$14*Datos!$C$14),IF(G511&lt;=Datos!$D$14,(G511*Datos!$C$14)))</f>
        <v>2296</v>
      </c>
      <c r="K511" s="180">
        <v>7400.87</v>
      </c>
      <c r="L511" s="172">
        <f>IF(G511&gt;=Datos!$D$15,(Datos!$D$15*Datos!$C$15),IF(G511&lt;=Datos!$D$15,(G511*Datos!$C$15)))</f>
        <v>2432</v>
      </c>
      <c r="M511" s="179">
        <v>9992.31</v>
      </c>
      <c r="N511" s="179">
        <f t="shared" si="340"/>
        <v>22121.18</v>
      </c>
      <c r="O511" s="219">
        <f t="shared" si="341"/>
        <v>57878.82</v>
      </c>
    </row>
    <row r="512" spans="1:16" s="7" customFormat="1" ht="36.75" customHeight="1" x14ac:dyDescent="0.2">
      <c r="A512" s="169">
        <v>417</v>
      </c>
      <c r="B512" s="109" t="s">
        <v>107</v>
      </c>
      <c r="C512" s="109" t="s">
        <v>316</v>
      </c>
      <c r="D512" s="127" t="s">
        <v>680</v>
      </c>
      <c r="E512" s="139" t="s">
        <v>312</v>
      </c>
      <c r="F512" s="139" t="s">
        <v>19</v>
      </c>
      <c r="G512" s="179">
        <v>66000</v>
      </c>
      <c r="H512" s="179">
        <v>0</v>
      </c>
      <c r="I512" s="179">
        <f t="shared" si="325"/>
        <v>66000</v>
      </c>
      <c r="J512" s="172">
        <f>IF(G512&gt;=Datos!$D$14,(Datos!$D$14*Datos!$C$14),IF(G512&lt;=Datos!$D$14,(G512*Datos!$C$14)))</f>
        <v>1894.2</v>
      </c>
      <c r="K512" s="180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4615.755666666666</v>
      </c>
      <c r="L512" s="172">
        <f>IF(G512&gt;=Datos!$D$15,(Datos!$D$15*Datos!$C$15),IF(G512&lt;=Datos!$D$15,(G512*Datos!$C$15)))</f>
        <v>2006.4</v>
      </c>
      <c r="M512" s="179">
        <v>25</v>
      </c>
      <c r="N512" s="179">
        <f t="shared" si="340"/>
        <v>8541.3556666666664</v>
      </c>
      <c r="O512" s="219">
        <f t="shared" si="341"/>
        <v>57458.64433333333</v>
      </c>
    </row>
    <row r="513" spans="1:15" s="7" customFormat="1" ht="36.75" customHeight="1" x14ac:dyDescent="0.2">
      <c r="A513" s="169">
        <v>418</v>
      </c>
      <c r="B513" s="109" t="s">
        <v>44</v>
      </c>
      <c r="C513" s="109" t="s">
        <v>316</v>
      </c>
      <c r="D513" s="127" t="s">
        <v>679</v>
      </c>
      <c r="E513" s="139" t="s">
        <v>312</v>
      </c>
      <c r="F513" s="139" t="s">
        <v>19</v>
      </c>
      <c r="G513" s="179">
        <v>82769.83</v>
      </c>
      <c r="H513" s="179">
        <v>0</v>
      </c>
      <c r="I513" s="179">
        <f t="shared" si="325"/>
        <v>82769.83</v>
      </c>
      <c r="J513" s="172">
        <f>IF(G513&gt;=Datos!$D$14,(Datos!$D$14*Datos!$C$14),IF(G513&lt;=Datos!$D$14,(G513*Datos!$C$14)))</f>
        <v>2375.4941210000002</v>
      </c>
      <c r="K513" s="180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8052.39392841667</v>
      </c>
      <c r="L513" s="172">
        <f>IF(G513&gt;=Datos!$D$15,(Datos!$D$15*Datos!$C$15),IF(G513&lt;=Datos!$D$15,(G513*Datos!$C$15)))</f>
        <v>2516.2028319999999</v>
      </c>
      <c r="M513" s="179">
        <v>25</v>
      </c>
      <c r="N513" s="179">
        <f t="shared" si="340"/>
        <v>12969.090881416669</v>
      </c>
      <c r="O513" s="219">
        <f t="shared" si="341"/>
        <v>69800.739118583326</v>
      </c>
    </row>
    <row r="514" spans="1:15" s="7" customFormat="1" ht="36.75" customHeight="1" x14ac:dyDescent="0.2">
      <c r="A514" s="169">
        <v>419</v>
      </c>
      <c r="B514" s="109" t="s">
        <v>154</v>
      </c>
      <c r="C514" s="109" t="s">
        <v>316</v>
      </c>
      <c r="D514" s="127" t="s">
        <v>694</v>
      </c>
      <c r="E514" s="139" t="s">
        <v>312</v>
      </c>
      <c r="F514" s="139" t="s">
        <v>19</v>
      </c>
      <c r="G514" s="179">
        <v>90000</v>
      </c>
      <c r="H514" s="179">
        <v>0</v>
      </c>
      <c r="I514" s="179">
        <f t="shared" si="325"/>
        <v>90000</v>
      </c>
      <c r="J514" s="172">
        <f>IF(G514&gt;=Datos!$D$14,(Datos!$D$14*Datos!$C$14),IF(G514&lt;=Datos!$D$14,(G514*Datos!$C$14)))</f>
        <v>2583</v>
      </c>
      <c r="K514" s="180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9753.1106666666674</v>
      </c>
      <c r="L514" s="172">
        <f>IF(G514&gt;=Datos!$D$15,(Datos!$D$15*Datos!$C$15),IF(G514&lt;=Datos!$D$15,(G514*Datos!$C$15)))</f>
        <v>2736</v>
      </c>
      <c r="M514" s="179">
        <v>25</v>
      </c>
      <c r="N514" s="179">
        <f t="shared" si="340"/>
        <v>15097.110666666667</v>
      </c>
      <c r="O514" s="219">
        <f t="shared" si="341"/>
        <v>74902.889333333325</v>
      </c>
    </row>
    <row r="515" spans="1:15" s="7" customFormat="1" ht="36.75" customHeight="1" x14ac:dyDescent="0.2">
      <c r="A515" s="169">
        <v>420</v>
      </c>
      <c r="B515" s="109" t="s">
        <v>987</v>
      </c>
      <c r="C515" s="109" t="s">
        <v>316</v>
      </c>
      <c r="D515" s="127" t="s">
        <v>878</v>
      </c>
      <c r="E515" s="139" t="s">
        <v>312</v>
      </c>
      <c r="F515" s="139" t="s">
        <v>19</v>
      </c>
      <c r="G515" s="179">
        <v>71500</v>
      </c>
      <c r="H515" s="179">
        <v>0</v>
      </c>
      <c r="I515" s="179">
        <f t="shared" si="325"/>
        <v>71500</v>
      </c>
      <c r="J515" s="172">
        <f>IF(G515&gt;=Datos!$D$14,(Datos!$D$14*Datos!$C$14),IF(G515&lt;=Datos!$D$14,(G515*Datos!$C$14)))</f>
        <v>2052.0500000000002</v>
      </c>
      <c r="K515" s="180">
        <v>5307.65</v>
      </c>
      <c r="L515" s="172">
        <f>IF(G515&gt;=Datos!$D$15,(Datos!$D$15*Datos!$C$15),IF(G515&lt;=Datos!$D$15,(G515*Datos!$C$15)))</f>
        <v>2173.6</v>
      </c>
      <c r="M515" s="179">
        <v>1740.46</v>
      </c>
      <c r="N515" s="179">
        <f t="shared" si="340"/>
        <v>11273.759999999998</v>
      </c>
      <c r="O515" s="219">
        <f t="shared" si="341"/>
        <v>60226.240000000005</v>
      </c>
    </row>
    <row r="516" spans="1:15" s="7" customFormat="1" ht="36.75" customHeight="1" x14ac:dyDescent="0.2">
      <c r="A516" s="169">
        <v>421</v>
      </c>
      <c r="B516" s="109" t="s">
        <v>94</v>
      </c>
      <c r="C516" s="109" t="s">
        <v>316</v>
      </c>
      <c r="D516" s="127" t="s">
        <v>320</v>
      </c>
      <c r="E516" s="139" t="s">
        <v>312</v>
      </c>
      <c r="F516" s="139" t="s">
        <v>313</v>
      </c>
      <c r="G516" s="179">
        <v>78828.75</v>
      </c>
      <c r="H516" s="179">
        <v>0</v>
      </c>
      <c r="I516" s="179">
        <f t="shared" si="325"/>
        <v>78828.75</v>
      </c>
      <c r="J516" s="172">
        <f>IF(G516&gt;=Datos!$D$14,(Datos!$D$14*Datos!$C$14),IF(G516&lt;=Datos!$D$14,(G516*Datos!$C$14)))</f>
        <v>2262.3851249999998</v>
      </c>
      <c r="K516" s="180">
        <f>IF((G516-J516-L516)&lt;=Datos!$G$7,"0",IF((G516-J516-L516)&lt;=Datos!$G$8,((G516-J516-L516)-Datos!$F$8)*Datos!$I$6,IF((G516-J516-L516)&lt;=Datos!$G$9,Datos!$I$8+((G516-J516-L516)-Datos!$F$9)*Datos!$J$6,IF((G516-J516-L516)&gt;=Datos!$F$10,(Datos!$I$8+Datos!$J$8)+((G516-J516-L516)-Datos!$F$10)*Datos!$K$6))))</f>
        <v>7125.3533854166672</v>
      </c>
      <c r="L516" s="172">
        <f>IF(G516&gt;=Datos!$D$15,(Datos!$D$15*Datos!$C$15),IF(G516&lt;=Datos!$D$15,(G516*Datos!$C$15)))</f>
        <v>2396.3939999999998</v>
      </c>
      <c r="M516" s="179">
        <v>7340.14</v>
      </c>
      <c r="N516" s="179">
        <f t="shared" si="340"/>
        <v>19124.272510416668</v>
      </c>
      <c r="O516" s="219">
        <f t="shared" si="341"/>
        <v>59704.477489583332</v>
      </c>
    </row>
    <row r="517" spans="1:15" s="87" customFormat="1" ht="36.75" customHeight="1" x14ac:dyDescent="0.2">
      <c r="A517" s="267" t="s">
        <v>501</v>
      </c>
      <c r="B517" s="268"/>
      <c r="C517" s="118">
        <v>45</v>
      </c>
      <c r="D517" s="118"/>
      <c r="E517" s="218"/>
      <c r="F517" s="136"/>
      <c r="G517" s="122">
        <f>SUM(G472:G516)</f>
        <v>2819043.1500000004</v>
      </c>
      <c r="H517" s="122">
        <f t="shared" ref="H517:O517" si="342">SUM(H472:H516)</f>
        <v>0</v>
      </c>
      <c r="I517" s="122">
        <f t="shared" si="342"/>
        <v>2819043.1500000004</v>
      </c>
      <c r="J517" s="122">
        <f t="shared" si="342"/>
        <v>80906.538404999999</v>
      </c>
      <c r="K517" s="122">
        <f t="shared" si="342"/>
        <v>193483.25503166666</v>
      </c>
      <c r="L517" s="122">
        <f t="shared" si="342"/>
        <v>85698.911760000003</v>
      </c>
      <c r="M517" s="122">
        <f t="shared" si="342"/>
        <v>38846.589999999997</v>
      </c>
      <c r="N517" s="122">
        <f t="shared" si="342"/>
        <v>398935.29519666673</v>
      </c>
      <c r="O517" s="122">
        <f t="shared" si="342"/>
        <v>2420107.8548033335</v>
      </c>
    </row>
    <row r="518" spans="1:15" s="7" customFormat="1" ht="36.75" customHeight="1" x14ac:dyDescent="0.2">
      <c r="A518" s="267" t="s">
        <v>691</v>
      </c>
      <c r="B518" s="268"/>
      <c r="C518" s="268"/>
      <c r="D518" s="268"/>
      <c r="E518" s="268"/>
      <c r="F518" s="268"/>
      <c r="G518" s="268"/>
      <c r="H518" s="268"/>
      <c r="I518" s="268"/>
      <c r="J518" s="268"/>
      <c r="K518" s="268"/>
      <c r="L518" s="268"/>
      <c r="M518" s="268"/>
      <c r="N518" s="268"/>
      <c r="O518" s="269"/>
    </row>
    <row r="519" spans="1:15" s="7" customFormat="1" ht="36.75" customHeight="1" x14ac:dyDescent="0.2">
      <c r="A519" s="169">
        <v>422</v>
      </c>
      <c r="B519" s="109" t="s">
        <v>171</v>
      </c>
      <c r="C519" s="109" t="s">
        <v>318</v>
      </c>
      <c r="D519" s="109" t="s">
        <v>345</v>
      </c>
      <c r="E519" s="139" t="s">
        <v>312</v>
      </c>
      <c r="F519" s="139" t="s">
        <v>19</v>
      </c>
      <c r="G519" s="179">
        <v>66000</v>
      </c>
      <c r="H519" s="179">
        <v>0</v>
      </c>
      <c r="I519" s="179">
        <f t="shared" ref="I519:I520" si="343">SUM(G519:H519)</f>
        <v>66000</v>
      </c>
      <c r="J519" s="172">
        <f>IF(G519&gt;=Datos!$D$14,(Datos!$D$14*Datos!$C$14),IF(G519&lt;=Datos!$D$14,(G519*Datos!$C$14)))</f>
        <v>1894.2</v>
      </c>
      <c r="K519" s="180">
        <v>4272.66</v>
      </c>
      <c r="L519" s="172">
        <f>IF(G519&gt;=Datos!$D$15,(Datos!$D$15*Datos!$C$15),IF(G519&lt;=Datos!$D$15,(G519*Datos!$C$15)))</f>
        <v>2006.4</v>
      </c>
      <c r="M519" s="179">
        <v>22665.17</v>
      </c>
      <c r="N519" s="179">
        <f t="shared" ref="N519:N520" si="344">SUM(J519:M519)</f>
        <v>30838.43</v>
      </c>
      <c r="O519" s="219">
        <f t="shared" ref="O519:O520" si="345">+G519-N519</f>
        <v>35161.57</v>
      </c>
    </row>
    <row r="520" spans="1:15" ht="36.75" customHeight="1" x14ac:dyDescent="0.2">
      <c r="A520" s="169">
        <v>423</v>
      </c>
      <c r="B520" s="174" t="s">
        <v>192</v>
      </c>
      <c r="C520" s="174" t="s">
        <v>318</v>
      </c>
      <c r="D520" s="174" t="s">
        <v>692</v>
      </c>
      <c r="E520" s="175" t="s">
        <v>312</v>
      </c>
      <c r="F520" s="175" t="s">
        <v>313</v>
      </c>
      <c r="G520" s="176">
        <v>66000</v>
      </c>
      <c r="H520" s="176">
        <v>0</v>
      </c>
      <c r="I520" s="176">
        <f t="shared" si="343"/>
        <v>66000</v>
      </c>
      <c r="J520" s="177">
        <f>IF(G520&gt;=Datos!$D$14,(Datos!$D$14*Datos!$C$14),IF(G520&lt;=Datos!$D$14,(G520*Datos!$C$14)))</f>
        <v>1894.2</v>
      </c>
      <c r="K520" s="178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4615.755666666666</v>
      </c>
      <c r="L520" s="177">
        <f>IF(G520&gt;=Datos!$D$15,(Datos!$D$15*Datos!$C$15),IF(G520&lt;=Datos!$D$15,(G520*Datos!$C$15)))</f>
        <v>2006.4</v>
      </c>
      <c r="M520" s="176">
        <v>25</v>
      </c>
      <c r="N520" s="179">
        <f t="shared" si="344"/>
        <v>8541.3556666666664</v>
      </c>
      <c r="O520" s="219">
        <f t="shared" si="345"/>
        <v>57458.64433333333</v>
      </c>
    </row>
    <row r="521" spans="1:15" s="87" customFormat="1" ht="36.75" customHeight="1" x14ac:dyDescent="0.2">
      <c r="A521" s="267" t="s">
        <v>501</v>
      </c>
      <c r="B521" s="268"/>
      <c r="C521" s="118">
        <v>2</v>
      </c>
      <c r="D521" s="118"/>
      <c r="E521" s="218"/>
      <c r="F521" s="136"/>
      <c r="G521" s="122">
        <f>SUM(G519:G520)</f>
        <v>132000</v>
      </c>
      <c r="H521" s="122">
        <f t="shared" ref="H521:O521" si="346">SUM(H519:H520)</f>
        <v>0</v>
      </c>
      <c r="I521" s="122">
        <f t="shared" si="346"/>
        <v>132000</v>
      </c>
      <c r="J521" s="122">
        <f t="shared" si="346"/>
        <v>3788.4</v>
      </c>
      <c r="K521" s="122">
        <f t="shared" si="346"/>
        <v>8888.4156666666659</v>
      </c>
      <c r="L521" s="122">
        <f t="shared" si="346"/>
        <v>4012.8</v>
      </c>
      <c r="M521" s="122">
        <f t="shared" si="346"/>
        <v>22690.17</v>
      </c>
      <c r="N521" s="122">
        <f t="shared" si="346"/>
        <v>39379.785666666663</v>
      </c>
      <c r="O521" s="122">
        <f t="shared" si="346"/>
        <v>92620.214333333337</v>
      </c>
    </row>
    <row r="522" spans="1:15" s="7" customFormat="1" ht="36.75" customHeight="1" x14ac:dyDescent="0.2">
      <c r="A522" s="267" t="s">
        <v>568</v>
      </c>
      <c r="B522" s="268"/>
      <c r="C522" s="268"/>
      <c r="D522" s="268"/>
      <c r="E522" s="268"/>
      <c r="F522" s="268"/>
      <c r="G522" s="268"/>
      <c r="H522" s="268"/>
      <c r="I522" s="268"/>
      <c r="J522" s="268"/>
      <c r="K522" s="268"/>
      <c r="L522" s="268"/>
      <c r="M522" s="268"/>
      <c r="N522" s="268"/>
      <c r="O522" s="269"/>
    </row>
    <row r="523" spans="1:15" s="7" customFormat="1" ht="36.75" customHeight="1" x14ac:dyDescent="0.2">
      <c r="A523" s="169">
        <v>424</v>
      </c>
      <c r="B523" s="109" t="s">
        <v>698</v>
      </c>
      <c r="C523" s="109" t="s">
        <v>317</v>
      </c>
      <c r="D523" s="109" t="s">
        <v>345</v>
      </c>
      <c r="E523" s="139" t="s">
        <v>312</v>
      </c>
      <c r="F523" s="139" t="s">
        <v>19</v>
      </c>
      <c r="G523" s="179">
        <v>66000</v>
      </c>
      <c r="H523" s="179">
        <v>0</v>
      </c>
      <c r="I523" s="179">
        <f t="shared" ref="I523:I530" si="347">SUM(G523:H523)</f>
        <v>66000</v>
      </c>
      <c r="J523" s="172">
        <f>IF(G523&gt;=Datos!$D$14,(Datos!$D$14*Datos!$C$14),IF(G523&lt;=Datos!$D$14,(G523*Datos!$C$14)))</f>
        <v>1894.2</v>
      </c>
      <c r="K523" s="180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4615.755666666666</v>
      </c>
      <c r="L523" s="172">
        <f>IF(G523&gt;=Datos!$D$15,(Datos!$D$15*Datos!$C$15),IF(G523&lt;=Datos!$D$15,(G523*Datos!$C$15)))</f>
        <v>2006.4</v>
      </c>
      <c r="M523" s="179">
        <v>25</v>
      </c>
      <c r="N523" s="179">
        <f t="shared" ref="N523:N530" si="348">SUM(J523:M523)</f>
        <v>8541.3556666666664</v>
      </c>
      <c r="O523" s="219">
        <f t="shared" ref="O523:O530" si="349">+G523-N523</f>
        <v>57458.64433333333</v>
      </c>
    </row>
    <row r="524" spans="1:15" s="7" customFormat="1" ht="36.75" customHeight="1" x14ac:dyDescent="0.2">
      <c r="A524" s="169">
        <v>425</v>
      </c>
      <c r="B524" s="109" t="s">
        <v>699</v>
      </c>
      <c r="C524" s="109" t="s">
        <v>317</v>
      </c>
      <c r="D524" s="109" t="s">
        <v>345</v>
      </c>
      <c r="E524" s="139" t="s">
        <v>312</v>
      </c>
      <c r="F524" s="139" t="s">
        <v>19</v>
      </c>
      <c r="G524" s="179">
        <v>66000</v>
      </c>
      <c r="H524" s="179">
        <v>0</v>
      </c>
      <c r="I524" s="179">
        <f t="shared" si="347"/>
        <v>66000</v>
      </c>
      <c r="J524" s="172">
        <f>IF(G524&gt;=Datos!$D$14,(Datos!$D$14*Datos!$C$14),IF(G524&lt;=Datos!$D$14,(G524*Datos!$C$14)))</f>
        <v>1894.2</v>
      </c>
      <c r="K524" s="180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4615.755666666666</v>
      </c>
      <c r="L524" s="172">
        <f>IF(G524&gt;=Datos!$D$15,(Datos!$D$15*Datos!$C$15),IF(G524&lt;=Datos!$D$15,(G524*Datos!$C$15)))</f>
        <v>2006.4</v>
      </c>
      <c r="M524" s="179">
        <v>25</v>
      </c>
      <c r="N524" s="179">
        <f t="shared" si="348"/>
        <v>8541.3556666666664</v>
      </c>
      <c r="O524" s="219">
        <f t="shared" si="349"/>
        <v>57458.64433333333</v>
      </c>
    </row>
    <row r="525" spans="1:15" s="7" customFormat="1" ht="36.75" customHeight="1" x14ac:dyDescent="0.2">
      <c r="A525" s="169">
        <v>426</v>
      </c>
      <c r="B525" s="109" t="s">
        <v>152</v>
      </c>
      <c r="C525" s="109" t="s">
        <v>317</v>
      </c>
      <c r="D525" s="109" t="s">
        <v>345</v>
      </c>
      <c r="E525" s="139" t="s">
        <v>312</v>
      </c>
      <c r="F525" s="139" t="s">
        <v>19</v>
      </c>
      <c r="G525" s="179">
        <v>63500</v>
      </c>
      <c r="H525" s="179">
        <v>0</v>
      </c>
      <c r="I525" s="179">
        <f t="shared" si="347"/>
        <v>63500</v>
      </c>
      <c r="J525" s="172">
        <f>IF(G525&gt;=Datos!$D$14,(Datos!$D$14*Datos!$C$14),IF(G525&lt;=Datos!$D$14,(G525*Datos!$C$14)))</f>
        <v>1822.45</v>
      </c>
      <c r="K525" s="180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4145.3056666666671</v>
      </c>
      <c r="L525" s="172">
        <f>IF(G525&gt;=Datos!$D$15,(Datos!$D$15*Datos!$C$15),IF(G525&lt;=Datos!$D$15,(G525*Datos!$C$15)))</f>
        <v>1930.4</v>
      </c>
      <c r="M525" s="179">
        <v>25</v>
      </c>
      <c r="N525" s="179">
        <f t="shared" ref="N525" si="350">SUM(J525:M525)</f>
        <v>7923.1556666666675</v>
      </c>
      <c r="O525" s="219">
        <f t="shared" ref="O525" si="351">+G525-N525</f>
        <v>55576.844333333334</v>
      </c>
    </row>
    <row r="526" spans="1:15" s="7" customFormat="1" ht="36.75" customHeight="1" x14ac:dyDescent="0.2">
      <c r="A526" s="169">
        <v>427</v>
      </c>
      <c r="B526" s="109" t="s">
        <v>93</v>
      </c>
      <c r="C526" s="109" t="s">
        <v>317</v>
      </c>
      <c r="D526" s="109" t="s">
        <v>345</v>
      </c>
      <c r="E526" s="139" t="s">
        <v>312</v>
      </c>
      <c r="F526" s="139" t="s">
        <v>19</v>
      </c>
      <c r="G526" s="179">
        <v>71500</v>
      </c>
      <c r="H526" s="179">
        <v>0</v>
      </c>
      <c r="I526" s="179">
        <f t="shared" si="347"/>
        <v>71500</v>
      </c>
      <c r="J526" s="172">
        <f>IF(G526&gt;=Datos!$D$14,(Datos!$D$14*Datos!$C$14),IF(G526&lt;=Datos!$D$14,(G526*Datos!$C$14)))</f>
        <v>2052.0500000000002</v>
      </c>
      <c r="K526" s="180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5650.745666666664</v>
      </c>
      <c r="L526" s="172">
        <f>IF(G526&gt;=Datos!$D$15,(Datos!$D$15*Datos!$C$15),IF(G526&lt;=Datos!$D$15,(G526*Datos!$C$15)))</f>
        <v>2173.6</v>
      </c>
      <c r="M526" s="179">
        <v>25</v>
      </c>
      <c r="N526" s="179">
        <f t="shared" si="348"/>
        <v>9901.3956666666636</v>
      </c>
      <c r="O526" s="219">
        <f t="shared" si="349"/>
        <v>61598.604333333336</v>
      </c>
    </row>
    <row r="527" spans="1:15" s="7" customFormat="1" ht="36.75" customHeight="1" x14ac:dyDescent="0.2">
      <c r="A527" s="169">
        <v>428</v>
      </c>
      <c r="B527" s="109" t="s">
        <v>81</v>
      </c>
      <c r="C527" s="109" t="s">
        <v>317</v>
      </c>
      <c r="D527" s="109" t="s">
        <v>345</v>
      </c>
      <c r="E527" s="139" t="s">
        <v>312</v>
      </c>
      <c r="F527" s="139" t="s">
        <v>313</v>
      </c>
      <c r="G527" s="179">
        <v>66000</v>
      </c>
      <c r="H527" s="179">
        <v>0</v>
      </c>
      <c r="I527" s="179">
        <f t="shared" si="347"/>
        <v>66000</v>
      </c>
      <c r="J527" s="172">
        <f>IF(G527&gt;=Datos!$D$14,(Datos!$D$14*Datos!$C$14),IF(G527&lt;=Datos!$D$14,(G527*Datos!$C$14)))</f>
        <v>1894.2</v>
      </c>
      <c r="K527" s="180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4615.755666666666</v>
      </c>
      <c r="L527" s="172">
        <f>IF(G527&gt;=Datos!$D$15,(Datos!$D$15*Datos!$C$15),IF(G527&lt;=Datos!$D$15,(G527*Datos!$C$15)))</f>
        <v>2006.4</v>
      </c>
      <c r="M527" s="179">
        <v>25</v>
      </c>
      <c r="N527" s="179">
        <f t="shared" si="348"/>
        <v>8541.3556666666664</v>
      </c>
      <c r="O527" s="219">
        <f t="shared" si="349"/>
        <v>57458.64433333333</v>
      </c>
    </row>
    <row r="528" spans="1:15" s="7" customFormat="1" ht="36.75" customHeight="1" x14ac:dyDescent="0.2">
      <c r="A528" s="169">
        <v>429</v>
      </c>
      <c r="B528" s="109" t="s">
        <v>988</v>
      </c>
      <c r="C528" s="109" t="s">
        <v>317</v>
      </c>
      <c r="D528" s="109" t="s">
        <v>345</v>
      </c>
      <c r="E528" s="139" t="s">
        <v>312</v>
      </c>
      <c r="F528" s="139" t="s">
        <v>19</v>
      </c>
      <c r="G528" s="179">
        <v>74324.25</v>
      </c>
      <c r="H528" s="179">
        <v>0</v>
      </c>
      <c r="I528" s="179">
        <f t="shared" si="347"/>
        <v>74324.25</v>
      </c>
      <c r="J528" s="172">
        <f>IF(G528&gt;=Datos!$D$14,(Datos!$D$14*Datos!$C$14),IF(G528&lt;=Datos!$D$14,(G528*Datos!$C$14)))</f>
        <v>2133.1059749999999</v>
      </c>
      <c r="K528" s="180">
        <v>5839.12</v>
      </c>
      <c r="L528" s="172">
        <f>IF(G528&gt;=Datos!$D$15,(Datos!$D$15*Datos!$C$15),IF(G528&lt;=Datos!$D$15,(G528*Datos!$C$15)))</f>
        <v>2259.4571999999998</v>
      </c>
      <c r="M528" s="179">
        <v>1740.46</v>
      </c>
      <c r="N528" s="179">
        <f t="shared" ref="N528:N529" si="352">SUM(J528:M528)</f>
        <v>11972.143174999997</v>
      </c>
      <c r="O528" s="219">
        <f t="shared" ref="O528:O529" si="353">+G528-N528</f>
        <v>62352.106825000003</v>
      </c>
    </row>
    <row r="529" spans="1:15" s="7" customFormat="1" ht="36.75" customHeight="1" x14ac:dyDescent="0.2">
      <c r="A529" s="169">
        <v>430</v>
      </c>
      <c r="B529" s="109" t="s">
        <v>205</v>
      </c>
      <c r="C529" s="109" t="s">
        <v>317</v>
      </c>
      <c r="D529" s="109" t="s">
        <v>345</v>
      </c>
      <c r="E529" s="139" t="s">
        <v>312</v>
      </c>
      <c r="F529" s="139" t="s">
        <v>19</v>
      </c>
      <c r="G529" s="179">
        <v>74324.25</v>
      </c>
      <c r="H529" s="179">
        <v>0</v>
      </c>
      <c r="I529" s="179">
        <f t="shared" si="347"/>
        <v>74324.25</v>
      </c>
      <c r="J529" s="172">
        <f>IF(G529&gt;=Datos!$D$14,(Datos!$D$14*Datos!$C$14),IF(G529&lt;=Datos!$D$14,(G529*Datos!$C$14)))</f>
        <v>2133.1059749999999</v>
      </c>
      <c r="K529" s="180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6182.2130316666662</v>
      </c>
      <c r="L529" s="172">
        <f>IF(G529&gt;=Datos!$D$15,(Datos!$D$15*Datos!$C$15),IF(G529&lt;=Datos!$D$15,(G529*Datos!$C$15)))</f>
        <v>2259.4571999999998</v>
      </c>
      <c r="M529" s="179">
        <v>25</v>
      </c>
      <c r="N529" s="179">
        <f t="shared" si="352"/>
        <v>10599.776206666666</v>
      </c>
      <c r="O529" s="219">
        <f t="shared" si="353"/>
        <v>63724.473793333338</v>
      </c>
    </row>
    <row r="530" spans="1:15" s="7" customFormat="1" ht="36.75" customHeight="1" x14ac:dyDescent="0.2">
      <c r="A530" s="169">
        <v>431</v>
      </c>
      <c r="B530" s="109" t="s">
        <v>178</v>
      </c>
      <c r="C530" s="109" t="s">
        <v>317</v>
      </c>
      <c r="D530" s="109" t="s">
        <v>345</v>
      </c>
      <c r="E530" s="139" t="s">
        <v>312</v>
      </c>
      <c r="F530" s="139" t="s">
        <v>19</v>
      </c>
      <c r="G530" s="179">
        <v>71500</v>
      </c>
      <c r="H530" s="179">
        <v>0</v>
      </c>
      <c r="I530" s="179">
        <f t="shared" si="347"/>
        <v>71500</v>
      </c>
      <c r="J530" s="172">
        <f>IF(G530&gt;=Datos!$D$14,(Datos!$D$14*Datos!$C$14),IF(G530&lt;=Datos!$D$14,(G530*Datos!$C$14)))</f>
        <v>2052.0500000000002</v>
      </c>
      <c r="K530" s="180">
        <f>IF((G530-J530-L530)&lt;=Datos!$G$7,"0",IF((G530-J530-L530)&lt;=Datos!$G$8,((G530-J530-L530)-Datos!$F$8)*Datos!$I$6,IF((G530-J530-L530)&lt;=Datos!$G$9,Datos!$I$8+((G530-J530-L530)-Datos!$F$9)*Datos!$J$6,IF((G530-J530-L530)&gt;=Datos!$F$10,(Datos!$I$8+Datos!$J$8)+((G530-J530-L530)-Datos!$F$10)*Datos!$K$6))))</f>
        <v>5650.745666666664</v>
      </c>
      <c r="L530" s="172">
        <f>IF(G530&gt;=Datos!$D$15,(Datos!$D$15*Datos!$C$15),IF(G530&lt;=Datos!$D$15,(G530*Datos!$C$15)))</f>
        <v>2173.6</v>
      </c>
      <c r="M530" s="179">
        <v>25</v>
      </c>
      <c r="N530" s="179">
        <f t="shared" si="348"/>
        <v>9901.3956666666636</v>
      </c>
      <c r="O530" s="219">
        <f t="shared" si="349"/>
        <v>61598.604333333336</v>
      </c>
    </row>
    <row r="531" spans="1:15" s="87" customFormat="1" ht="36.75" customHeight="1" x14ac:dyDescent="0.2">
      <c r="A531" s="267" t="s">
        <v>501</v>
      </c>
      <c r="B531" s="268"/>
      <c r="C531" s="118">
        <v>8</v>
      </c>
      <c r="D531" s="118"/>
      <c r="E531" s="218"/>
      <c r="F531" s="136"/>
      <c r="G531" s="122">
        <f t="shared" ref="G531:O531" si="354">SUM(G523:G530)</f>
        <v>553148.5</v>
      </c>
      <c r="H531" s="122">
        <f t="shared" si="354"/>
        <v>0</v>
      </c>
      <c r="I531" s="122">
        <f t="shared" si="354"/>
        <v>553148.5</v>
      </c>
      <c r="J531" s="122">
        <f t="shared" si="354"/>
        <v>15875.361950000002</v>
      </c>
      <c r="K531" s="122">
        <f t="shared" si="354"/>
        <v>41315.39703166666</v>
      </c>
      <c r="L531" s="122">
        <f t="shared" si="354"/>
        <v>16815.714400000001</v>
      </c>
      <c r="M531" s="122">
        <f t="shared" si="354"/>
        <v>1915.46</v>
      </c>
      <c r="N531" s="122">
        <f t="shared" si="354"/>
        <v>75921.933381666662</v>
      </c>
      <c r="O531" s="122">
        <f t="shared" si="354"/>
        <v>477226.5666183334</v>
      </c>
    </row>
    <row r="532" spans="1:15" s="7" customFormat="1" ht="36.75" customHeight="1" x14ac:dyDescent="0.2">
      <c r="A532" s="267" t="s">
        <v>697</v>
      </c>
      <c r="B532" s="268"/>
      <c r="C532" s="268"/>
      <c r="D532" s="268"/>
      <c r="E532" s="268"/>
      <c r="F532" s="268"/>
      <c r="G532" s="268"/>
      <c r="H532" s="268"/>
      <c r="I532" s="268"/>
      <c r="J532" s="268"/>
      <c r="K532" s="268"/>
      <c r="L532" s="268"/>
      <c r="M532" s="268"/>
      <c r="N532" s="268"/>
      <c r="O532" s="269"/>
    </row>
    <row r="533" spans="1:15" s="7" customFormat="1" ht="36.75" customHeight="1" x14ac:dyDescent="0.2">
      <c r="A533" s="169">
        <v>432</v>
      </c>
      <c r="B533" s="109" t="s">
        <v>700</v>
      </c>
      <c r="C533" s="109" t="s">
        <v>371</v>
      </c>
      <c r="D533" s="127" t="s">
        <v>498</v>
      </c>
      <c r="E533" s="139" t="s">
        <v>312</v>
      </c>
      <c r="F533" s="139" t="s">
        <v>19</v>
      </c>
      <c r="G533" s="179">
        <v>35000</v>
      </c>
      <c r="H533" s="179">
        <v>0</v>
      </c>
      <c r="I533" s="179">
        <f t="shared" ref="I533:I542" si="355">SUM(G533:H533)</f>
        <v>35000</v>
      </c>
      <c r="J533" s="172">
        <f>IF(G533&gt;=Datos!$D$14,(Datos!$D$14*Datos!$C$14),IF(G533&lt;=Datos!$D$14,(G533*Datos!$C$14)))</f>
        <v>1004.5</v>
      </c>
      <c r="K533" s="180" t="str">
        <f>IF((G533-J533-L533)&lt;=Datos!$G$7,"0",IF((G533-J533-L533)&lt;=Datos!$G$8,((G533-J533-L533)-Datos!$F$8)*Datos!$I$6,IF((G533-J533-L533)&lt;=Datos!$G$9,Datos!$I$8+((G533-J533-L533)-Datos!$F$9)*Datos!$J$6,IF((G533-J533-L533)&gt;=Datos!$F$10,(Datos!$I$8+Datos!$J$8)+((G533-J533-L533)-Datos!$F$10)*Datos!$K$6))))</f>
        <v>0</v>
      </c>
      <c r="L533" s="172">
        <f>IF(G533&gt;=Datos!$D$15,(Datos!$D$15*Datos!$C$15),IF(G533&lt;=Datos!$D$15,(G533*Datos!$C$15)))</f>
        <v>1064</v>
      </c>
      <c r="M533" s="179">
        <v>5025</v>
      </c>
      <c r="N533" s="179">
        <f t="shared" ref="N533:N538" si="356">SUM(J533:M533)</f>
        <v>7093.5</v>
      </c>
      <c r="O533" s="219">
        <f>+G533-N533</f>
        <v>27906.5</v>
      </c>
    </row>
    <row r="534" spans="1:15" s="7" customFormat="1" ht="36.75" customHeight="1" x14ac:dyDescent="0.2">
      <c r="A534" s="169">
        <v>433</v>
      </c>
      <c r="B534" s="161" t="s">
        <v>589</v>
      </c>
      <c r="C534" s="109" t="s">
        <v>482</v>
      </c>
      <c r="D534" s="132" t="s">
        <v>345</v>
      </c>
      <c r="E534" s="139" t="s">
        <v>312</v>
      </c>
      <c r="F534" s="139" t="s">
        <v>19</v>
      </c>
      <c r="G534" s="179">
        <v>66000</v>
      </c>
      <c r="H534" s="179">
        <v>0</v>
      </c>
      <c r="I534" s="179">
        <f t="shared" si="355"/>
        <v>66000</v>
      </c>
      <c r="J534" s="172">
        <f>IF(G534&gt;=Datos!$D$14,(Datos!$D$14*Datos!$C$14),IF(G534&lt;=Datos!$D$14,(G534*Datos!$C$14)))</f>
        <v>1894.2</v>
      </c>
      <c r="K534" s="180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4615.755666666666</v>
      </c>
      <c r="L534" s="172">
        <f>IF(G534&gt;=Datos!$D$15,(Datos!$D$15*Datos!$C$15),IF(G534&lt;=Datos!$D$15,(G534*Datos!$C$15)))</f>
        <v>2006.4</v>
      </c>
      <c r="M534" s="179">
        <v>25</v>
      </c>
      <c r="N534" s="179">
        <f t="shared" si="356"/>
        <v>8541.3556666666664</v>
      </c>
      <c r="O534" s="219">
        <f t="shared" ref="O534:O535" si="357">+G534-N534</f>
        <v>57458.64433333333</v>
      </c>
    </row>
    <row r="535" spans="1:15" s="7" customFormat="1" ht="36.75" customHeight="1" x14ac:dyDescent="0.2">
      <c r="A535" s="169">
        <v>434</v>
      </c>
      <c r="B535" s="109" t="s">
        <v>373</v>
      </c>
      <c r="C535" s="109" t="s">
        <v>482</v>
      </c>
      <c r="D535" s="127" t="s">
        <v>702</v>
      </c>
      <c r="E535" s="139" t="s">
        <v>312</v>
      </c>
      <c r="F535" s="139" t="s">
        <v>19</v>
      </c>
      <c r="G535" s="179">
        <v>66000</v>
      </c>
      <c r="H535" s="179">
        <v>0</v>
      </c>
      <c r="I535" s="179">
        <f t="shared" si="355"/>
        <v>66000</v>
      </c>
      <c r="J535" s="172">
        <f>IF(G535&gt;=Datos!$D$14,(Datos!$D$14*Datos!$C$14),IF(G535&lt;=Datos!$D$14,(G535*Datos!$C$14)))</f>
        <v>1894.2</v>
      </c>
      <c r="K535" s="180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4615.755666666666</v>
      </c>
      <c r="L535" s="172">
        <f>IF(G535&gt;=Datos!$D$15,(Datos!$D$15*Datos!$C$15),IF(G535&lt;=Datos!$D$15,(G535*Datos!$C$15)))</f>
        <v>2006.4</v>
      </c>
      <c r="M535" s="179">
        <v>25</v>
      </c>
      <c r="N535" s="179">
        <f t="shared" si="356"/>
        <v>8541.3556666666664</v>
      </c>
      <c r="O535" s="219">
        <f t="shared" si="357"/>
        <v>57458.64433333333</v>
      </c>
    </row>
    <row r="536" spans="1:15" s="7" customFormat="1" ht="36.75" customHeight="1" x14ac:dyDescent="0.2">
      <c r="A536" s="169">
        <v>435</v>
      </c>
      <c r="B536" s="109" t="s">
        <v>391</v>
      </c>
      <c r="C536" s="109" t="s">
        <v>371</v>
      </c>
      <c r="D536" s="127" t="s">
        <v>702</v>
      </c>
      <c r="E536" s="139" t="s">
        <v>312</v>
      </c>
      <c r="F536" s="139" t="s">
        <v>313</v>
      </c>
      <c r="G536" s="179">
        <v>90000</v>
      </c>
      <c r="H536" s="179">
        <v>0</v>
      </c>
      <c r="I536" s="179">
        <f t="shared" si="355"/>
        <v>90000</v>
      </c>
      <c r="J536" s="172">
        <f>IF(G536&gt;=Datos!$D$14,(Datos!$D$14*Datos!$C$14),IF(G536&lt;=Datos!$D$14,(G536*Datos!$C$14)))</f>
        <v>2583</v>
      </c>
      <c r="K536" s="180">
        <f>IF((G536-J536-L536)&lt;=Datos!$G$7,"0",IF((G536-J536-L536)&lt;=Datos!$G$8,((G536-J536-L536)-Datos!$F$8)*Datos!$I$6,IF((G536-J536-L536)&lt;=Datos!$G$9,Datos!$I$8+((G536-J536-L536)-Datos!$F$9)*Datos!$J$6,IF((G536-J536-L536)&gt;=Datos!$F$10,(Datos!$I$8+Datos!$J$8)+((G536-J536-L536)-Datos!$F$10)*Datos!$K$6))))</f>
        <v>9753.1106666666674</v>
      </c>
      <c r="L536" s="172">
        <f>IF(G536&gt;=Datos!$D$15,(Datos!$D$15*Datos!$C$15),IF(G536&lt;=Datos!$D$15,(G536*Datos!$C$15)))</f>
        <v>2736</v>
      </c>
      <c r="M536" s="179">
        <v>25</v>
      </c>
      <c r="N536" s="179">
        <f t="shared" si="356"/>
        <v>15097.110666666667</v>
      </c>
      <c r="O536" s="219">
        <f>+G536-N536</f>
        <v>74902.889333333325</v>
      </c>
    </row>
    <row r="537" spans="1:15" s="7" customFormat="1" ht="36.75" customHeight="1" x14ac:dyDescent="0.2">
      <c r="A537" s="169">
        <v>436</v>
      </c>
      <c r="B537" s="109" t="s">
        <v>50</v>
      </c>
      <c r="C537" s="109" t="s">
        <v>371</v>
      </c>
      <c r="D537" s="127" t="s">
        <v>694</v>
      </c>
      <c r="E537" s="139" t="s">
        <v>312</v>
      </c>
      <c r="F537" s="139" t="s">
        <v>313</v>
      </c>
      <c r="G537" s="179">
        <v>66000</v>
      </c>
      <c r="H537" s="179">
        <v>0</v>
      </c>
      <c r="I537" s="179">
        <f t="shared" si="355"/>
        <v>66000</v>
      </c>
      <c r="J537" s="172">
        <f>IF(G537&gt;=Datos!$D$14,(Datos!$D$14*Datos!$C$14),IF(G537&lt;=Datos!$D$14,(G537*Datos!$C$14)))</f>
        <v>1894.2</v>
      </c>
      <c r="K537" s="180">
        <f>IF((G537-J537-L537)&lt;=Datos!$G$7,"0",IF((G537-J537-L537)&lt;=Datos!$G$8,((G537-J537-L537)-Datos!$F$8)*Datos!$I$6,IF((G537-J537-L537)&lt;=Datos!$G$9,Datos!$I$8+((G537-J537-L537)-Datos!$F$9)*Datos!$J$6,IF((G537-J537-L537)&gt;=Datos!$F$10,(Datos!$I$8+Datos!$J$8)+((G537-J537-L537)-Datos!$F$10)*Datos!$K$6))))</f>
        <v>4615.755666666666</v>
      </c>
      <c r="L537" s="172">
        <f>IF(G537&gt;=Datos!$D$15,(Datos!$D$15*Datos!$C$15),IF(G537&lt;=Datos!$D$15,(G537*Datos!$C$15)))</f>
        <v>2006.4</v>
      </c>
      <c r="M537" s="179">
        <v>25</v>
      </c>
      <c r="N537" s="179">
        <f t="shared" si="356"/>
        <v>8541.3556666666664</v>
      </c>
      <c r="O537" s="219">
        <f t="shared" ref="O537:O538" si="358">+G537-N537</f>
        <v>57458.64433333333</v>
      </c>
    </row>
    <row r="538" spans="1:15" s="7" customFormat="1" ht="36.75" customHeight="1" x14ac:dyDescent="0.2">
      <c r="A538" s="169">
        <v>437</v>
      </c>
      <c r="B538" s="109" t="s">
        <v>989</v>
      </c>
      <c r="C538" s="109" t="s">
        <v>371</v>
      </c>
      <c r="D538" s="127" t="s">
        <v>701</v>
      </c>
      <c r="E538" s="139" t="s">
        <v>312</v>
      </c>
      <c r="F538" s="139" t="s">
        <v>19</v>
      </c>
      <c r="G538" s="179">
        <v>66000</v>
      </c>
      <c r="H538" s="179">
        <v>0</v>
      </c>
      <c r="I538" s="179">
        <f t="shared" si="355"/>
        <v>66000</v>
      </c>
      <c r="J538" s="172">
        <f>IF(G538&gt;=Datos!$D$14,(Datos!$D$14*Datos!$C$14),IF(G538&lt;=Datos!$D$14,(G538*Datos!$C$14)))</f>
        <v>1894.2</v>
      </c>
      <c r="K538" s="180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4615.755666666666</v>
      </c>
      <c r="L538" s="172">
        <f>IF(G538&gt;=Datos!$D$15,(Datos!$D$15*Datos!$C$15),IF(G538&lt;=Datos!$D$15,(G538*Datos!$C$15)))</f>
        <v>2006.4</v>
      </c>
      <c r="M538" s="179">
        <v>25</v>
      </c>
      <c r="N538" s="179">
        <f t="shared" si="356"/>
        <v>8541.3556666666664</v>
      </c>
      <c r="O538" s="219">
        <f t="shared" si="358"/>
        <v>57458.64433333333</v>
      </c>
    </row>
    <row r="539" spans="1:15" s="7" customFormat="1" ht="36.75" customHeight="1" x14ac:dyDescent="0.2">
      <c r="A539" s="169">
        <v>438</v>
      </c>
      <c r="B539" s="109" t="s">
        <v>372</v>
      </c>
      <c r="C539" s="109" t="s">
        <v>371</v>
      </c>
      <c r="D539" s="127" t="s">
        <v>701</v>
      </c>
      <c r="E539" s="139" t="s">
        <v>312</v>
      </c>
      <c r="F539" s="139" t="s">
        <v>19</v>
      </c>
      <c r="G539" s="179">
        <v>66000</v>
      </c>
      <c r="H539" s="179">
        <v>0</v>
      </c>
      <c r="I539" s="179">
        <f t="shared" si="355"/>
        <v>66000</v>
      </c>
      <c r="J539" s="172">
        <f>IF(G539&gt;=Datos!$D$14,(Datos!$D$14*Datos!$C$14),IF(G539&lt;=Datos!$D$14,(G539*Datos!$C$14)))</f>
        <v>1894.2</v>
      </c>
      <c r="K539" s="180">
        <v>3929.57</v>
      </c>
      <c r="L539" s="172">
        <f>IF(G539&gt;=Datos!$D$15,(Datos!$D$15*Datos!$C$15),IF(G539&lt;=Datos!$D$15,(G539*Datos!$C$15)))</f>
        <v>2006.4</v>
      </c>
      <c r="M539" s="179">
        <v>3455.92</v>
      </c>
      <c r="N539" s="179">
        <f t="shared" ref="N539:N542" si="359">SUM(J539:M539)</f>
        <v>11286.09</v>
      </c>
      <c r="O539" s="219">
        <f t="shared" ref="O539:O542" si="360">+G539-N539</f>
        <v>54713.91</v>
      </c>
    </row>
    <row r="540" spans="1:15" s="7" customFormat="1" ht="36.75" customHeight="1" x14ac:dyDescent="0.2">
      <c r="A540" s="169">
        <v>439</v>
      </c>
      <c r="B540" s="189" t="s">
        <v>577</v>
      </c>
      <c r="C540" s="109" t="s">
        <v>482</v>
      </c>
      <c r="D540" s="189" t="s">
        <v>345</v>
      </c>
      <c r="E540" s="139" t="s">
        <v>312</v>
      </c>
      <c r="F540" s="139" t="s">
        <v>19</v>
      </c>
      <c r="G540" s="133">
        <v>66000</v>
      </c>
      <c r="H540" s="179">
        <v>0</v>
      </c>
      <c r="I540" s="179">
        <f t="shared" si="355"/>
        <v>66000</v>
      </c>
      <c r="J540" s="172">
        <f>IF(G540&gt;=Datos!$D$14,(Datos!$D$14*Datos!$C$14),IF(G540&lt;=Datos!$D$14,(G540*Datos!$C$14)))</f>
        <v>1894.2</v>
      </c>
      <c r="K540" s="180">
        <v>4272.66</v>
      </c>
      <c r="L540" s="172">
        <f>IF(G540&gt;=Datos!$D$15,(Datos!$D$15*Datos!$C$15),IF(G540&lt;=Datos!$D$15,(G540*Datos!$C$15)))</f>
        <v>2006.4</v>
      </c>
      <c r="M540" s="179">
        <v>1740.46</v>
      </c>
      <c r="N540" s="179">
        <f t="shared" si="359"/>
        <v>9913.7200000000012</v>
      </c>
      <c r="O540" s="219">
        <f t="shared" si="360"/>
        <v>56086.28</v>
      </c>
    </row>
    <row r="541" spans="1:15" s="7" customFormat="1" ht="36.75" customHeight="1" x14ac:dyDescent="0.2">
      <c r="A541" s="169">
        <v>440</v>
      </c>
      <c r="B541" s="109" t="s">
        <v>990</v>
      </c>
      <c r="C541" s="109" t="s">
        <v>371</v>
      </c>
      <c r="D541" s="109" t="s">
        <v>345</v>
      </c>
      <c r="E541" s="139" t="s">
        <v>312</v>
      </c>
      <c r="F541" s="139" t="s">
        <v>19</v>
      </c>
      <c r="G541" s="179">
        <v>66000</v>
      </c>
      <c r="H541" s="179">
        <v>0</v>
      </c>
      <c r="I541" s="179">
        <f t="shared" si="355"/>
        <v>66000</v>
      </c>
      <c r="J541" s="172">
        <f>IF(G541&gt;=Datos!$D$14,(Datos!$D$14*Datos!$C$14),IF(G541&lt;=Datos!$D$14,(G541*Datos!$C$14)))</f>
        <v>1894.2</v>
      </c>
      <c r="K541" s="180">
        <v>4272.66</v>
      </c>
      <c r="L541" s="172">
        <f>IF(G541&gt;=Datos!$D$15,(Datos!$D$15*Datos!$C$15),IF(G541&lt;=Datos!$D$15,(G541*Datos!$C$15)))</f>
        <v>2006.4</v>
      </c>
      <c r="M541" s="179">
        <v>1740.46</v>
      </c>
      <c r="N541" s="179">
        <f t="shared" si="359"/>
        <v>9913.7200000000012</v>
      </c>
      <c r="O541" s="219">
        <f t="shared" si="360"/>
        <v>56086.28</v>
      </c>
    </row>
    <row r="542" spans="1:15" s="7" customFormat="1" ht="36.75" customHeight="1" x14ac:dyDescent="0.2">
      <c r="A542" s="169">
        <v>441</v>
      </c>
      <c r="B542" s="109" t="s">
        <v>370</v>
      </c>
      <c r="C542" s="109" t="s">
        <v>371</v>
      </c>
      <c r="D542" s="127" t="s">
        <v>345</v>
      </c>
      <c r="E542" s="139" t="s">
        <v>312</v>
      </c>
      <c r="F542" s="139" t="s">
        <v>19</v>
      </c>
      <c r="G542" s="179">
        <v>66000</v>
      </c>
      <c r="H542" s="179">
        <v>0</v>
      </c>
      <c r="I542" s="179">
        <f t="shared" si="355"/>
        <v>66000</v>
      </c>
      <c r="J542" s="172">
        <f>IF(G542&gt;=Datos!$D$14,(Datos!$D$14*Datos!$C$14),IF(G542&lt;=Datos!$D$14,(G542*Datos!$C$14)))</f>
        <v>1894.2</v>
      </c>
      <c r="K542" s="180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4615.755666666666</v>
      </c>
      <c r="L542" s="172">
        <f>IF(G542&gt;=Datos!$D$15,(Datos!$D$15*Datos!$C$15),IF(G542&lt;=Datos!$D$15,(G542*Datos!$C$15)))</f>
        <v>2006.4</v>
      </c>
      <c r="M542" s="179">
        <v>25</v>
      </c>
      <c r="N542" s="179">
        <f t="shared" si="359"/>
        <v>8541.3556666666664</v>
      </c>
      <c r="O542" s="219">
        <f t="shared" si="360"/>
        <v>57458.64433333333</v>
      </c>
    </row>
    <row r="543" spans="1:15" s="87" customFormat="1" ht="36.75" customHeight="1" x14ac:dyDescent="0.2">
      <c r="A543" s="267" t="s">
        <v>501</v>
      </c>
      <c r="B543" s="270"/>
      <c r="C543" s="215">
        <v>10</v>
      </c>
      <c r="D543" s="215"/>
      <c r="E543" s="216"/>
      <c r="F543" s="217"/>
      <c r="G543" s="122">
        <f t="shared" ref="G543:O543" si="361">SUM(G533:G542)</f>
        <v>653000</v>
      </c>
      <c r="H543" s="122">
        <f t="shared" si="361"/>
        <v>0</v>
      </c>
      <c r="I543" s="122">
        <f t="shared" si="361"/>
        <v>653000</v>
      </c>
      <c r="J543" s="122">
        <f t="shared" si="361"/>
        <v>18741.100000000002</v>
      </c>
      <c r="K543" s="122">
        <f t="shared" si="361"/>
        <v>45306.778999999995</v>
      </c>
      <c r="L543" s="122">
        <f t="shared" si="361"/>
        <v>19851.2</v>
      </c>
      <c r="M543" s="122">
        <f t="shared" si="361"/>
        <v>12111.84</v>
      </c>
      <c r="N543" s="122">
        <f t="shared" si="361"/>
        <v>96010.919000000009</v>
      </c>
      <c r="O543" s="122">
        <f t="shared" si="361"/>
        <v>556989.08100000012</v>
      </c>
    </row>
    <row r="544" spans="1:15" ht="36.75" customHeight="1" thickBot="1" x14ac:dyDescent="0.25">
      <c r="A544" s="293" t="s">
        <v>310</v>
      </c>
      <c r="B544" s="292"/>
      <c r="C544" s="290"/>
      <c r="D544" s="291"/>
      <c r="E544" s="291"/>
      <c r="F544" s="292"/>
      <c r="G544" s="223">
        <f>+G350+G18+G543+G531+G206+G521+G158+G517+G470+G467+G442+G389+G386+G367+G345+G342+G336+G327+G319+G308+G305+G299+G289+G280+G263+G258+G253+G248+G243+G237+G233+G225+G221+G203+G187+G155+G146+G65+G60+G52+G42+G35+G29+G22+G15+G191</f>
        <v>22270523.350000001</v>
      </c>
      <c r="H544" s="223">
        <f t="shared" ref="H544:O544" si="362">+H350+H18+H543+H531+H206+H521+H158+H517+H470+H467+H442+H389+H386+H367+H345+H342+H336+H327+H319+H308+H305+H299+H289+H280+H263+H258+H253+H248+H243+H237+H233+H225+H221+H203+H187+H155+H146+H65+H60+H52+H42+H35+H29+H22+H15+H191</f>
        <v>0</v>
      </c>
      <c r="I544" s="223">
        <f t="shared" si="362"/>
        <v>22270523.350000001</v>
      </c>
      <c r="J544" s="223">
        <f t="shared" si="362"/>
        <v>639164.02014500007</v>
      </c>
      <c r="K544" s="223">
        <f t="shared" si="362"/>
        <v>1409436.7232741832</v>
      </c>
      <c r="L544" s="223">
        <f t="shared" si="362"/>
        <v>675307.06983999989</v>
      </c>
      <c r="M544" s="223">
        <f t="shared" si="362"/>
        <v>466948.51000000007</v>
      </c>
      <c r="N544" s="223">
        <f t="shared" si="362"/>
        <v>3190856.3232591832</v>
      </c>
      <c r="O544" s="223">
        <f t="shared" si="362"/>
        <v>19079667.026740812</v>
      </c>
    </row>
    <row r="545" spans="1:16" s="13" customFormat="1" ht="36.75" customHeight="1" x14ac:dyDescent="0.2">
      <c r="B545" s="193"/>
      <c r="C545" s="194"/>
      <c r="D545" s="195"/>
      <c r="E545" s="195"/>
      <c r="F545" s="195"/>
      <c r="G545" s="165"/>
      <c r="H545" s="230"/>
      <c r="I545" s="165"/>
      <c r="J545" s="165"/>
      <c r="K545" s="165"/>
      <c r="L545" s="165"/>
      <c r="M545" s="165"/>
      <c r="N545" s="165"/>
      <c r="O545" s="165"/>
      <c r="P545"/>
    </row>
    <row r="546" spans="1:16" ht="36.75" customHeight="1" x14ac:dyDescent="0.2">
      <c r="A546"/>
      <c r="C546" s="2" t="s">
        <v>20</v>
      </c>
      <c r="E546" s="196"/>
      <c r="F546"/>
      <c r="G546" s="282" t="s">
        <v>22</v>
      </c>
      <c r="H546" s="282"/>
      <c r="I546" s="7"/>
      <c r="J546" s="197"/>
      <c r="K546" s="197"/>
      <c r="L546" s="198"/>
      <c r="M546" s="2" t="s">
        <v>22</v>
      </c>
      <c r="N546" s="2"/>
      <c r="O546"/>
    </row>
    <row r="547" spans="1:16" ht="27" customHeight="1" x14ac:dyDescent="0.2">
      <c r="A547"/>
      <c r="C547" s="2"/>
      <c r="E547" s="196"/>
      <c r="F547"/>
      <c r="G547" s="228"/>
      <c r="H547" s="229"/>
      <c r="I547" s="198"/>
      <c r="J547" s="199"/>
      <c r="K547" s="199"/>
      <c r="L547" s="198"/>
      <c r="M547" s="198"/>
      <c r="N547" s="198"/>
      <c r="O547" s="228"/>
    </row>
    <row r="548" spans="1:16" ht="27" customHeight="1" x14ac:dyDescent="0.2">
      <c r="A548"/>
      <c r="C548" s="2"/>
      <c r="E548" s="200"/>
      <c r="F548"/>
      <c r="G548"/>
      <c r="I548" s="7"/>
      <c r="J548" s="197"/>
      <c r="K548" s="201"/>
      <c r="L548" s="7"/>
      <c r="M548" s="7"/>
      <c r="N548" s="7"/>
      <c r="O548"/>
    </row>
    <row r="549" spans="1:16" ht="27" customHeight="1" x14ac:dyDescent="0.2">
      <c r="A549"/>
      <c r="C549" s="146"/>
      <c r="D549" s="196"/>
      <c r="E549" s="196"/>
      <c r="F549"/>
      <c r="G549" s="146"/>
      <c r="H549" s="166"/>
      <c r="I549" s="7"/>
      <c r="J549" s="197"/>
      <c r="K549" s="7"/>
      <c r="L549" s="7"/>
      <c r="M549" s="202"/>
      <c r="N549" s="7"/>
      <c r="O549"/>
    </row>
    <row r="550" spans="1:16" ht="24.75" customHeight="1" x14ac:dyDescent="0.2">
      <c r="C550" s="2" t="s">
        <v>21</v>
      </c>
      <c r="D550" s="203"/>
      <c r="E550" s="196"/>
      <c r="F550"/>
      <c r="G550" s="289" t="s">
        <v>24</v>
      </c>
      <c r="H550" s="289"/>
      <c r="I550" s="7"/>
      <c r="J550" s="204"/>
      <c r="K550" s="197"/>
      <c r="L550" s="7"/>
      <c r="M550" s="2" t="s">
        <v>23</v>
      </c>
      <c r="N550" s="2"/>
      <c r="O550"/>
    </row>
    <row r="551" spans="1:16" ht="24.75" customHeight="1" x14ac:dyDescent="0.2">
      <c r="D551" s="196"/>
      <c r="E551" s="196"/>
      <c r="F551" s="196"/>
      <c r="K551" s="205"/>
      <c r="L551" s="205"/>
    </row>
    <row r="552" spans="1:16" x14ac:dyDescent="0.2">
      <c r="D552" s="206"/>
      <c r="E552" s="196"/>
      <c r="K552" s="207"/>
      <c r="L552" s="208"/>
    </row>
    <row r="553" spans="1:16" x14ac:dyDescent="0.2">
      <c r="E553" s="196"/>
    </row>
    <row r="554" spans="1:16" x14ac:dyDescent="0.2">
      <c r="D554" s="209"/>
      <c r="E554" s="210"/>
      <c r="F554" s="2" t="s">
        <v>885</v>
      </c>
      <c r="G554" s="211">
        <v>115000</v>
      </c>
      <c r="H554" s="211">
        <v>0</v>
      </c>
      <c r="I554" s="211">
        <v>115000</v>
      </c>
      <c r="J554" s="205">
        <v>3300.5</v>
      </c>
      <c r="K554" s="205">
        <v>26966.23</v>
      </c>
      <c r="L554" s="205">
        <v>3496</v>
      </c>
      <c r="M554" s="205">
        <v>0</v>
      </c>
      <c r="N554" s="205">
        <v>33762.730000000003</v>
      </c>
      <c r="O554" s="205">
        <v>81237.27</v>
      </c>
    </row>
    <row r="555" spans="1:16" ht="14.25" x14ac:dyDescent="0.2">
      <c r="A555" s="9"/>
      <c r="B555" s="22"/>
      <c r="C555" s="8"/>
      <c r="D555" s="80"/>
      <c r="E555" s="22"/>
      <c r="F555" s="80" t="s">
        <v>886</v>
      </c>
      <c r="G555" s="9">
        <v>155000</v>
      </c>
      <c r="H555" s="9">
        <v>0</v>
      </c>
      <c r="I555" s="9">
        <v>155000</v>
      </c>
      <c r="J555" s="19">
        <v>4448.5</v>
      </c>
      <c r="K555" s="19">
        <v>25726.09</v>
      </c>
      <c r="L555" s="20">
        <v>4712</v>
      </c>
      <c r="M555" s="19">
        <v>0</v>
      </c>
      <c r="N555" s="19">
        <v>34886.589999999997</v>
      </c>
      <c r="O555" s="19">
        <v>120113.41</v>
      </c>
    </row>
    <row r="556" spans="1:16" ht="21.75" customHeight="1" x14ac:dyDescent="0.2">
      <c r="A556" s="92"/>
      <c r="B556" s="22"/>
      <c r="D556"/>
      <c r="E556"/>
      <c r="F556" s="83" t="s">
        <v>887</v>
      </c>
      <c r="G556" s="244">
        <v>22000523.350000001</v>
      </c>
      <c r="H556" s="244">
        <f t="shared" ref="H556" si="363">+H544-H554</f>
        <v>0</v>
      </c>
      <c r="I556" s="244">
        <v>22000523.350000001</v>
      </c>
      <c r="J556" s="244">
        <v>631415.06000000006</v>
      </c>
      <c r="K556" s="244">
        <v>1356744.36</v>
      </c>
      <c r="L556" s="244">
        <v>667099.02</v>
      </c>
      <c r="M556" s="244">
        <v>466948.51</v>
      </c>
      <c r="N556" s="244">
        <v>3122206.95</v>
      </c>
      <c r="O556" s="244">
        <v>18878316.399999999</v>
      </c>
    </row>
    <row r="557" spans="1:16" ht="21.75" customHeight="1" x14ac:dyDescent="0.2">
      <c r="A557" s="9"/>
      <c r="B557" s="22"/>
      <c r="D557"/>
      <c r="E557"/>
      <c r="F557" s="22" t="s">
        <v>442</v>
      </c>
      <c r="G557" s="244">
        <f>+G554+G555+G556</f>
        <v>22270523.350000001</v>
      </c>
      <c r="H557" s="244">
        <f t="shared" ref="H557:O557" si="364">+H554+H556+H555</f>
        <v>0</v>
      </c>
      <c r="I557" s="244">
        <f t="shared" si="364"/>
        <v>22270523.350000001</v>
      </c>
      <c r="J557" s="244">
        <f t="shared" si="364"/>
        <v>639164.06000000006</v>
      </c>
      <c r="K557" s="244">
        <f t="shared" si="364"/>
        <v>1409436.6800000002</v>
      </c>
      <c r="L557" s="244">
        <f t="shared" si="364"/>
        <v>675307.02</v>
      </c>
      <c r="M557" s="244">
        <f t="shared" si="364"/>
        <v>466948.51</v>
      </c>
      <c r="N557" s="244">
        <f t="shared" si="364"/>
        <v>3190856.27</v>
      </c>
      <c r="O557" s="244">
        <f t="shared" si="364"/>
        <v>19079667.079999998</v>
      </c>
    </row>
    <row r="558" spans="1:16" ht="21.75" customHeight="1" x14ac:dyDescent="0.2">
      <c r="A558" s="9"/>
      <c r="B558" s="22"/>
      <c r="D558"/>
      <c r="E558"/>
      <c r="F558" s="22"/>
      <c r="G558" s="244">
        <f>+G544-G557</f>
        <v>0</v>
      </c>
      <c r="H558" s="244">
        <f t="shared" ref="H558:O558" si="365">+H544-H557</f>
        <v>0</v>
      </c>
      <c r="I558" s="244">
        <f t="shared" si="365"/>
        <v>0</v>
      </c>
      <c r="J558" s="244">
        <f t="shared" si="365"/>
        <v>-3.9854999980889261E-2</v>
      </c>
      <c r="K558" s="244">
        <f t="shared" si="365"/>
        <v>4.3274183059111238E-2</v>
      </c>
      <c r="L558" s="244">
        <f t="shared" si="365"/>
        <v>4.9839999875985086E-2</v>
      </c>
      <c r="M558" s="244">
        <f>+M544-M557</f>
        <v>0</v>
      </c>
      <c r="N558" s="244">
        <f t="shared" si="365"/>
        <v>5.3259183187037706E-2</v>
      </c>
      <c r="O558" s="244">
        <f t="shared" si="365"/>
        <v>-5.3259186446666718E-2</v>
      </c>
    </row>
    <row r="559" spans="1:16" ht="21.75" customHeight="1" x14ac:dyDescent="0.2">
      <c r="A559" s="9"/>
      <c r="B559" s="22"/>
      <c r="C559" s="8"/>
      <c r="D559" s="80"/>
      <c r="E559" s="22"/>
      <c r="F559" s="22"/>
      <c r="G559" s="84"/>
      <c r="H559" s="81"/>
      <c r="I559" s="9"/>
      <c r="J559" s="19"/>
      <c r="K559" s="19"/>
      <c r="L559" s="19"/>
      <c r="M559" s="19"/>
      <c r="N559" s="19"/>
      <c r="O559" s="19"/>
    </row>
    <row r="560" spans="1:16" ht="21.75" customHeight="1" x14ac:dyDescent="0.2">
      <c r="A560" s="9"/>
      <c r="B560" s="22"/>
      <c r="C560" s="8"/>
      <c r="D560" s="22"/>
      <c r="E560" s="22"/>
      <c r="F560" s="22"/>
      <c r="G560" s="9"/>
      <c r="H560" s="9"/>
      <c r="I560" s="9"/>
      <c r="J560" s="19"/>
      <c r="K560" s="298"/>
      <c r="L560" s="19"/>
      <c r="M560" s="19"/>
      <c r="N560" s="19"/>
      <c r="O560" s="19"/>
    </row>
    <row r="561" spans="1:15" ht="21.75" customHeight="1" x14ac:dyDescent="0.2">
      <c r="A561" s="9"/>
      <c r="B561" s="22"/>
      <c r="C561" s="8"/>
      <c r="D561" s="82"/>
      <c r="E561" s="22"/>
      <c r="F561" s="22"/>
      <c r="G561" s="85"/>
      <c r="H561" s="9"/>
      <c r="I561" s="9"/>
      <c r="J561" s="19"/>
      <c r="K561" s="19"/>
      <c r="L561" s="19"/>
      <c r="M561" s="19"/>
      <c r="N561" s="19"/>
      <c r="O561" s="19"/>
    </row>
    <row r="562" spans="1:15" ht="21.75" customHeight="1" x14ac:dyDescent="0.2">
      <c r="A562" s="9"/>
      <c r="B562" s="22"/>
      <c r="C562" s="8"/>
      <c r="D562" s="22"/>
      <c r="E562" s="22"/>
      <c r="F562" s="22"/>
      <c r="G562" s="9"/>
      <c r="H562" s="9"/>
      <c r="I562" s="9"/>
      <c r="J562" s="19"/>
      <c r="K562" s="247"/>
      <c r="L562" s="19"/>
      <c r="M562" s="19"/>
      <c r="N562" s="19"/>
      <c r="O562" s="19"/>
    </row>
    <row r="563" spans="1:15" ht="21.75" customHeight="1" x14ac:dyDescent="0.2">
      <c r="A563" s="9"/>
      <c r="B563" s="22"/>
      <c r="C563" s="8"/>
      <c r="D563" s="22"/>
      <c r="E563" s="22"/>
      <c r="F563" s="22"/>
      <c r="G563" s="9"/>
      <c r="H563" s="9"/>
      <c r="I563" s="9"/>
      <c r="J563" s="19"/>
      <c r="K563" s="19"/>
      <c r="L563" s="19"/>
      <c r="M563" s="19"/>
      <c r="N563" s="19"/>
      <c r="O563" s="19"/>
    </row>
    <row r="564" spans="1:15" ht="21.75" customHeight="1" x14ac:dyDescent="0.2">
      <c r="A564" s="9"/>
      <c r="B564" s="22"/>
      <c r="C564" s="8"/>
      <c r="D564" s="22"/>
      <c r="E564" s="22"/>
      <c r="F564" s="22"/>
      <c r="G564" s="9"/>
      <c r="H564" s="9"/>
      <c r="I564" s="9"/>
      <c r="J564" s="19"/>
      <c r="K564" s="19"/>
      <c r="L564" s="19"/>
      <c r="M564" s="19"/>
      <c r="N564" s="19"/>
      <c r="O564" s="19"/>
    </row>
    <row r="565" spans="1:15" ht="21.75" customHeight="1" x14ac:dyDescent="0.2">
      <c r="A565" s="9"/>
      <c r="B565" s="22"/>
      <c r="C565" s="8"/>
      <c r="D565" s="22"/>
      <c r="E565" s="22"/>
      <c r="F565" s="22"/>
      <c r="G565" s="9"/>
      <c r="H565" s="9"/>
      <c r="I565" s="9"/>
      <c r="J565" s="19"/>
      <c r="K565" s="19"/>
      <c r="L565" s="19"/>
      <c r="M565" s="19"/>
      <c r="N565" s="19"/>
      <c r="O565" s="19"/>
    </row>
    <row r="566" spans="1:15" ht="21.75" customHeight="1" x14ac:dyDescent="0.2">
      <c r="A566" s="9"/>
      <c r="B566" s="22"/>
      <c r="C566" s="8"/>
      <c r="D566" s="22"/>
      <c r="E566" s="22"/>
      <c r="F566" s="22"/>
      <c r="G566" s="9"/>
      <c r="H566" s="9"/>
      <c r="I566" s="9"/>
      <c r="J566" s="19"/>
      <c r="K566" s="19"/>
      <c r="L566" s="19"/>
      <c r="M566" s="19"/>
      <c r="N566" s="19"/>
      <c r="O566" s="19"/>
    </row>
    <row r="567" spans="1:15" ht="21.75" customHeight="1" x14ac:dyDescent="0.2">
      <c r="A567" s="9"/>
      <c r="B567" s="22"/>
      <c r="C567" s="8"/>
      <c r="D567" s="22"/>
      <c r="E567" s="22"/>
      <c r="F567" s="22"/>
      <c r="G567" s="9"/>
      <c r="H567" s="9"/>
      <c r="I567" s="9"/>
      <c r="J567" s="19"/>
      <c r="K567" s="19"/>
      <c r="L567" s="19"/>
      <c r="M567" s="19"/>
      <c r="N567" s="19"/>
      <c r="O567" s="19"/>
    </row>
    <row r="568" spans="1:15" ht="21.75" customHeight="1" x14ac:dyDescent="0.2">
      <c r="A568" s="9"/>
      <c r="B568" s="22"/>
      <c r="C568" s="8"/>
      <c r="D568" s="22"/>
      <c r="E568" s="22"/>
      <c r="F568" s="22"/>
      <c r="G568" s="9"/>
      <c r="H568" s="9"/>
      <c r="I568" s="9"/>
      <c r="J568" s="19"/>
      <c r="K568" s="19"/>
      <c r="L568" s="19"/>
      <c r="M568" s="19"/>
      <c r="N568" s="19"/>
      <c r="O568" s="19"/>
    </row>
    <row r="569" spans="1:15" ht="21.75" customHeight="1" x14ac:dyDescent="0.2">
      <c r="A569" s="9"/>
      <c r="B569" s="22"/>
      <c r="C569" s="8"/>
      <c r="D569" s="22"/>
      <c r="E569" s="22"/>
      <c r="F569" s="22"/>
      <c r="G569" s="9"/>
      <c r="H569" s="9"/>
      <c r="I569" s="9"/>
      <c r="J569" s="19"/>
      <c r="K569" s="19"/>
      <c r="L569" s="19"/>
      <c r="M569" s="19"/>
      <c r="N569" s="19"/>
      <c r="O569" s="19"/>
    </row>
    <row r="570" spans="1:15" ht="21.75" customHeight="1" x14ac:dyDescent="0.2">
      <c r="A570" s="9"/>
      <c r="B570" s="22"/>
      <c r="C570" s="8"/>
      <c r="D570" s="22"/>
      <c r="E570" s="22"/>
      <c r="F570" s="22"/>
      <c r="G570" s="9"/>
      <c r="H570" s="9"/>
      <c r="I570" s="9"/>
      <c r="J570" s="19"/>
      <c r="K570" s="19"/>
      <c r="L570" s="19"/>
      <c r="M570" s="19"/>
      <c r="N570" s="19"/>
      <c r="O570" s="19"/>
    </row>
    <row r="571" spans="1:15" ht="21.75" customHeight="1" x14ac:dyDescent="0.2">
      <c r="A571" s="9"/>
      <c r="B571" s="22"/>
      <c r="C571" s="8"/>
      <c r="D571" s="22"/>
      <c r="E571" s="22"/>
      <c r="F571" s="22"/>
      <c r="G571" s="9"/>
      <c r="H571" s="9"/>
      <c r="I571" s="9"/>
      <c r="J571" s="19"/>
      <c r="K571" s="19"/>
      <c r="L571" s="19"/>
      <c r="M571" s="19"/>
      <c r="N571" s="19"/>
      <c r="O571" s="19"/>
    </row>
    <row r="572" spans="1:15" ht="21.75" customHeight="1" x14ac:dyDescent="0.2">
      <c r="A572" s="9"/>
      <c r="B572" s="22"/>
      <c r="C572" s="8"/>
      <c r="D572" s="22"/>
      <c r="E572" s="22"/>
      <c r="F572" s="22"/>
      <c r="G572" s="9"/>
      <c r="H572" s="9"/>
      <c r="I572" s="9"/>
      <c r="J572" s="19"/>
      <c r="K572" s="19"/>
      <c r="L572" s="19"/>
      <c r="M572" s="19"/>
      <c r="N572" s="19"/>
      <c r="O572" s="19"/>
    </row>
    <row r="573" spans="1:15" ht="21.75" customHeight="1" x14ac:dyDescent="0.2">
      <c r="A573" s="9"/>
      <c r="B573" s="22"/>
      <c r="C573" s="8"/>
      <c r="D573" s="22"/>
      <c r="E573" s="22"/>
      <c r="F573" s="22"/>
      <c r="G573" s="9"/>
      <c r="H573" s="9"/>
      <c r="I573" s="9"/>
      <c r="J573" s="19"/>
      <c r="K573" s="19"/>
      <c r="L573" s="19"/>
      <c r="M573" s="19"/>
      <c r="N573" s="19"/>
      <c r="O573" s="19"/>
    </row>
    <row r="574" spans="1:15" ht="21.75" customHeight="1" x14ac:dyDescent="0.2">
      <c r="A574" s="9"/>
      <c r="B574" s="22"/>
      <c r="C574" s="8"/>
      <c r="D574" s="22"/>
      <c r="E574" s="22"/>
      <c r="F574" s="22"/>
      <c r="G574" s="9"/>
      <c r="H574" s="9"/>
      <c r="I574" s="9"/>
      <c r="J574" s="19"/>
      <c r="K574" s="19"/>
      <c r="L574" s="19"/>
      <c r="M574" s="19"/>
      <c r="N574" s="19"/>
      <c r="O574" s="19"/>
    </row>
    <row r="575" spans="1:15" ht="21.75" customHeight="1" x14ac:dyDescent="0.2">
      <c r="A575" s="9"/>
      <c r="B575" s="22"/>
      <c r="C575" s="8"/>
      <c r="D575" s="22"/>
      <c r="E575" s="22"/>
      <c r="F575" s="22"/>
      <c r="G575" s="9"/>
      <c r="H575" s="9"/>
      <c r="I575" s="9"/>
      <c r="J575" s="19"/>
      <c r="K575" s="19"/>
      <c r="L575" s="19"/>
      <c r="M575" s="19"/>
      <c r="N575" s="19"/>
      <c r="O575" s="19"/>
    </row>
    <row r="576" spans="1:15" ht="21.75" customHeight="1" x14ac:dyDescent="0.2">
      <c r="A576" s="9"/>
      <c r="B576" s="22"/>
      <c r="C576" s="8"/>
      <c r="D576" s="22"/>
      <c r="E576" s="22"/>
      <c r="F576" s="22"/>
      <c r="G576" s="9"/>
      <c r="H576" s="9"/>
      <c r="I576" s="9"/>
      <c r="J576" s="19"/>
      <c r="K576" s="19"/>
      <c r="L576" s="19"/>
      <c r="M576" s="19"/>
      <c r="N576" s="19"/>
      <c r="O576" s="19"/>
    </row>
    <row r="577" spans="1:15" ht="21.75" customHeight="1" x14ac:dyDescent="0.2">
      <c r="A577" s="9"/>
      <c r="B577" s="22"/>
      <c r="C577" s="8"/>
      <c r="D577" s="22"/>
      <c r="E577" s="22"/>
      <c r="F577" s="22"/>
      <c r="G577" s="9"/>
      <c r="H577" s="9"/>
      <c r="I577" s="9"/>
      <c r="J577" s="19"/>
      <c r="K577" s="19"/>
      <c r="L577" s="19"/>
      <c r="M577" s="19"/>
      <c r="N577" s="19"/>
      <c r="O577" s="19"/>
    </row>
    <row r="578" spans="1:15" ht="21.75" customHeight="1" x14ac:dyDescent="0.2">
      <c r="A578" s="9"/>
      <c r="B578" s="22"/>
      <c r="C578" s="8"/>
      <c r="D578" s="22"/>
      <c r="E578" s="22"/>
      <c r="F578" s="22"/>
      <c r="G578" s="9"/>
      <c r="H578" s="9"/>
      <c r="I578" s="9"/>
      <c r="J578" s="19"/>
      <c r="K578" s="19"/>
      <c r="L578" s="19"/>
      <c r="M578" s="19"/>
      <c r="N578" s="19"/>
      <c r="O578" s="19"/>
    </row>
    <row r="579" spans="1:15" ht="21.75" customHeight="1" x14ac:dyDescent="0.2">
      <c r="A579" s="9"/>
      <c r="B579" s="22"/>
      <c r="C579" s="8"/>
      <c r="D579" s="22"/>
      <c r="E579" s="22"/>
      <c r="F579" s="22"/>
      <c r="G579" s="9"/>
      <c r="H579" s="9"/>
      <c r="I579" s="9"/>
      <c r="J579" s="19"/>
      <c r="K579" s="19"/>
      <c r="L579" s="19"/>
      <c r="M579" s="19"/>
      <c r="N579" s="19"/>
      <c r="O579" s="19"/>
    </row>
    <row r="580" spans="1:15" ht="21.75" customHeight="1" x14ac:dyDescent="0.2">
      <c r="A580" s="9"/>
      <c r="B580" s="12"/>
      <c r="C580" s="10"/>
      <c r="D580" s="12"/>
      <c r="E580" s="12"/>
      <c r="F580" s="12"/>
      <c r="G580" s="11"/>
      <c r="H580" s="11"/>
      <c r="I580" s="11"/>
      <c r="J580" s="21"/>
      <c r="K580" s="21"/>
      <c r="L580" s="21"/>
      <c r="M580" s="21"/>
      <c r="N580" s="21"/>
      <c r="O580" s="21"/>
    </row>
    <row r="581" spans="1:15" ht="21.75" customHeight="1" x14ac:dyDescent="0.2">
      <c r="A581" s="9"/>
      <c r="B581" s="12"/>
      <c r="C581" s="10"/>
      <c r="D581" s="12"/>
      <c r="E581" s="12"/>
      <c r="F581" s="12"/>
      <c r="G581" s="11"/>
      <c r="H581" s="11"/>
      <c r="I581" s="11"/>
      <c r="J581" s="21"/>
      <c r="K581" s="21"/>
      <c r="L581" s="21"/>
      <c r="M581" s="21"/>
      <c r="N581" s="21"/>
      <c r="O581" s="21"/>
    </row>
    <row r="582" spans="1:15" ht="21.75" customHeight="1" x14ac:dyDescent="0.2">
      <c r="A582" s="11"/>
      <c r="B582" s="22"/>
      <c r="C582" s="8"/>
      <c r="D582" s="22"/>
      <c r="E582" s="22"/>
      <c r="F582" s="22"/>
      <c r="G582" s="9"/>
      <c r="H582" s="9"/>
      <c r="I582" s="9"/>
      <c r="J582" s="19"/>
      <c r="K582" s="19"/>
      <c r="L582" s="19"/>
      <c r="M582" s="19"/>
      <c r="N582" s="19"/>
      <c r="O582" s="19"/>
    </row>
    <row r="583" spans="1:15" ht="21.75" customHeight="1" x14ac:dyDescent="0.2">
      <c r="A583" s="11"/>
      <c r="B583" s="22"/>
      <c r="C583" s="8"/>
      <c r="D583" s="22"/>
      <c r="E583" s="22"/>
      <c r="F583" s="22"/>
      <c r="G583" s="9"/>
      <c r="H583" s="9"/>
      <c r="I583" s="9"/>
      <c r="J583" s="19"/>
      <c r="K583" s="19"/>
      <c r="L583" s="19"/>
      <c r="M583" s="19"/>
      <c r="N583" s="19"/>
      <c r="O583" s="19"/>
    </row>
    <row r="584" spans="1:15" ht="21.75" customHeight="1" x14ac:dyDescent="0.2">
      <c r="A584" s="9"/>
      <c r="B584" s="22"/>
      <c r="C584" s="8"/>
      <c r="D584" s="22"/>
      <c r="E584" s="22"/>
      <c r="F584" s="22"/>
      <c r="G584" s="9"/>
      <c r="H584" s="9"/>
      <c r="I584" s="9"/>
      <c r="J584" s="19"/>
      <c r="K584" s="19"/>
      <c r="L584" s="19"/>
      <c r="M584" s="19"/>
      <c r="N584" s="19"/>
      <c r="O584" s="19"/>
    </row>
    <row r="585" spans="1:15" ht="21.75" customHeight="1" x14ac:dyDescent="0.2">
      <c r="A585" s="9"/>
      <c r="B585" s="22"/>
      <c r="C585" s="8"/>
      <c r="D585" s="22"/>
      <c r="E585" s="22"/>
      <c r="F585" s="22"/>
      <c r="G585" s="9"/>
      <c r="H585" s="9"/>
      <c r="I585" s="9"/>
      <c r="J585" s="19"/>
      <c r="K585" s="19"/>
      <c r="L585" s="19"/>
      <c r="M585" s="19"/>
      <c r="N585" s="19"/>
      <c r="O585" s="19"/>
    </row>
    <row r="586" spans="1:15" ht="14.25" x14ac:dyDescent="0.2">
      <c r="A586" s="9"/>
      <c r="B586" s="22"/>
      <c r="C586" s="8"/>
      <c r="D586" s="22"/>
      <c r="E586" s="22"/>
      <c r="F586" s="22"/>
      <c r="G586" s="9"/>
      <c r="H586" s="9"/>
      <c r="I586" s="9"/>
      <c r="J586" s="19"/>
      <c r="K586" s="19"/>
      <c r="L586" s="19"/>
      <c r="M586" s="19"/>
      <c r="N586" s="19"/>
      <c r="O586" s="19"/>
    </row>
    <row r="587" spans="1:15" ht="14.25" x14ac:dyDescent="0.2">
      <c r="A587" s="9"/>
      <c r="B587" s="22"/>
      <c r="C587" s="8"/>
      <c r="D587" s="22"/>
      <c r="E587" s="22"/>
      <c r="F587" s="22"/>
      <c r="G587" s="9"/>
      <c r="H587" s="9"/>
      <c r="I587" s="9"/>
      <c r="J587" s="19"/>
      <c r="K587" s="19"/>
      <c r="L587" s="19"/>
      <c r="M587" s="19"/>
      <c r="N587" s="19"/>
      <c r="O587" s="19"/>
    </row>
    <row r="588" spans="1:15" ht="14.25" x14ac:dyDescent="0.2">
      <c r="A588" s="9"/>
      <c r="B588" s="22"/>
      <c r="C588" s="8"/>
      <c r="D588" s="22"/>
      <c r="E588" s="22"/>
      <c r="F588" s="22"/>
      <c r="G588" s="9"/>
      <c r="H588" s="9"/>
      <c r="I588" s="9"/>
      <c r="J588" s="19"/>
      <c r="K588" s="19"/>
      <c r="L588" s="19"/>
      <c r="M588" s="19"/>
      <c r="N588" s="19"/>
      <c r="O588" s="19"/>
    </row>
    <row r="589" spans="1:15" ht="14.25" x14ac:dyDescent="0.2">
      <c r="A589" s="9"/>
      <c r="B589" s="22"/>
      <c r="C589" s="8"/>
      <c r="D589" s="22"/>
      <c r="E589" s="22"/>
      <c r="F589" s="22"/>
      <c r="G589" s="9"/>
      <c r="H589" s="9"/>
      <c r="I589" s="9"/>
      <c r="J589" s="19"/>
      <c r="K589" s="19"/>
      <c r="L589" s="19"/>
      <c r="M589" s="19"/>
      <c r="N589" s="19"/>
      <c r="O589" s="19"/>
    </row>
    <row r="590" spans="1:15" ht="14.25" x14ac:dyDescent="0.2">
      <c r="A590" s="9"/>
      <c r="B590" s="22"/>
      <c r="C590" s="8"/>
      <c r="D590" s="22"/>
      <c r="E590" s="22"/>
      <c r="F590" s="22"/>
      <c r="G590" s="9"/>
      <c r="H590" s="9"/>
      <c r="I590" s="9"/>
      <c r="J590" s="19"/>
      <c r="K590" s="19"/>
      <c r="L590" s="19"/>
      <c r="M590" s="19"/>
      <c r="N590" s="19"/>
      <c r="O590" s="19"/>
    </row>
    <row r="591" spans="1:15" ht="14.25" x14ac:dyDescent="0.2">
      <c r="A591" s="9"/>
      <c r="B591" s="22"/>
      <c r="C591" s="8"/>
      <c r="D591" s="22"/>
      <c r="E591" s="22"/>
      <c r="F591" s="22"/>
      <c r="G591" s="9"/>
      <c r="H591" s="9"/>
      <c r="I591" s="9"/>
      <c r="J591" s="19"/>
      <c r="K591" s="19"/>
      <c r="L591" s="19"/>
      <c r="M591" s="19"/>
      <c r="N591" s="19"/>
      <c r="O591" s="19"/>
    </row>
    <row r="592" spans="1:15" ht="36" customHeight="1" x14ac:dyDescent="0.2">
      <c r="A592" s="9"/>
      <c r="B592" s="22"/>
      <c r="C592" s="8"/>
      <c r="D592" s="22"/>
      <c r="E592" s="22"/>
      <c r="F592" s="22"/>
      <c r="G592" s="9"/>
      <c r="H592" s="9"/>
      <c r="I592" s="9"/>
      <c r="J592" s="19"/>
      <c r="K592" s="19"/>
      <c r="L592" s="19"/>
      <c r="M592" s="19"/>
      <c r="N592" s="19"/>
      <c r="O592" s="19"/>
    </row>
    <row r="593" spans="1:15" ht="36" customHeight="1" x14ac:dyDescent="0.2">
      <c r="A593" s="9"/>
      <c r="B593" s="22"/>
      <c r="C593" s="8"/>
      <c r="D593" s="22"/>
      <c r="E593" s="22"/>
      <c r="F593" s="22"/>
      <c r="G593" s="9"/>
      <c r="H593" s="9"/>
      <c r="I593" s="9"/>
      <c r="J593" s="19"/>
      <c r="K593" s="19"/>
      <c r="L593" s="19"/>
      <c r="M593" s="19"/>
      <c r="N593" s="19"/>
      <c r="O593" s="19"/>
    </row>
    <row r="594" spans="1:15" ht="14.25" x14ac:dyDescent="0.2">
      <c r="A594" s="9"/>
      <c r="B594" s="12"/>
      <c r="C594" s="10"/>
      <c r="D594" s="12"/>
      <c r="E594" s="12"/>
      <c r="F594" s="12"/>
      <c r="G594" s="11"/>
      <c r="H594" s="11"/>
      <c r="I594" s="11"/>
      <c r="J594" s="21"/>
      <c r="K594" s="21"/>
      <c r="L594" s="21"/>
      <c r="M594" s="21"/>
      <c r="N594" s="21"/>
      <c r="O594" s="21"/>
    </row>
    <row r="595" spans="1:15" ht="36" customHeight="1" x14ac:dyDescent="0.2">
      <c r="A595" s="9"/>
      <c r="B595" s="12"/>
      <c r="C595" s="10"/>
      <c r="D595" s="12"/>
      <c r="E595" s="12"/>
      <c r="F595" s="12"/>
      <c r="G595" s="11"/>
      <c r="H595" s="11"/>
      <c r="I595" s="11"/>
      <c r="J595" s="21"/>
      <c r="K595" s="21"/>
      <c r="L595" s="21"/>
      <c r="M595" s="21"/>
      <c r="N595" s="21"/>
      <c r="O595" s="21"/>
    </row>
    <row r="596" spans="1:15" ht="36" customHeight="1" x14ac:dyDescent="0.2">
      <c r="A596" s="11"/>
      <c r="B596" s="12"/>
      <c r="C596" s="10"/>
      <c r="D596" s="12"/>
      <c r="E596" s="12"/>
      <c r="F596" s="12"/>
      <c r="G596" s="11"/>
      <c r="H596" s="11"/>
      <c r="I596" s="11"/>
      <c r="J596" s="21"/>
      <c r="K596" s="21"/>
      <c r="L596" s="21"/>
      <c r="M596" s="21"/>
      <c r="N596" s="21"/>
      <c r="O596" s="21"/>
    </row>
    <row r="597" spans="1:15" ht="36" customHeight="1" x14ac:dyDescent="0.2">
      <c r="A597" s="11"/>
      <c r="B597" s="12"/>
      <c r="C597" s="10"/>
      <c r="D597" s="12"/>
      <c r="E597" s="12"/>
      <c r="F597" s="12"/>
      <c r="G597" s="11"/>
      <c r="H597" s="11"/>
      <c r="I597" s="11"/>
      <c r="J597" s="21"/>
      <c r="K597" s="21"/>
      <c r="L597" s="21"/>
      <c r="M597" s="21"/>
      <c r="N597" s="21"/>
      <c r="O597" s="21"/>
    </row>
    <row r="598" spans="1:15" ht="36" customHeight="1" x14ac:dyDescent="0.2">
      <c r="A598" s="11"/>
      <c r="B598" s="12"/>
      <c r="C598" s="10"/>
      <c r="D598" s="12"/>
      <c r="E598" s="12"/>
      <c r="F598" s="12"/>
      <c r="G598" s="11"/>
      <c r="H598" s="11"/>
      <c r="I598" s="11"/>
      <c r="J598" s="21"/>
      <c r="K598" s="21"/>
      <c r="L598" s="21"/>
      <c r="M598" s="21"/>
      <c r="N598" s="21"/>
      <c r="O598" s="21"/>
    </row>
    <row r="599" spans="1:15" ht="14.25" x14ac:dyDescent="0.2">
      <c r="A599" s="11"/>
      <c r="B599" s="12"/>
      <c r="C599" s="10"/>
      <c r="D599" s="12"/>
      <c r="E599" s="12"/>
      <c r="F599" s="12"/>
      <c r="G599" s="11"/>
      <c r="H599" s="11"/>
      <c r="I599" s="11"/>
      <c r="J599" s="21"/>
      <c r="K599" s="21"/>
      <c r="L599" s="21"/>
      <c r="M599" s="21"/>
      <c r="N599" s="21"/>
      <c r="O599" s="21"/>
    </row>
    <row r="600" spans="1:15" ht="14.25" x14ac:dyDescent="0.2">
      <c r="A600" s="11"/>
      <c r="B600" s="12"/>
      <c r="C600" s="10"/>
      <c r="D600" s="12"/>
      <c r="E600" s="12"/>
      <c r="F600" s="12"/>
      <c r="G600" s="11"/>
      <c r="H600" s="11"/>
      <c r="I600" s="11"/>
      <c r="J600" s="21"/>
      <c r="K600" s="21"/>
      <c r="L600" s="21"/>
      <c r="M600" s="21"/>
      <c r="N600" s="21"/>
      <c r="O600" s="21"/>
    </row>
    <row r="601" spans="1:15" ht="14.25" x14ac:dyDescent="0.2">
      <c r="A601" s="11"/>
      <c r="B601" s="12"/>
      <c r="C601" s="10"/>
      <c r="D601" s="12"/>
      <c r="E601" s="12"/>
      <c r="F601" s="12"/>
      <c r="G601" s="11"/>
      <c r="H601" s="11"/>
      <c r="I601" s="11"/>
      <c r="J601" s="21"/>
      <c r="K601" s="21"/>
      <c r="L601" s="21"/>
      <c r="M601" s="21"/>
      <c r="N601" s="21"/>
      <c r="O601" s="21"/>
    </row>
    <row r="602" spans="1:15" ht="14.25" x14ac:dyDescent="0.2">
      <c r="A602" s="11"/>
      <c r="B602" s="12"/>
      <c r="C602" s="10"/>
      <c r="D602" s="12"/>
      <c r="E602" s="12"/>
      <c r="F602" s="12"/>
      <c r="G602" s="11"/>
      <c r="H602" s="11"/>
      <c r="I602" s="11"/>
      <c r="J602" s="21"/>
      <c r="K602" s="21"/>
      <c r="L602" s="21"/>
      <c r="M602" s="21"/>
      <c r="N602" s="21"/>
      <c r="O602" s="21"/>
    </row>
    <row r="603" spans="1:15" ht="14.25" x14ac:dyDescent="0.2">
      <c r="A603" s="11"/>
      <c r="B603" s="12"/>
      <c r="C603" s="10"/>
      <c r="D603" s="12"/>
      <c r="E603" s="12"/>
      <c r="F603" s="12"/>
      <c r="G603" s="11"/>
      <c r="H603" s="11"/>
      <c r="I603" s="11"/>
      <c r="J603" s="21"/>
      <c r="K603" s="21"/>
      <c r="L603" s="21"/>
      <c r="M603" s="21"/>
      <c r="N603" s="21"/>
      <c r="O603" s="21"/>
    </row>
    <row r="604" spans="1:15" ht="14.25" x14ac:dyDescent="0.2">
      <c r="A604" s="11"/>
      <c r="B604" s="12"/>
      <c r="C604" s="10"/>
      <c r="D604" s="12"/>
      <c r="E604" s="12"/>
      <c r="F604" s="12"/>
      <c r="G604" s="11"/>
      <c r="H604" s="11"/>
      <c r="I604" s="11"/>
      <c r="J604" s="21"/>
      <c r="K604" s="21"/>
      <c r="L604" s="21"/>
      <c r="M604" s="21"/>
      <c r="N604" s="21"/>
      <c r="O604" s="21"/>
    </row>
    <row r="605" spans="1:15" ht="14.25" x14ac:dyDescent="0.2">
      <c r="A605" s="11"/>
      <c r="B605" s="12"/>
      <c r="C605" s="10"/>
      <c r="D605" s="12"/>
      <c r="E605" s="12"/>
      <c r="F605" s="12"/>
      <c r="G605" s="11"/>
      <c r="H605" s="11"/>
      <c r="I605" s="11"/>
      <c r="J605" s="21"/>
      <c r="K605" s="21"/>
      <c r="L605" s="21"/>
      <c r="M605" s="21"/>
      <c r="N605" s="21"/>
      <c r="O605" s="21"/>
    </row>
    <row r="606" spans="1:15" ht="36" customHeight="1" x14ac:dyDescent="0.2">
      <c r="A606" s="11"/>
      <c r="B606" s="12"/>
      <c r="C606" s="10"/>
      <c r="D606" s="12"/>
      <c r="E606" s="12"/>
      <c r="F606" s="12"/>
      <c r="G606" s="11"/>
      <c r="H606" s="11"/>
      <c r="I606" s="11"/>
      <c r="J606" s="21"/>
      <c r="K606" s="21"/>
      <c r="L606" s="21"/>
      <c r="M606" s="21"/>
      <c r="N606" s="21"/>
      <c r="O606" s="21"/>
    </row>
    <row r="607" spans="1:15" ht="36" customHeight="1" x14ac:dyDescent="0.2">
      <c r="A607" s="23"/>
      <c r="B607" s="24"/>
      <c r="C607" s="25"/>
      <c r="D607" s="24"/>
      <c r="E607" s="24"/>
      <c r="F607" s="24"/>
      <c r="G607" s="23"/>
      <c r="H607" s="23"/>
      <c r="I607" s="23"/>
      <c r="J607" s="26"/>
      <c r="K607" s="26"/>
      <c r="L607" s="26"/>
      <c r="M607" s="26"/>
      <c r="N607" s="26"/>
      <c r="O607" s="26"/>
    </row>
    <row r="608" spans="1:15" ht="36" customHeight="1" x14ac:dyDescent="0.2">
      <c r="A608" s="6"/>
    </row>
    <row r="609" spans="1:1" ht="36" customHeight="1" x14ac:dyDescent="0.2">
      <c r="A609" s="6"/>
    </row>
    <row r="610" spans="1:1" ht="36" customHeight="1" x14ac:dyDescent="0.2"/>
    <row r="611" spans="1:1" ht="36" customHeight="1" x14ac:dyDescent="0.2"/>
    <row r="612" spans="1:1" ht="36" customHeight="1" x14ac:dyDescent="0.2"/>
    <row r="613" spans="1:1" ht="36" customHeight="1" x14ac:dyDescent="0.2"/>
    <row r="614" spans="1:1" ht="36" customHeight="1" x14ac:dyDescent="0.2"/>
    <row r="615" spans="1:1" ht="36" customHeight="1" x14ac:dyDescent="0.2"/>
    <row r="616" spans="1:1" ht="36" customHeight="1" x14ac:dyDescent="0.2"/>
    <row r="617" spans="1:1" ht="36" customHeight="1" x14ac:dyDescent="0.2"/>
    <row r="618" spans="1:1" ht="36" customHeight="1" x14ac:dyDescent="0.2"/>
    <row r="619" spans="1:1" ht="36" customHeight="1" x14ac:dyDescent="0.2"/>
  </sheetData>
  <sortState xmlns:xlrd2="http://schemas.microsoft.com/office/spreadsheetml/2017/richdata2" ref="A11:O521">
    <sortCondition ref="B11:B521"/>
  </sortState>
  <mergeCells count="100">
    <mergeCell ref="A16:O16"/>
    <mergeCell ref="A18:B18"/>
    <mergeCell ref="A66:N66"/>
    <mergeCell ref="A146:B146"/>
    <mergeCell ref="A221:B221"/>
    <mergeCell ref="A192:N192"/>
    <mergeCell ref="A147:N147"/>
    <mergeCell ref="A155:B155"/>
    <mergeCell ref="A159:N159"/>
    <mergeCell ref="A187:B187"/>
    <mergeCell ref="A188:N188"/>
    <mergeCell ref="A191:B191"/>
    <mergeCell ref="A207:O207"/>
    <mergeCell ref="A204:N204"/>
    <mergeCell ref="A206:B206"/>
    <mergeCell ref="A156:N156"/>
    <mergeCell ref="A158:B158"/>
    <mergeCell ref="A23:O23"/>
    <mergeCell ref="A19:O19"/>
    <mergeCell ref="A43:N43"/>
    <mergeCell ref="A29:B29"/>
    <mergeCell ref="A22:B22"/>
    <mergeCell ref="A35:B35"/>
    <mergeCell ref="A42:B42"/>
    <mergeCell ref="A30:O30"/>
    <mergeCell ref="A36:O36"/>
    <mergeCell ref="A53:N53"/>
    <mergeCell ref="A60:B60"/>
    <mergeCell ref="A52:B52"/>
    <mergeCell ref="A61:N61"/>
    <mergeCell ref="A65:B65"/>
    <mergeCell ref="A203:B203"/>
    <mergeCell ref="A280:B280"/>
    <mergeCell ref="A253:B253"/>
    <mergeCell ref="A248:B248"/>
    <mergeCell ref="A244:O244"/>
    <mergeCell ref="A249:O249"/>
    <mergeCell ref="A243:B243"/>
    <mergeCell ref="A234:N234"/>
    <mergeCell ref="A233:B233"/>
    <mergeCell ref="A237:B237"/>
    <mergeCell ref="A238:O238"/>
    <mergeCell ref="A222:N222"/>
    <mergeCell ref="A225:B225"/>
    <mergeCell ref="A258:B258"/>
    <mergeCell ref="A226:N226"/>
    <mergeCell ref="G550:H550"/>
    <mergeCell ref="A337:O337"/>
    <mergeCell ref="A342:B342"/>
    <mergeCell ref="A345:B345"/>
    <mergeCell ref="A471:O471"/>
    <mergeCell ref="A532:O532"/>
    <mergeCell ref="A518:O518"/>
    <mergeCell ref="A521:B521"/>
    <mergeCell ref="A531:B531"/>
    <mergeCell ref="G546:H546"/>
    <mergeCell ref="C544:F544"/>
    <mergeCell ref="A544:B544"/>
    <mergeCell ref="A443:O443"/>
    <mergeCell ref="A467:B467"/>
    <mergeCell ref="A386:B386"/>
    <mergeCell ref="A387:O387"/>
    <mergeCell ref="B5:N5"/>
    <mergeCell ref="B6:N6"/>
    <mergeCell ref="B7:N7"/>
    <mergeCell ref="B8:N8"/>
    <mergeCell ref="A15:B15"/>
    <mergeCell ref="A11:O11"/>
    <mergeCell ref="A543:B543"/>
    <mergeCell ref="A320:O320"/>
    <mergeCell ref="A327:B327"/>
    <mergeCell ref="A343:O343"/>
    <mergeCell ref="A517:B517"/>
    <mergeCell ref="A522:O522"/>
    <mergeCell ref="A368:O368"/>
    <mergeCell ref="A468:O468"/>
    <mergeCell ref="A470:B470"/>
    <mergeCell ref="A389:B389"/>
    <mergeCell ref="A390:O390"/>
    <mergeCell ref="A442:B442"/>
    <mergeCell ref="A346:O346"/>
    <mergeCell ref="A350:B350"/>
    <mergeCell ref="A351:O351"/>
    <mergeCell ref="A367:B367"/>
    <mergeCell ref="A336:B336"/>
    <mergeCell ref="A319:B319"/>
    <mergeCell ref="A328:O328"/>
    <mergeCell ref="A263:B263"/>
    <mergeCell ref="A254:O254"/>
    <mergeCell ref="A290:O290"/>
    <mergeCell ref="A299:B299"/>
    <mergeCell ref="A305:B305"/>
    <mergeCell ref="A259:N259"/>
    <mergeCell ref="A264:N264"/>
    <mergeCell ref="A309:O309"/>
    <mergeCell ref="A289:B289"/>
    <mergeCell ref="A281:N281"/>
    <mergeCell ref="A300:O300"/>
    <mergeCell ref="A306:O306"/>
    <mergeCell ref="A308:B308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55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16"/>
  <sheetViews>
    <sheetView showGridLines="0" topLeftCell="H192" zoomScale="80" zoomScaleNormal="80" zoomScaleSheetLayoutView="70" workbookViewId="0">
      <selection activeCell="A201" sqref="A201:Q201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6"/>
      <c r="B4" s="2"/>
      <c r="C4" s="2"/>
      <c r="D4" s="2"/>
      <c r="E4" s="2"/>
      <c r="F4" s="2"/>
      <c r="G4" s="2"/>
      <c r="H4" s="2"/>
      <c r="I4" s="2"/>
      <c r="J4" s="2"/>
      <c r="K4" s="2"/>
      <c r="L4" s="96"/>
      <c r="M4" s="96"/>
      <c r="N4" s="96"/>
      <c r="O4" s="2"/>
      <c r="P4" s="2"/>
      <c r="Q4" s="2"/>
    </row>
    <row r="5" spans="1:17" x14ac:dyDescent="0.2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</row>
    <row r="6" spans="1:17" x14ac:dyDescent="0.2">
      <c r="A6" s="278" t="s">
        <v>9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</row>
    <row r="7" spans="1:17" x14ac:dyDescent="0.2">
      <c r="A7" s="278" t="s">
        <v>927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</row>
    <row r="8" spans="1:17" ht="9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2"/>
      <c r="K8" s="97"/>
      <c r="L8" s="96"/>
      <c r="M8" s="98"/>
      <c r="N8" s="98"/>
      <c r="O8" s="2"/>
      <c r="P8" s="2"/>
      <c r="Q8" s="2"/>
    </row>
    <row r="9" spans="1:17" x14ac:dyDescent="0.2">
      <c r="A9" s="167"/>
      <c r="B9" s="282" t="s">
        <v>745</v>
      </c>
      <c r="C9" s="282"/>
      <c r="D9" s="282"/>
      <c r="E9" s="282"/>
      <c r="F9" s="282"/>
      <c r="G9" s="282"/>
      <c r="H9" s="282"/>
      <c r="I9" s="282"/>
      <c r="J9" s="282"/>
      <c r="K9" s="283"/>
      <c r="L9" s="284"/>
      <c r="M9" s="285"/>
      <c r="N9" s="282"/>
      <c r="O9" s="2"/>
    </row>
    <row r="10" spans="1:17" x14ac:dyDescent="0.2">
      <c r="A10" s="96"/>
      <c r="B10" s="2"/>
      <c r="C10" s="2"/>
      <c r="D10" s="2"/>
      <c r="E10" s="2"/>
      <c r="F10" s="2"/>
      <c r="G10" s="2"/>
      <c r="H10" s="2"/>
      <c r="I10" s="2"/>
      <c r="J10" s="2"/>
      <c r="K10" s="2"/>
      <c r="L10" s="96"/>
      <c r="M10" s="96"/>
      <c r="N10" s="96"/>
      <c r="O10" s="2"/>
      <c r="P10" s="2"/>
      <c r="Q10" s="2"/>
    </row>
    <row r="11" spans="1:17" x14ac:dyDescent="0.2">
      <c r="A11" s="96"/>
      <c r="B11" s="2"/>
      <c r="C11" s="2"/>
      <c r="D11" s="2"/>
      <c r="E11" s="2"/>
      <c r="F11" s="2"/>
      <c r="G11" s="2"/>
      <c r="H11" s="2"/>
      <c r="I11" s="2"/>
      <c r="J11" s="2"/>
      <c r="K11" s="2"/>
      <c r="L11" s="96"/>
      <c r="M11" s="96"/>
      <c r="N11" s="96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8" t="s">
        <v>8</v>
      </c>
      <c r="B13" s="89" t="s">
        <v>5</v>
      </c>
      <c r="C13" s="89" t="s">
        <v>17</v>
      </c>
      <c r="D13" s="89" t="s">
        <v>6</v>
      </c>
      <c r="E13" s="89" t="s">
        <v>7</v>
      </c>
      <c r="F13" s="89" t="s">
        <v>18</v>
      </c>
      <c r="G13" s="89" t="s">
        <v>387</v>
      </c>
      <c r="H13" s="89" t="s">
        <v>14</v>
      </c>
      <c r="I13" s="89" t="s">
        <v>12</v>
      </c>
      <c r="J13" s="89" t="s">
        <v>355</v>
      </c>
      <c r="K13" s="89" t="s">
        <v>356</v>
      </c>
      <c r="L13" s="89" t="s">
        <v>0</v>
      </c>
      <c r="M13" s="89" t="s">
        <v>1</v>
      </c>
      <c r="N13" s="89" t="s">
        <v>2</v>
      </c>
      <c r="O13" s="89" t="s">
        <v>357</v>
      </c>
      <c r="P13" s="89" t="s">
        <v>358</v>
      </c>
      <c r="Q13" s="99" t="s">
        <v>10</v>
      </c>
    </row>
    <row r="14" spans="1:17" s="7" customFormat="1" ht="36.75" customHeight="1" x14ac:dyDescent="0.2">
      <c r="A14" s="267" t="s">
        <v>788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9"/>
    </row>
    <row r="15" spans="1:17" ht="38.25" customHeight="1" x14ac:dyDescent="0.2">
      <c r="A15" s="108">
        <v>1</v>
      </c>
      <c r="B15" s="101" t="s">
        <v>616</v>
      </c>
      <c r="C15" s="101" t="s">
        <v>456</v>
      </c>
      <c r="D15" s="101" t="s">
        <v>789</v>
      </c>
      <c r="E15" s="102" t="s">
        <v>315</v>
      </c>
      <c r="F15" s="102" t="s">
        <v>19</v>
      </c>
      <c r="G15" s="103">
        <v>45566</v>
      </c>
      <c r="H15" s="103">
        <v>45748</v>
      </c>
      <c r="I15" s="105">
        <v>105000</v>
      </c>
      <c r="J15" s="105">
        <v>0</v>
      </c>
      <c r="K15" s="105">
        <f>SUM(I15:J15)</f>
        <v>105000</v>
      </c>
      <c r="L15" s="105">
        <f>IF(I15&gt;=Datos!$D$14,(Datos!$D$14*Datos!$C$14),IF(I15&lt;=Datos!$D$14,(I15*Datos!$C$14)))</f>
        <v>3013.5</v>
      </c>
      <c r="M15" s="106">
        <v>12852.63</v>
      </c>
      <c r="N15" s="105">
        <f>IF(I15&gt;=Datos!$D$15,(Datos!$D$15*Datos!$C$15),IF(I15&lt;=Datos!$D$15,(I15*Datos!$C$15)))</f>
        <v>3192</v>
      </c>
      <c r="O15" s="105">
        <v>1740.46</v>
      </c>
      <c r="P15" s="105">
        <f>SUM(L15:O15)</f>
        <v>20798.589999999997</v>
      </c>
      <c r="Q15" s="107">
        <f>+K15-P15</f>
        <v>84201.41</v>
      </c>
    </row>
    <row r="16" spans="1:17" s="87" customFormat="1" ht="36.75" customHeight="1" x14ac:dyDescent="0.2">
      <c r="A16" s="267" t="s">
        <v>501</v>
      </c>
      <c r="B16" s="268"/>
      <c r="C16" s="118">
        <v>1</v>
      </c>
      <c r="D16" s="118"/>
      <c r="E16" s="218"/>
      <c r="F16" s="119"/>
      <c r="G16" s="120"/>
      <c r="H16" s="121"/>
      <c r="I16" s="122">
        <f>SUM(I15)</f>
        <v>105000</v>
      </c>
      <c r="J16" s="122">
        <f t="shared" ref="J16:Q16" si="0">SUM(J15)</f>
        <v>0</v>
      </c>
      <c r="K16" s="122">
        <f t="shared" si="0"/>
        <v>105000</v>
      </c>
      <c r="L16" s="122">
        <f t="shared" si="0"/>
        <v>3013.5</v>
      </c>
      <c r="M16" s="122">
        <f t="shared" si="0"/>
        <v>12852.63</v>
      </c>
      <c r="N16" s="122">
        <f t="shared" si="0"/>
        <v>3192</v>
      </c>
      <c r="O16" s="122">
        <f t="shared" si="0"/>
        <v>1740.46</v>
      </c>
      <c r="P16" s="122">
        <f t="shared" si="0"/>
        <v>20798.589999999997</v>
      </c>
      <c r="Q16" s="122">
        <f t="shared" si="0"/>
        <v>84201.41</v>
      </c>
    </row>
    <row r="17" spans="1:17" s="7" customFormat="1" ht="36.75" customHeight="1" x14ac:dyDescent="0.2">
      <c r="A17" s="267" t="s">
        <v>543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9"/>
    </row>
    <row r="18" spans="1:17" s="7" customFormat="1" ht="38.25" customHeight="1" x14ac:dyDescent="0.2">
      <c r="A18" s="108">
        <v>2</v>
      </c>
      <c r="B18" s="116" t="s">
        <v>783</v>
      </c>
      <c r="C18" s="116" t="s">
        <v>456</v>
      </c>
      <c r="D18" s="116" t="s">
        <v>784</v>
      </c>
      <c r="E18" s="117" t="s">
        <v>315</v>
      </c>
      <c r="F18" s="117" t="s">
        <v>19</v>
      </c>
      <c r="G18" s="129">
        <v>45597</v>
      </c>
      <c r="H18" s="130">
        <v>45778</v>
      </c>
      <c r="I18" s="113">
        <v>65000</v>
      </c>
      <c r="J18" s="113">
        <v>0</v>
      </c>
      <c r="K18" s="113">
        <f>SUM(I18:J18)</f>
        <v>65000</v>
      </c>
      <c r="L18" s="113">
        <f>IF(I18&gt;=Datos!$D$14,(Datos!$D$14*Datos!$C$14),IF(I18&lt;=Datos!$D$14,(I18*Datos!$C$14)))</f>
        <v>1865.5</v>
      </c>
      <c r="M18" s="114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3">
        <f>IF(I18&gt;=Datos!$D$15,(Datos!$D$15*Datos!$C$15),IF(I18&lt;=Datos!$D$15,(I18*Datos!$C$15)))</f>
        <v>1976</v>
      </c>
      <c r="O18" s="113">
        <v>25</v>
      </c>
      <c r="P18" s="113">
        <f>SUM(L18:O18)</f>
        <v>8294.0756666666657</v>
      </c>
      <c r="Q18" s="115">
        <f>+K18-P18</f>
        <v>56705.924333333336</v>
      </c>
    </row>
    <row r="19" spans="1:17" s="7" customFormat="1" ht="38.25" customHeight="1" x14ac:dyDescent="0.2">
      <c r="A19" s="108">
        <v>3</v>
      </c>
      <c r="B19" s="116" t="s">
        <v>292</v>
      </c>
      <c r="C19" s="116" t="s">
        <v>456</v>
      </c>
      <c r="D19" s="116" t="s">
        <v>569</v>
      </c>
      <c r="E19" s="117" t="s">
        <v>315</v>
      </c>
      <c r="F19" s="117" t="s">
        <v>313</v>
      </c>
      <c r="G19" s="129">
        <v>45566</v>
      </c>
      <c r="H19" s="130">
        <v>45748</v>
      </c>
      <c r="I19" s="113">
        <v>135000</v>
      </c>
      <c r="J19" s="113">
        <v>0</v>
      </c>
      <c r="K19" s="113">
        <f>SUM(I19:J19)</f>
        <v>135000</v>
      </c>
      <c r="L19" s="113">
        <f>IF(I19&gt;=Datos!$D$14,(Datos!$D$14*Datos!$C$14),IF(I19&lt;=Datos!$D$14,(I19*Datos!$C$14)))</f>
        <v>3874.5</v>
      </c>
      <c r="M19" s="114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20338.235666666667</v>
      </c>
      <c r="N19" s="113">
        <f>IF(I19&gt;=Datos!$D$15,(Datos!$D$15*Datos!$C$15),IF(I19&lt;=Datos!$D$15,(I19*Datos!$C$15)))</f>
        <v>4104</v>
      </c>
      <c r="O19" s="113">
        <v>15891.79</v>
      </c>
      <c r="P19" s="113">
        <f>SUM(L19:O19)</f>
        <v>44208.525666666668</v>
      </c>
      <c r="Q19" s="115">
        <f>+K19-P19</f>
        <v>90791.474333333332</v>
      </c>
    </row>
    <row r="20" spans="1:17" s="87" customFormat="1" ht="36.75" customHeight="1" x14ac:dyDescent="0.2">
      <c r="A20" s="267" t="s">
        <v>501</v>
      </c>
      <c r="B20" s="268"/>
      <c r="C20" s="118">
        <v>2</v>
      </c>
      <c r="D20" s="118"/>
      <c r="E20" s="218"/>
      <c r="F20" s="119"/>
      <c r="G20" s="120"/>
      <c r="H20" s="121"/>
      <c r="I20" s="122">
        <f>SUM(I18:I19)</f>
        <v>200000</v>
      </c>
      <c r="J20" s="122">
        <f t="shared" ref="J20:Q20" si="1">SUM(J18:J19)</f>
        <v>0</v>
      </c>
      <c r="K20" s="122">
        <f t="shared" si="1"/>
        <v>200000</v>
      </c>
      <c r="L20" s="122">
        <f t="shared" si="1"/>
        <v>5740</v>
      </c>
      <c r="M20" s="122">
        <f t="shared" si="1"/>
        <v>24765.811333333331</v>
      </c>
      <c r="N20" s="122">
        <f t="shared" si="1"/>
        <v>6080</v>
      </c>
      <c r="O20" s="122">
        <f t="shared" si="1"/>
        <v>15916.79</v>
      </c>
      <c r="P20" s="122">
        <f t="shared" si="1"/>
        <v>52502.601333333332</v>
      </c>
      <c r="Q20" s="122">
        <f t="shared" si="1"/>
        <v>147497.39866666668</v>
      </c>
    </row>
    <row r="21" spans="1:17" s="7" customFormat="1" ht="36.75" customHeight="1" x14ac:dyDescent="0.2">
      <c r="A21" s="267" t="s">
        <v>544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9"/>
    </row>
    <row r="22" spans="1:17" ht="38.25" customHeight="1" x14ac:dyDescent="0.2">
      <c r="A22" s="108">
        <v>4</v>
      </c>
      <c r="B22" s="101" t="s">
        <v>491</v>
      </c>
      <c r="C22" s="101" t="s">
        <v>456</v>
      </c>
      <c r="D22" s="101" t="s">
        <v>524</v>
      </c>
      <c r="E22" s="102" t="s">
        <v>315</v>
      </c>
      <c r="F22" s="102" t="s">
        <v>19</v>
      </c>
      <c r="G22" s="103">
        <v>45901</v>
      </c>
      <c r="H22" s="103">
        <v>46082</v>
      </c>
      <c r="I22" s="105">
        <v>105000</v>
      </c>
      <c r="J22" s="105">
        <v>0</v>
      </c>
      <c r="K22" s="105">
        <f>SUM(I22:J22)</f>
        <v>105000</v>
      </c>
      <c r="L22" s="105">
        <f>IF(I22&gt;=Datos!$D$14,(Datos!$D$14*Datos!$C$14),IF(I22&lt;=Datos!$D$14,(I22*Datos!$C$14)))</f>
        <v>3013.5</v>
      </c>
      <c r="M22" s="106">
        <v>12852.63</v>
      </c>
      <c r="N22" s="105">
        <f>IF(I22&gt;=Datos!$D$15,(Datos!$D$15*Datos!$C$15),IF(I22&lt;=Datos!$D$15,(I22*Datos!$C$15)))</f>
        <v>3192</v>
      </c>
      <c r="O22" s="105">
        <v>1740.46</v>
      </c>
      <c r="P22" s="105">
        <f>SUM(L22:O22)</f>
        <v>20798.589999999997</v>
      </c>
      <c r="Q22" s="107">
        <f>+K22-P22</f>
        <v>84201.41</v>
      </c>
    </row>
    <row r="23" spans="1:17" s="87" customFormat="1" ht="36.75" customHeight="1" x14ac:dyDescent="0.2">
      <c r="A23" s="267" t="s">
        <v>501</v>
      </c>
      <c r="B23" s="268"/>
      <c r="C23" s="118">
        <v>1</v>
      </c>
      <c r="D23" s="118"/>
      <c r="E23" s="218"/>
      <c r="F23" s="119"/>
      <c r="G23" s="120"/>
      <c r="H23" s="121"/>
      <c r="I23" s="122">
        <f>SUM(I22)</f>
        <v>105000</v>
      </c>
      <c r="J23" s="122">
        <f t="shared" ref="J23:Q23" si="2">SUM(J22)</f>
        <v>0</v>
      </c>
      <c r="K23" s="122">
        <f t="shared" si="2"/>
        <v>105000</v>
      </c>
      <c r="L23" s="122">
        <f t="shared" si="2"/>
        <v>3013.5</v>
      </c>
      <c r="M23" s="122">
        <f t="shared" si="2"/>
        <v>12852.63</v>
      </c>
      <c r="N23" s="122">
        <f t="shared" si="2"/>
        <v>3192</v>
      </c>
      <c r="O23" s="122">
        <f t="shared" si="2"/>
        <v>1740.46</v>
      </c>
      <c r="P23" s="122">
        <f t="shared" si="2"/>
        <v>20798.589999999997</v>
      </c>
      <c r="Q23" s="122">
        <f t="shared" si="2"/>
        <v>84201.41</v>
      </c>
    </row>
    <row r="24" spans="1:17" s="7" customFormat="1" ht="36.75" customHeight="1" x14ac:dyDescent="0.2">
      <c r="A24" s="267" t="s">
        <v>890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9"/>
    </row>
    <row r="25" spans="1:17" ht="38.25" customHeight="1" x14ac:dyDescent="0.2">
      <c r="A25" s="108">
        <v>5</v>
      </c>
      <c r="B25" s="101" t="s">
        <v>726</v>
      </c>
      <c r="C25" s="101" t="s">
        <v>456</v>
      </c>
      <c r="D25" s="101" t="s">
        <v>891</v>
      </c>
      <c r="E25" s="102" t="s">
        <v>315</v>
      </c>
      <c r="F25" s="102" t="s">
        <v>19</v>
      </c>
      <c r="G25" s="103">
        <v>45689</v>
      </c>
      <c r="H25" s="103">
        <v>45870</v>
      </c>
      <c r="I25" s="105">
        <v>105000</v>
      </c>
      <c r="J25" s="105">
        <v>0</v>
      </c>
      <c r="K25" s="105">
        <f>SUM(I25:J25)</f>
        <v>105000</v>
      </c>
      <c r="L25" s="105">
        <f>IF(I25&gt;=Datos!$D$14,(Datos!$D$14*Datos!$C$14),IF(I25&lt;=Datos!$D$14,(I25*Datos!$C$14)))</f>
        <v>3013.5</v>
      </c>
      <c r="M25" s="106">
        <v>12852.63</v>
      </c>
      <c r="N25" s="105">
        <f>IF(I25&gt;=Datos!$D$15,(Datos!$D$15*Datos!$C$15),IF(I25&lt;=Datos!$D$15,(I25*Datos!$C$15)))</f>
        <v>3192</v>
      </c>
      <c r="O25" s="105">
        <v>1740.46</v>
      </c>
      <c r="P25" s="105">
        <f>SUM(L25:O25)</f>
        <v>20798.589999999997</v>
      </c>
      <c r="Q25" s="107">
        <f>+K25-P25</f>
        <v>84201.41</v>
      </c>
    </row>
    <row r="26" spans="1:17" s="87" customFormat="1" ht="36.75" customHeight="1" x14ac:dyDescent="0.2">
      <c r="A26" s="267" t="s">
        <v>501</v>
      </c>
      <c r="B26" s="268"/>
      <c r="C26" s="118">
        <v>1</v>
      </c>
      <c r="D26" s="118"/>
      <c r="E26" s="218"/>
      <c r="F26" s="119"/>
      <c r="G26" s="120"/>
      <c r="H26" s="121"/>
      <c r="I26" s="122">
        <f>SUM(I25)</f>
        <v>105000</v>
      </c>
      <c r="J26" s="122">
        <f t="shared" ref="J26:Q26" si="3">SUM(J25)</f>
        <v>0</v>
      </c>
      <c r="K26" s="122">
        <f t="shared" si="3"/>
        <v>105000</v>
      </c>
      <c r="L26" s="122">
        <f t="shared" si="3"/>
        <v>3013.5</v>
      </c>
      <c r="M26" s="122">
        <f t="shared" si="3"/>
        <v>12852.63</v>
      </c>
      <c r="N26" s="122">
        <f t="shared" si="3"/>
        <v>3192</v>
      </c>
      <c r="O26" s="122">
        <f t="shared" si="3"/>
        <v>1740.46</v>
      </c>
      <c r="P26" s="122">
        <f t="shared" si="3"/>
        <v>20798.589999999997</v>
      </c>
      <c r="Q26" s="122">
        <f t="shared" si="3"/>
        <v>84201.41</v>
      </c>
    </row>
    <row r="27" spans="1:17" s="7" customFormat="1" ht="36.75" customHeight="1" x14ac:dyDescent="0.2">
      <c r="A27" s="267" t="s">
        <v>519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9"/>
    </row>
    <row r="28" spans="1:17" s="7" customFormat="1" ht="38.25" customHeight="1" x14ac:dyDescent="0.2">
      <c r="A28" s="108">
        <v>6</v>
      </c>
      <c r="B28" s="134" t="s">
        <v>578</v>
      </c>
      <c r="C28" s="116" t="s">
        <v>456</v>
      </c>
      <c r="D28" s="116" t="s">
        <v>15</v>
      </c>
      <c r="E28" s="117" t="s">
        <v>315</v>
      </c>
      <c r="F28" s="117" t="s">
        <v>313</v>
      </c>
      <c r="G28" s="129">
        <v>45597</v>
      </c>
      <c r="H28" s="130">
        <v>45778</v>
      </c>
      <c r="I28" s="112">
        <v>60000</v>
      </c>
      <c r="J28" s="112">
        <v>0</v>
      </c>
      <c r="K28" s="112">
        <f t="shared" ref="K28" si="4">SUM(I28:J28)</f>
        <v>60000</v>
      </c>
      <c r="L28" s="112">
        <f>IF(I28&gt;=Datos!$D$14,(Datos!$D$14*Datos!$C$14),IF(I28&lt;=Datos!$D$14,(I28*Datos!$C$14)))</f>
        <v>1722</v>
      </c>
      <c r="M28" s="135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3486.6756666666661</v>
      </c>
      <c r="N28" s="112">
        <f>IF(I28&gt;=Datos!$D$15,(Datos!$D$15*Datos!$C$15),IF(I28&lt;=Datos!$D$15,(I28*Datos!$C$15)))</f>
        <v>1824</v>
      </c>
      <c r="O28" s="112">
        <v>25</v>
      </c>
      <c r="P28" s="113">
        <f t="shared" ref="P28" si="5">SUM(L28:O28)</f>
        <v>7057.6756666666661</v>
      </c>
      <c r="Q28" s="115">
        <f>+K28-P28</f>
        <v>52942.324333333338</v>
      </c>
    </row>
    <row r="29" spans="1:17" s="7" customFormat="1" ht="38.25" customHeight="1" x14ac:dyDescent="0.2">
      <c r="A29" s="108">
        <v>7</v>
      </c>
      <c r="B29" s="134" t="s">
        <v>314</v>
      </c>
      <c r="C29" s="116" t="s">
        <v>456</v>
      </c>
      <c r="D29" s="116" t="s">
        <v>15</v>
      </c>
      <c r="E29" s="117" t="s">
        <v>315</v>
      </c>
      <c r="F29" s="117" t="s">
        <v>313</v>
      </c>
      <c r="G29" s="129">
        <v>45627</v>
      </c>
      <c r="H29" s="130">
        <v>45809</v>
      </c>
      <c r="I29" s="112">
        <v>65000</v>
      </c>
      <c r="J29" s="112">
        <v>0</v>
      </c>
      <c r="K29" s="112">
        <f t="shared" ref="K29" si="6">SUM(I29:J29)</f>
        <v>65000</v>
      </c>
      <c r="L29" s="112">
        <f>IF(I29&gt;=Datos!$D$14,(Datos!$D$14*Datos!$C$14),IF(I29&lt;=Datos!$D$14,(I29*Datos!$C$14)))</f>
        <v>1865.5</v>
      </c>
      <c r="M29" s="135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4427.5756666666657</v>
      </c>
      <c r="N29" s="112">
        <f>IF(I29&gt;=Datos!$D$15,(Datos!$D$15*Datos!$C$15),IF(I29&lt;=Datos!$D$15,(I29*Datos!$C$15)))</f>
        <v>1976</v>
      </c>
      <c r="O29" s="112">
        <v>25</v>
      </c>
      <c r="P29" s="113">
        <f t="shared" ref="P29:P30" si="7">SUM(L29:O29)</f>
        <v>8294.0756666666657</v>
      </c>
      <c r="Q29" s="115">
        <f>+K29-P29</f>
        <v>56705.924333333336</v>
      </c>
    </row>
    <row r="30" spans="1:17" s="7" customFormat="1" ht="38.25" customHeight="1" x14ac:dyDescent="0.2">
      <c r="A30" s="108">
        <v>8</v>
      </c>
      <c r="B30" s="134" t="s">
        <v>623</v>
      </c>
      <c r="C30" s="116" t="s">
        <v>456</v>
      </c>
      <c r="D30" s="116" t="s">
        <v>15</v>
      </c>
      <c r="E30" s="117" t="s">
        <v>315</v>
      </c>
      <c r="F30" s="117" t="s">
        <v>19</v>
      </c>
      <c r="G30" s="129">
        <v>45597</v>
      </c>
      <c r="H30" s="130">
        <v>45778</v>
      </c>
      <c r="I30" s="112">
        <v>60000</v>
      </c>
      <c r="J30" s="112">
        <v>0</v>
      </c>
      <c r="K30" s="112">
        <f t="shared" ref="K30" si="8">SUM(I30:J30)</f>
        <v>60000</v>
      </c>
      <c r="L30" s="112">
        <f>IF(I30&gt;=Datos!$D$14,(Datos!$D$14*Datos!$C$14),IF(I30&lt;=Datos!$D$14,(I30*Datos!$C$14)))</f>
        <v>1722</v>
      </c>
      <c r="M30" s="135">
        <v>3143.58</v>
      </c>
      <c r="N30" s="112">
        <f>IF(I30&gt;=Datos!$D$15,(Datos!$D$15*Datos!$C$15),IF(I30&lt;=Datos!$D$15,(I30*Datos!$C$15)))</f>
        <v>1824</v>
      </c>
      <c r="O30" s="112">
        <v>1740.46</v>
      </c>
      <c r="P30" s="113">
        <f t="shared" si="7"/>
        <v>8430.0400000000009</v>
      </c>
      <c r="Q30" s="115">
        <f>+K30-P30</f>
        <v>51569.96</v>
      </c>
    </row>
    <row r="31" spans="1:17" s="87" customFormat="1" ht="36.75" customHeight="1" x14ac:dyDescent="0.2">
      <c r="A31" s="267" t="s">
        <v>501</v>
      </c>
      <c r="B31" s="268"/>
      <c r="C31" s="118">
        <v>3</v>
      </c>
      <c r="D31" s="118"/>
      <c r="E31" s="218"/>
      <c r="F31" s="119"/>
      <c r="G31" s="120"/>
      <c r="H31" s="121"/>
      <c r="I31" s="122">
        <f>SUM(I28:I30)</f>
        <v>185000</v>
      </c>
      <c r="J31" s="122">
        <f t="shared" ref="J31:Q31" si="9">SUM(J28:J30)</f>
        <v>0</v>
      </c>
      <c r="K31" s="122">
        <f t="shared" si="9"/>
        <v>185000</v>
      </c>
      <c r="L31" s="122">
        <f t="shared" si="9"/>
        <v>5309.5</v>
      </c>
      <c r="M31" s="122">
        <f t="shared" si="9"/>
        <v>11057.831333333332</v>
      </c>
      <c r="N31" s="122">
        <f t="shared" si="9"/>
        <v>5624</v>
      </c>
      <c r="O31" s="122">
        <f t="shared" si="9"/>
        <v>1790.46</v>
      </c>
      <c r="P31" s="122">
        <f t="shared" si="9"/>
        <v>23781.791333333334</v>
      </c>
      <c r="Q31" s="122">
        <f t="shared" si="9"/>
        <v>161218.20866666667</v>
      </c>
    </row>
    <row r="32" spans="1:17" s="7" customFormat="1" ht="36.75" customHeight="1" x14ac:dyDescent="0.2">
      <c r="A32" s="267" t="s">
        <v>520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9"/>
    </row>
    <row r="33" spans="1:17" s="7" customFormat="1" ht="38.25" customHeight="1" x14ac:dyDescent="0.2">
      <c r="A33" s="108">
        <v>9</v>
      </c>
      <c r="B33" s="127" t="s">
        <v>461</v>
      </c>
      <c r="C33" s="127" t="s">
        <v>456</v>
      </c>
      <c r="D33" s="127" t="s">
        <v>298</v>
      </c>
      <c r="E33" s="110" t="s">
        <v>315</v>
      </c>
      <c r="F33" s="110" t="s">
        <v>19</v>
      </c>
      <c r="G33" s="111">
        <v>45566</v>
      </c>
      <c r="H33" s="128">
        <v>45748</v>
      </c>
      <c r="I33" s="113">
        <v>120000</v>
      </c>
      <c r="J33" s="113">
        <v>0</v>
      </c>
      <c r="K33" s="113">
        <f>SUM(I33:J33)</f>
        <v>120000</v>
      </c>
      <c r="L33" s="113">
        <f>IF(I33&gt;=Datos!$D$14,(Datos!$D$14*Datos!$C$14),IF(I33&lt;=Datos!$D$14,(I33*Datos!$C$14)))</f>
        <v>3444</v>
      </c>
      <c r="M33" s="114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16809.860666666667</v>
      </c>
      <c r="N33" s="113">
        <f>IF(I33&gt;=Datos!$D$15,(Datos!$D$15*Datos!$C$15),IF(I33&lt;=Datos!$D$15,(I33*Datos!$C$15)))</f>
        <v>3648</v>
      </c>
      <c r="O33" s="113">
        <v>25</v>
      </c>
      <c r="P33" s="113">
        <f t="shared" ref="P33" si="10">SUM(L33:O33)</f>
        <v>23926.860666666667</v>
      </c>
      <c r="Q33" s="115">
        <f>+K33-P33</f>
        <v>96073.139333333325</v>
      </c>
    </row>
    <row r="34" spans="1:17" s="87" customFormat="1" ht="36.75" customHeight="1" x14ac:dyDescent="0.2">
      <c r="A34" s="267" t="s">
        <v>501</v>
      </c>
      <c r="B34" s="268"/>
      <c r="C34" s="118">
        <v>1</v>
      </c>
      <c r="D34" s="118"/>
      <c r="E34" s="218"/>
      <c r="F34" s="136"/>
      <c r="G34" s="122"/>
      <c r="H34" s="123"/>
      <c r="I34" s="123">
        <f>SUM(I33)</f>
        <v>120000</v>
      </c>
      <c r="J34" s="123">
        <f t="shared" ref="J34:Q34" si="11">SUM(J33)</f>
        <v>0</v>
      </c>
      <c r="K34" s="123">
        <f t="shared" si="11"/>
        <v>120000</v>
      </c>
      <c r="L34" s="123">
        <f t="shared" si="11"/>
        <v>3444</v>
      </c>
      <c r="M34" s="123">
        <f t="shared" si="11"/>
        <v>16809.860666666667</v>
      </c>
      <c r="N34" s="123">
        <f t="shared" si="11"/>
        <v>3648</v>
      </c>
      <c r="O34" s="123">
        <f t="shared" si="11"/>
        <v>25</v>
      </c>
      <c r="P34" s="123">
        <f t="shared" si="11"/>
        <v>23926.860666666667</v>
      </c>
      <c r="Q34" s="123">
        <f t="shared" si="11"/>
        <v>96073.139333333325</v>
      </c>
    </row>
    <row r="35" spans="1:17" s="7" customFormat="1" ht="36.75" customHeight="1" x14ac:dyDescent="0.2">
      <c r="A35" s="267" t="s">
        <v>806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1:17" s="7" customFormat="1" ht="38.25" customHeight="1" x14ac:dyDescent="0.2">
      <c r="A36" s="108">
        <v>10</v>
      </c>
      <c r="B36" s="127" t="s">
        <v>805</v>
      </c>
      <c r="C36" s="127" t="s">
        <v>456</v>
      </c>
      <c r="D36" s="127" t="s">
        <v>807</v>
      </c>
      <c r="E36" s="110" t="s">
        <v>315</v>
      </c>
      <c r="F36" s="110" t="s">
        <v>313</v>
      </c>
      <c r="G36" s="111">
        <v>45627</v>
      </c>
      <c r="H36" s="128">
        <v>45809</v>
      </c>
      <c r="I36" s="113">
        <v>45000</v>
      </c>
      <c r="J36" s="113">
        <v>0</v>
      </c>
      <c r="K36" s="113">
        <f>SUM(I36:J36)</f>
        <v>45000</v>
      </c>
      <c r="L36" s="113">
        <f>IF(I36&gt;=Datos!$D$14,(Datos!$D$14*Datos!$C$14),IF(I36&lt;=Datos!$D$14,(I36*Datos!$C$14)))</f>
        <v>1291.5</v>
      </c>
      <c r="M36" s="114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1148.3234999999997</v>
      </c>
      <c r="N36" s="113">
        <f>IF(I36&gt;=Datos!$D$15,(Datos!$D$15*Datos!$C$15),IF(I36&lt;=Datos!$D$15,(I36*Datos!$C$15)))</f>
        <v>1368</v>
      </c>
      <c r="O36" s="113">
        <v>25</v>
      </c>
      <c r="P36" s="113">
        <f t="shared" ref="P36" si="12">SUM(L36:O36)</f>
        <v>3832.8234999999995</v>
      </c>
      <c r="Q36" s="115">
        <f>+K36-P36</f>
        <v>41167.176500000001</v>
      </c>
    </row>
    <row r="37" spans="1:17" s="87" customFormat="1" ht="36.75" customHeight="1" x14ac:dyDescent="0.2">
      <c r="A37" s="267" t="s">
        <v>501</v>
      </c>
      <c r="B37" s="268"/>
      <c r="C37" s="118">
        <v>1</v>
      </c>
      <c r="D37" s="118"/>
      <c r="E37" s="218"/>
      <c r="F37" s="136"/>
      <c r="G37" s="122"/>
      <c r="H37" s="123"/>
      <c r="I37" s="123">
        <f>SUM(I36)</f>
        <v>45000</v>
      </c>
      <c r="J37" s="123">
        <f t="shared" ref="J37:Q37" si="13">SUM(J36)</f>
        <v>0</v>
      </c>
      <c r="K37" s="123">
        <f t="shared" si="13"/>
        <v>45000</v>
      </c>
      <c r="L37" s="123">
        <f t="shared" si="13"/>
        <v>1291.5</v>
      </c>
      <c r="M37" s="123">
        <f t="shared" si="13"/>
        <v>1148.3234999999997</v>
      </c>
      <c r="N37" s="123">
        <f t="shared" si="13"/>
        <v>1368</v>
      </c>
      <c r="O37" s="123">
        <f t="shared" si="13"/>
        <v>25</v>
      </c>
      <c r="P37" s="123">
        <f t="shared" si="13"/>
        <v>3832.8234999999995</v>
      </c>
      <c r="Q37" s="123">
        <f t="shared" si="13"/>
        <v>41167.176500000001</v>
      </c>
    </row>
    <row r="38" spans="1:17" s="7" customFormat="1" ht="36.75" customHeight="1" x14ac:dyDescent="0.2">
      <c r="A38" s="267" t="s">
        <v>537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9"/>
    </row>
    <row r="39" spans="1:17" s="7" customFormat="1" ht="38.25" customHeight="1" x14ac:dyDescent="0.2">
      <c r="A39" s="108">
        <v>11</v>
      </c>
      <c r="B39" s="131" t="s">
        <v>704</v>
      </c>
      <c r="C39" s="127" t="s">
        <v>456</v>
      </c>
      <c r="D39" s="127" t="s">
        <v>469</v>
      </c>
      <c r="E39" s="110" t="s">
        <v>315</v>
      </c>
      <c r="F39" s="110" t="s">
        <v>19</v>
      </c>
      <c r="G39" s="111">
        <v>45536</v>
      </c>
      <c r="H39" s="128">
        <v>45717</v>
      </c>
      <c r="I39" s="113">
        <v>60000</v>
      </c>
      <c r="J39" s="113">
        <v>0</v>
      </c>
      <c r="K39" s="113">
        <f t="shared" ref="K39" si="14">SUM(I39:J39)</f>
        <v>60000</v>
      </c>
      <c r="L39" s="113">
        <f>IF(I39&gt;=Datos!$D$14,(Datos!$D$14*Datos!$C$14),IF(I39&lt;=Datos!$D$14,(I39*Datos!$C$14)))</f>
        <v>1722</v>
      </c>
      <c r="M39" s="114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3486.6756666666661</v>
      </c>
      <c r="N39" s="113">
        <f>IF(I39&gt;=Datos!$D$15,(Datos!$D$15*Datos!$C$15),IF(I39&lt;=Datos!$D$15,(I39*Datos!$C$15)))</f>
        <v>1824</v>
      </c>
      <c r="O39" s="113">
        <v>25</v>
      </c>
      <c r="P39" s="113">
        <f t="shared" ref="P39:P43" si="15">SUM(L39:O39)</f>
        <v>7057.6756666666661</v>
      </c>
      <c r="Q39" s="115">
        <f>+K39-P39</f>
        <v>52942.324333333338</v>
      </c>
    </row>
    <row r="40" spans="1:17" s="7" customFormat="1" ht="38.25" customHeight="1" x14ac:dyDescent="0.2">
      <c r="A40" s="108">
        <v>12</v>
      </c>
      <c r="B40" s="127" t="s">
        <v>289</v>
      </c>
      <c r="C40" s="127" t="s">
        <v>456</v>
      </c>
      <c r="D40" s="127" t="s">
        <v>297</v>
      </c>
      <c r="E40" s="110" t="s">
        <v>315</v>
      </c>
      <c r="F40" s="110" t="s">
        <v>313</v>
      </c>
      <c r="G40" s="111">
        <v>45536</v>
      </c>
      <c r="H40" s="128">
        <v>45717</v>
      </c>
      <c r="I40" s="113">
        <v>50000</v>
      </c>
      <c r="J40" s="113">
        <v>0</v>
      </c>
      <c r="K40" s="113">
        <f t="shared" ref="K40:K41" si="16">SUM(I40:J40)</f>
        <v>50000</v>
      </c>
      <c r="L40" s="113">
        <f>IF(I40&gt;=Datos!$D$14,(Datos!$D$14*Datos!$C$14),IF(I40&lt;=Datos!$D$14,(I40*Datos!$C$14)))</f>
        <v>1435</v>
      </c>
      <c r="M40" s="114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1853.9984999999997</v>
      </c>
      <c r="N40" s="113">
        <f>IF(I40&gt;=Datos!$D$15,(Datos!$D$15*Datos!$C$15),IF(I40&lt;=Datos!$D$15,(I40*Datos!$C$15)))</f>
        <v>1520</v>
      </c>
      <c r="O40" s="113">
        <v>25</v>
      </c>
      <c r="P40" s="113">
        <f t="shared" si="15"/>
        <v>4833.9984999999997</v>
      </c>
      <c r="Q40" s="115">
        <f>+K40-P40</f>
        <v>45166.001499999998</v>
      </c>
    </row>
    <row r="41" spans="1:17" s="7" customFormat="1" ht="38.25" customHeight="1" x14ac:dyDescent="0.2">
      <c r="A41" s="108">
        <v>13</v>
      </c>
      <c r="B41" s="131" t="s">
        <v>460</v>
      </c>
      <c r="C41" s="132" t="s">
        <v>456</v>
      </c>
      <c r="D41" s="131" t="s">
        <v>468</v>
      </c>
      <c r="E41" s="110" t="s">
        <v>315</v>
      </c>
      <c r="F41" s="110" t="s">
        <v>19</v>
      </c>
      <c r="G41" s="128">
        <v>45597</v>
      </c>
      <c r="H41" s="111">
        <v>45778</v>
      </c>
      <c r="I41" s="133">
        <v>135000</v>
      </c>
      <c r="J41" s="113">
        <v>0</v>
      </c>
      <c r="K41" s="113">
        <f t="shared" si="16"/>
        <v>135000</v>
      </c>
      <c r="L41" s="113">
        <f>IF(I41&gt;=Datos!$D$14,(Datos!$D$14*Datos!$C$14),IF(I41&lt;=Datos!$D$14,(I41*Datos!$C$14)))</f>
        <v>3874.5</v>
      </c>
      <c r="M41" s="114">
        <f>IF((I41-L41-N41)&lt;=Datos!$G$7,"0",IF((I41-L41-N41)&lt;=Datos!$G$8,((I41-L41-N41)-Datos!$F$8)*Datos!$I$6,IF((I41-L41-N41)&lt;=Datos!$G$9,Datos!$I$8+((I41-L41-N41)-Datos!$F$9)*Datos!$J$6,IF((I41-L41-N41)&gt;=Datos!$F$10,(Datos!$I$8+Datos!$J$8)+((I41-L41-N41)-Datos!$F$10)*Datos!$K$6))))</f>
        <v>20338.235666666667</v>
      </c>
      <c r="N41" s="113">
        <f>IF(I41&gt;=Datos!$D$15,(Datos!$D$15*Datos!$C$15),IF(I41&lt;=Datos!$D$15,(I41*Datos!$C$15)))</f>
        <v>4104</v>
      </c>
      <c r="O41" s="113">
        <v>25</v>
      </c>
      <c r="P41" s="113">
        <f t="shared" si="15"/>
        <v>28341.735666666667</v>
      </c>
      <c r="Q41" s="115">
        <f>+K41-P41</f>
        <v>106658.26433333333</v>
      </c>
    </row>
    <row r="42" spans="1:17" s="7" customFormat="1" ht="38.25" customHeight="1" x14ac:dyDescent="0.2">
      <c r="A42" s="108">
        <v>14</v>
      </c>
      <c r="B42" s="131" t="s">
        <v>366</v>
      </c>
      <c r="C42" s="127" t="s">
        <v>456</v>
      </c>
      <c r="D42" s="127" t="s">
        <v>259</v>
      </c>
      <c r="E42" s="110" t="s">
        <v>315</v>
      </c>
      <c r="F42" s="110" t="s">
        <v>313</v>
      </c>
      <c r="G42" s="111">
        <v>45536</v>
      </c>
      <c r="H42" s="128">
        <v>45717</v>
      </c>
      <c r="I42" s="113">
        <v>50000</v>
      </c>
      <c r="J42" s="113">
        <v>0</v>
      </c>
      <c r="K42" s="113">
        <f t="shared" ref="K42" si="17">SUM(I42:J42)</f>
        <v>50000</v>
      </c>
      <c r="L42" s="113">
        <f>IF(I42&gt;=Datos!$D$14,(Datos!$D$14*Datos!$C$14),IF(I42&lt;=Datos!$D$14,(I42*Datos!$C$14)))</f>
        <v>1435</v>
      </c>
      <c r="M42" s="114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1853.9984999999997</v>
      </c>
      <c r="N42" s="113">
        <f>IF(I42&gt;=Datos!$D$15,(Datos!$D$15*Datos!$C$15),IF(I42&lt;=Datos!$D$15,(I42*Datos!$C$15)))</f>
        <v>1520</v>
      </c>
      <c r="O42" s="113">
        <v>25</v>
      </c>
      <c r="P42" s="113">
        <f>SUM(L42:O42)</f>
        <v>4833.9984999999997</v>
      </c>
      <c r="Q42" s="115">
        <f t="shared" ref="Q42" si="18">+K42-P42</f>
        <v>45166.001499999998</v>
      </c>
    </row>
    <row r="43" spans="1:17" s="7" customFormat="1" ht="38.25" customHeight="1" x14ac:dyDescent="0.2">
      <c r="A43" s="108">
        <v>15</v>
      </c>
      <c r="B43" s="116" t="s">
        <v>291</v>
      </c>
      <c r="C43" s="116" t="s">
        <v>316</v>
      </c>
      <c r="D43" s="116" t="s">
        <v>469</v>
      </c>
      <c r="E43" s="117" t="s">
        <v>315</v>
      </c>
      <c r="F43" s="117" t="s">
        <v>19</v>
      </c>
      <c r="G43" s="129">
        <v>45566</v>
      </c>
      <c r="H43" s="130">
        <v>45748</v>
      </c>
      <c r="I43" s="113">
        <v>60000</v>
      </c>
      <c r="J43" s="113">
        <v>0</v>
      </c>
      <c r="K43" s="113">
        <f t="shared" ref="K43" si="19">SUM(I43:J43)</f>
        <v>60000</v>
      </c>
      <c r="L43" s="113">
        <f>IF(I43&gt;=Datos!$D$14,(Datos!$D$14*Datos!$C$14),IF(I43&lt;=Datos!$D$14,(I43*Datos!$C$14)))</f>
        <v>1722</v>
      </c>
      <c r="M43" s="114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3486.6756666666661</v>
      </c>
      <c r="N43" s="113">
        <f>IF(I43&gt;=Datos!$D$15,(Datos!$D$15*Datos!$C$15),IF(I43&lt;=Datos!$D$15,(I43*Datos!$C$15)))</f>
        <v>1824</v>
      </c>
      <c r="O43" s="113">
        <v>25</v>
      </c>
      <c r="P43" s="113">
        <f t="shared" si="15"/>
        <v>7057.6756666666661</v>
      </c>
      <c r="Q43" s="115">
        <f>+K43-P43</f>
        <v>52942.324333333338</v>
      </c>
    </row>
    <row r="44" spans="1:17" s="87" customFormat="1" ht="36.75" customHeight="1" x14ac:dyDescent="0.2">
      <c r="A44" s="267" t="s">
        <v>501</v>
      </c>
      <c r="B44" s="268"/>
      <c r="C44" s="118">
        <v>5</v>
      </c>
      <c r="D44" s="118"/>
      <c r="E44" s="218"/>
      <c r="F44" s="119"/>
      <c r="G44" s="120"/>
      <c r="H44" s="121"/>
      <c r="I44" s="122">
        <f t="shared" ref="I44:Q44" si="20">SUM(I39:I43)</f>
        <v>355000</v>
      </c>
      <c r="J44" s="122">
        <f t="shared" si="20"/>
        <v>0</v>
      </c>
      <c r="K44" s="122">
        <f t="shared" si="20"/>
        <v>355000</v>
      </c>
      <c r="L44" s="122">
        <f t="shared" si="20"/>
        <v>10188.5</v>
      </c>
      <c r="M44" s="122">
        <f t="shared" si="20"/>
        <v>31019.583999999999</v>
      </c>
      <c r="N44" s="122">
        <f t="shared" si="20"/>
        <v>10792</v>
      </c>
      <c r="O44" s="122">
        <f t="shared" si="20"/>
        <v>125</v>
      </c>
      <c r="P44" s="122">
        <f t="shared" si="20"/>
        <v>52125.084000000003</v>
      </c>
      <c r="Q44" s="122">
        <f t="shared" si="20"/>
        <v>302874.91600000003</v>
      </c>
    </row>
    <row r="45" spans="1:17" s="7" customFormat="1" ht="36.75" customHeight="1" x14ac:dyDescent="0.2">
      <c r="A45" s="267" t="s">
        <v>503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9"/>
    </row>
    <row r="46" spans="1:17" s="7" customFormat="1" ht="38.25" customHeight="1" x14ac:dyDescent="0.2">
      <c r="A46" s="108">
        <v>16</v>
      </c>
      <c r="B46" s="116" t="s">
        <v>288</v>
      </c>
      <c r="C46" s="116" t="s">
        <v>456</v>
      </c>
      <c r="D46" s="116" t="s">
        <v>465</v>
      </c>
      <c r="E46" s="117" t="s">
        <v>315</v>
      </c>
      <c r="F46" s="117" t="s">
        <v>19</v>
      </c>
      <c r="G46" s="129">
        <v>45536</v>
      </c>
      <c r="H46" s="130">
        <v>45717</v>
      </c>
      <c r="I46" s="113">
        <v>145000</v>
      </c>
      <c r="J46" s="113">
        <v>0</v>
      </c>
      <c r="K46" s="113">
        <f t="shared" ref="K46:K49" si="21">SUM(I46:J46)</f>
        <v>145000</v>
      </c>
      <c r="L46" s="113">
        <f>IF(I46&gt;=Datos!$D$14,(Datos!$D$14*Datos!$C$14),IF(I46&lt;=Datos!$D$14,(I46*Datos!$C$14)))</f>
        <v>4161.5</v>
      </c>
      <c r="M46" s="114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22690.485666666667</v>
      </c>
      <c r="N46" s="113">
        <f>IF(I46&gt;=Datos!$D$15,(Datos!$D$15*Datos!$C$15),IF(I46&lt;=Datos!$D$15,(I46*Datos!$C$15)))</f>
        <v>4408</v>
      </c>
      <c r="O46" s="113">
        <v>25</v>
      </c>
      <c r="P46" s="113">
        <f t="shared" ref="P46:P49" si="22">SUM(L46:O46)</f>
        <v>31284.985666666667</v>
      </c>
      <c r="Q46" s="115">
        <f t="shared" ref="Q46:Q49" si="23">+K46-P46</f>
        <v>113715.01433333333</v>
      </c>
    </row>
    <row r="47" spans="1:17" s="7" customFormat="1" ht="38.25" customHeight="1" x14ac:dyDescent="0.2">
      <c r="A47" s="108">
        <v>17</v>
      </c>
      <c r="B47" s="116" t="s">
        <v>941</v>
      </c>
      <c r="C47" s="116" t="s">
        <v>456</v>
      </c>
      <c r="D47" s="116" t="s">
        <v>525</v>
      </c>
      <c r="E47" s="117" t="s">
        <v>315</v>
      </c>
      <c r="F47" s="117" t="s">
        <v>19</v>
      </c>
      <c r="G47" s="129">
        <v>45717</v>
      </c>
      <c r="H47" s="130">
        <v>45901</v>
      </c>
      <c r="I47" s="113">
        <v>45000</v>
      </c>
      <c r="J47" s="113">
        <v>0</v>
      </c>
      <c r="K47" s="113">
        <f t="shared" ref="K47:K48" si="24">SUM(I47:J47)</f>
        <v>45000</v>
      </c>
      <c r="L47" s="113">
        <f>IF(I47&gt;=Datos!$D$14,(Datos!$D$14*Datos!$C$14),IF(I47&lt;=Datos!$D$14,(I47*Datos!$C$14)))</f>
        <v>1291.5</v>
      </c>
      <c r="M47" s="114">
        <f>IF((I47-L47-N47)&lt;=Datos!$G$7,"0",IF((I47-L47-N47)&lt;=Datos!$G$8,((I47-L47-N47)-Datos!$F$8)*Datos!$I$6,IF((I47-L47-N47)&lt;=Datos!$G$9,Datos!$I$8+((I47-L47-N47)-Datos!$F$9)*Datos!$J$6,IF((I47-L47-N47)&gt;=Datos!$F$10,(Datos!$I$8+Datos!$J$8)+((I47-L47-N47)-Datos!$F$10)*Datos!$K$6))))</f>
        <v>1148.3234999999997</v>
      </c>
      <c r="N47" s="113">
        <f>IF(I47&gt;=Datos!$D$15,(Datos!$D$15*Datos!$C$15),IF(I47&lt;=Datos!$D$15,(I47*Datos!$C$15)))</f>
        <v>1368</v>
      </c>
      <c r="O47" s="113">
        <v>25</v>
      </c>
      <c r="P47" s="113">
        <f t="shared" ref="P47:P48" si="25">SUM(L47:O47)</f>
        <v>3832.8234999999995</v>
      </c>
      <c r="Q47" s="115">
        <f t="shared" ref="Q47:Q48" si="26">+K47-P47</f>
        <v>41167.176500000001</v>
      </c>
    </row>
    <row r="48" spans="1:17" s="7" customFormat="1" ht="38.25" customHeight="1" x14ac:dyDescent="0.2">
      <c r="A48" s="108">
        <v>18</v>
      </c>
      <c r="B48" s="116" t="s">
        <v>706</v>
      </c>
      <c r="C48" s="116" t="s">
        <v>316</v>
      </c>
      <c r="D48" s="116" t="s">
        <v>3</v>
      </c>
      <c r="E48" s="117" t="s">
        <v>315</v>
      </c>
      <c r="F48" s="117" t="s">
        <v>19</v>
      </c>
      <c r="G48" s="129">
        <v>45717</v>
      </c>
      <c r="H48" s="130">
        <v>45901</v>
      </c>
      <c r="I48" s="113">
        <v>70000</v>
      </c>
      <c r="J48" s="113">
        <v>0</v>
      </c>
      <c r="K48" s="113">
        <f t="shared" si="24"/>
        <v>70000</v>
      </c>
      <c r="L48" s="113">
        <f>IF(I48&gt;=Datos!$D$14,(Datos!$D$14*Datos!$C$14),IF(I48&lt;=Datos!$D$14,(I48*Datos!$C$14)))</f>
        <v>2009</v>
      </c>
      <c r="M48" s="114">
        <v>5025.38</v>
      </c>
      <c r="N48" s="113">
        <f>IF(I48&gt;=Datos!$D$15,(Datos!$D$15*Datos!$C$15),IF(I48&lt;=Datos!$D$15,(I48*Datos!$C$15)))</f>
        <v>2128</v>
      </c>
      <c r="O48" s="113">
        <v>1740.46</v>
      </c>
      <c r="P48" s="113">
        <f t="shared" si="25"/>
        <v>10902.84</v>
      </c>
      <c r="Q48" s="115">
        <f t="shared" si="26"/>
        <v>59097.16</v>
      </c>
    </row>
    <row r="49" spans="1:17" s="7" customFormat="1" ht="38.25" customHeight="1" x14ac:dyDescent="0.2">
      <c r="A49" s="108">
        <v>19</v>
      </c>
      <c r="B49" s="127" t="s">
        <v>287</v>
      </c>
      <c r="C49" s="127" t="s">
        <v>317</v>
      </c>
      <c r="D49" s="127" t="s">
        <v>3</v>
      </c>
      <c r="E49" s="110" t="s">
        <v>315</v>
      </c>
      <c r="F49" s="110" t="s">
        <v>19</v>
      </c>
      <c r="G49" s="111">
        <v>45541</v>
      </c>
      <c r="H49" s="128">
        <v>45722</v>
      </c>
      <c r="I49" s="113">
        <v>65000</v>
      </c>
      <c r="J49" s="113">
        <v>0</v>
      </c>
      <c r="K49" s="113">
        <f t="shared" si="21"/>
        <v>65000</v>
      </c>
      <c r="L49" s="113">
        <f>IF(I49&gt;=Datos!$D$14,(Datos!$D$14*Datos!$C$14),IF(I49&lt;=Datos!$D$14,(I49*Datos!$C$14)))</f>
        <v>1865.5</v>
      </c>
      <c r="M49" s="114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4427.5756666666657</v>
      </c>
      <c r="N49" s="113">
        <f>IF(I49&gt;=Datos!$D$15,(Datos!$D$15*Datos!$C$15),IF(I49&lt;=Datos!$D$15,(I49*Datos!$C$15)))</f>
        <v>1976</v>
      </c>
      <c r="O49" s="113">
        <v>25</v>
      </c>
      <c r="P49" s="113">
        <f t="shared" si="22"/>
        <v>8294.0756666666657</v>
      </c>
      <c r="Q49" s="115">
        <f t="shared" si="23"/>
        <v>56705.924333333336</v>
      </c>
    </row>
    <row r="50" spans="1:17" s="87" customFormat="1" ht="36.75" customHeight="1" x14ac:dyDescent="0.2">
      <c r="A50" s="267" t="s">
        <v>501</v>
      </c>
      <c r="B50" s="268"/>
      <c r="C50" s="118">
        <v>2</v>
      </c>
      <c r="D50" s="118"/>
      <c r="E50" s="218"/>
      <c r="F50" s="119"/>
      <c r="G50" s="120"/>
      <c r="H50" s="121"/>
      <c r="I50" s="122">
        <f t="shared" ref="I50:Q50" si="27">SUM(I46:I49)</f>
        <v>325000</v>
      </c>
      <c r="J50" s="122">
        <f t="shared" si="27"/>
        <v>0</v>
      </c>
      <c r="K50" s="122">
        <f t="shared" si="27"/>
        <v>325000</v>
      </c>
      <c r="L50" s="122">
        <f t="shared" si="27"/>
        <v>9327.5</v>
      </c>
      <c r="M50" s="122">
        <f t="shared" si="27"/>
        <v>33291.764833333335</v>
      </c>
      <c r="N50" s="122">
        <f t="shared" si="27"/>
        <v>9880</v>
      </c>
      <c r="O50" s="122">
        <f t="shared" si="27"/>
        <v>1815.46</v>
      </c>
      <c r="P50" s="122">
        <f t="shared" si="27"/>
        <v>54314.724833333334</v>
      </c>
      <c r="Q50" s="122">
        <f t="shared" si="27"/>
        <v>270685.27516666666</v>
      </c>
    </row>
    <row r="51" spans="1:17" s="7" customFormat="1" ht="36.75" customHeight="1" x14ac:dyDescent="0.2">
      <c r="A51" s="267" t="s">
        <v>892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9"/>
    </row>
    <row r="52" spans="1:17" s="7" customFormat="1" ht="38.25" customHeight="1" x14ac:dyDescent="0.2">
      <c r="A52" s="108">
        <v>20</v>
      </c>
      <c r="B52" s="127" t="s">
        <v>790</v>
      </c>
      <c r="C52" s="127" t="s">
        <v>456</v>
      </c>
      <c r="D52" s="127" t="s">
        <v>3</v>
      </c>
      <c r="E52" s="110" t="s">
        <v>315</v>
      </c>
      <c r="F52" s="110" t="s">
        <v>19</v>
      </c>
      <c r="G52" s="111">
        <v>45597</v>
      </c>
      <c r="H52" s="128">
        <v>45778</v>
      </c>
      <c r="I52" s="113">
        <v>65000</v>
      </c>
      <c r="J52" s="113">
        <v>0</v>
      </c>
      <c r="K52" s="113">
        <f t="shared" ref="K52:K54" si="28">SUM(I52:J52)</f>
        <v>65000</v>
      </c>
      <c r="L52" s="113">
        <f>IF(I52&gt;=Datos!$D$14,(Datos!$D$14*Datos!$C$14),IF(I52&lt;=Datos!$D$14,(I52*Datos!$C$14)))</f>
        <v>1865.5</v>
      </c>
      <c r="M52" s="114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4427.5756666666657</v>
      </c>
      <c r="N52" s="113">
        <f>IF(I52&gt;=Datos!$D$15,(Datos!$D$15*Datos!$C$15),IF(I52&lt;=Datos!$D$15,(I52*Datos!$C$15)))</f>
        <v>1976</v>
      </c>
      <c r="O52" s="113">
        <v>25</v>
      </c>
      <c r="P52" s="113">
        <f>SUM(L52:O52)</f>
        <v>8294.0756666666657</v>
      </c>
      <c r="Q52" s="115">
        <f>+K52-P52</f>
        <v>56705.924333333336</v>
      </c>
    </row>
    <row r="53" spans="1:17" s="7" customFormat="1" ht="38.25" customHeight="1" x14ac:dyDescent="0.2">
      <c r="A53" s="108">
        <v>21</v>
      </c>
      <c r="B53" s="127" t="s">
        <v>365</v>
      </c>
      <c r="C53" s="127" t="s">
        <v>456</v>
      </c>
      <c r="D53" s="127" t="s">
        <v>526</v>
      </c>
      <c r="E53" s="110" t="s">
        <v>315</v>
      </c>
      <c r="F53" s="110" t="s">
        <v>19</v>
      </c>
      <c r="G53" s="111">
        <v>45536</v>
      </c>
      <c r="H53" s="128">
        <v>45717</v>
      </c>
      <c r="I53" s="113">
        <v>120000</v>
      </c>
      <c r="J53" s="113">
        <v>0</v>
      </c>
      <c r="K53" s="113">
        <f t="shared" si="28"/>
        <v>120000</v>
      </c>
      <c r="L53" s="113">
        <f>IF(I53&gt;=Datos!$D$14,(Datos!$D$14*Datos!$C$14),IF(I53&lt;=Datos!$D$14,(I53*Datos!$C$14)))</f>
        <v>3444</v>
      </c>
      <c r="M53" s="114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16809.860666666667</v>
      </c>
      <c r="N53" s="113">
        <f>IF(I53&gt;=Datos!$D$15,(Datos!$D$15*Datos!$C$15),IF(I53&lt;=Datos!$D$15,(I53*Datos!$C$15)))</f>
        <v>3648</v>
      </c>
      <c r="O53" s="113">
        <v>50025</v>
      </c>
      <c r="P53" s="113">
        <f>SUM(L53:O53)</f>
        <v>73926.860666666675</v>
      </c>
      <c r="Q53" s="115">
        <f>+K53-P53</f>
        <v>46073.139333333325</v>
      </c>
    </row>
    <row r="54" spans="1:17" s="7" customFormat="1" ht="38.25" customHeight="1" x14ac:dyDescent="0.2">
      <c r="A54" s="108">
        <v>22</v>
      </c>
      <c r="B54" s="127" t="s">
        <v>521</v>
      </c>
      <c r="C54" s="127" t="s">
        <v>456</v>
      </c>
      <c r="D54" s="127" t="s">
        <v>3</v>
      </c>
      <c r="E54" s="110" t="s">
        <v>315</v>
      </c>
      <c r="F54" s="110" t="s">
        <v>19</v>
      </c>
      <c r="G54" s="111">
        <v>45536</v>
      </c>
      <c r="H54" s="128">
        <v>45717</v>
      </c>
      <c r="I54" s="113">
        <v>65000</v>
      </c>
      <c r="J54" s="113">
        <v>0</v>
      </c>
      <c r="K54" s="112">
        <f t="shared" si="28"/>
        <v>65000</v>
      </c>
      <c r="L54" s="113">
        <f>IF(I54&gt;=Datos!$D$14,(Datos!$D$14*Datos!$C$14),IF(I54&lt;=Datos!$D$14,(I54*Datos!$C$14)))</f>
        <v>1865.5</v>
      </c>
      <c r="M54" s="114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4427.5756666666657</v>
      </c>
      <c r="N54" s="113">
        <f>IF(I54&gt;=Datos!$D$15,(Datos!$D$15*Datos!$C$15),IF(I54&lt;=Datos!$D$15,(I54*Datos!$C$15)))</f>
        <v>1976</v>
      </c>
      <c r="O54" s="113">
        <v>10661.47</v>
      </c>
      <c r="P54" s="113">
        <f t="shared" ref="P54" si="29">SUM(L54:O54)</f>
        <v>18930.545666666665</v>
      </c>
      <c r="Q54" s="115">
        <f t="shared" ref="Q54" si="30">+K54-P54</f>
        <v>46069.454333333335</v>
      </c>
    </row>
    <row r="55" spans="1:17" s="87" customFormat="1" ht="36.75" customHeight="1" x14ac:dyDescent="0.2">
      <c r="A55" s="267" t="s">
        <v>501</v>
      </c>
      <c r="B55" s="268"/>
      <c r="C55" s="118">
        <v>3</v>
      </c>
      <c r="D55" s="296"/>
      <c r="E55" s="296"/>
      <c r="F55" s="296"/>
      <c r="G55" s="296"/>
      <c r="H55" s="297"/>
      <c r="I55" s="123">
        <f t="shared" ref="I55:Q55" si="31">SUM(I52:I54)</f>
        <v>250000</v>
      </c>
      <c r="J55" s="123">
        <f t="shared" si="31"/>
        <v>0</v>
      </c>
      <c r="K55" s="123">
        <f t="shared" si="31"/>
        <v>250000</v>
      </c>
      <c r="L55" s="123">
        <f t="shared" si="31"/>
        <v>7175</v>
      </c>
      <c r="M55" s="123">
        <f t="shared" si="31"/>
        <v>25665.011999999995</v>
      </c>
      <c r="N55" s="123">
        <f t="shared" si="31"/>
        <v>7600</v>
      </c>
      <c r="O55" s="123">
        <f t="shared" si="31"/>
        <v>60711.47</v>
      </c>
      <c r="P55" s="123">
        <f t="shared" si="31"/>
        <v>101151.48200000002</v>
      </c>
      <c r="Q55" s="123">
        <f t="shared" si="31"/>
        <v>148848.51799999998</v>
      </c>
    </row>
    <row r="56" spans="1:17" s="7" customFormat="1" ht="36.75" customHeight="1" x14ac:dyDescent="0.2">
      <c r="A56" s="267" t="s">
        <v>943</v>
      </c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9"/>
    </row>
    <row r="57" spans="1:17" s="7" customFormat="1" ht="38.25" customHeight="1" x14ac:dyDescent="0.2">
      <c r="A57" s="108">
        <v>23</v>
      </c>
      <c r="B57" s="140" t="s">
        <v>942</v>
      </c>
      <c r="C57" s="140" t="s">
        <v>456</v>
      </c>
      <c r="D57" s="140" t="s">
        <v>694</v>
      </c>
      <c r="E57" s="117" t="s">
        <v>315</v>
      </c>
      <c r="F57" s="117" t="s">
        <v>313</v>
      </c>
      <c r="G57" s="129">
        <v>45717</v>
      </c>
      <c r="H57" s="130">
        <v>45901</v>
      </c>
      <c r="I57" s="113">
        <v>120000</v>
      </c>
      <c r="J57" s="113">
        <v>0</v>
      </c>
      <c r="K57" s="113">
        <f>SUM(I57:J57)</f>
        <v>120000</v>
      </c>
      <c r="L57" s="113">
        <f>IF(I57&gt;=Datos!$D$14,(Datos!$D$14*Datos!$C$14),IF(I57&lt;=Datos!$D$14,(I57*Datos!$C$14)))</f>
        <v>3444</v>
      </c>
      <c r="M57" s="114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16809.860666666667</v>
      </c>
      <c r="N57" s="113">
        <f>IF(I57&gt;=Datos!$D$15,(Datos!$D$15*Datos!$C$15),IF(I57&lt;=Datos!$D$15,(I57*Datos!$C$15)))</f>
        <v>3648</v>
      </c>
      <c r="O57" s="113">
        <v>25</v>
      </c>
      <c r="P57" s="113">
        <f>+L57+M57+N57+O57</f>
        <v>23926.860666666667</v>
      </c>
      <c r="Q57" s="115">
        <f>+I57-P57</f>
        <v>96073.139333333325</v>
      </c>
    </row>
    <row r="58" spans="1:17" s="87" customFormat="1" ht="36.75" customHeight="1" x14ac:dyDescent="0.2">
      <c r="A58" s="267" t="s">
        <v>501</v>
      </c>
      <c r="B58" s="268"/>
      <c r="C58" s="118">
        <v>1</v>
      </c>
      <c r="D58" s="296"/>
      <c r="E58" s="296"/>
      <c r="F58" s="296"/>
      <c r="G58" s="296"/>
      <c r="H58" s="297"/>
      <c r="I58" s="212">
        <f>SUM(I57)</f>
        <v>120000</v>
      </c>
      <c r="J58" s="212">
        <f t="shared" ref="J58:Q58" si="32">SUM(J57)</f>
        <v>0</v>
      </c>
      <c r="K58" s="212">
        <f t="shared" si="32"/>
        <v>120000</v>
      </c>
      <c r="L58" s="212">
        <f t="shared" si="32"/>
        <v>3444</v>
      </c>
      <c r="M58" s="212">
        <f t="shared" si="32"/>
        <v>16809.860666666667</v>
      </c>
      <c r="N58" s="212">
        <f t="shared" si="32"/>
        <v>3648</v>
      </c>
      <c r="O58" s="212">
        <f t="shared" si="32"/>
        <v>25</v>
      </c>
      <c r="P58" s="212">
        <f t="shared" si="32"/>
        <v>23926.860666666667</v>
      </c>
      <c r="Q58" s="212">
        <f t="shared" si="32"/>
        <v>96073.139333333325</v>
      </c>
    </row>
    <row r="59" spans="1:17" s="7" customFormat="1" ht="36.75" customHeight="1" x14ac:dyDescent="0.2">
      <c r="A59" s="267" t="s">
        <v>705</v>
      </c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9"/>
    </row>
    <row r="60" spans="1:17" s="7" customFormat="1" ht="38.25" customHeight="1" x14ac:dyDescent="0.2">
      <c r="A60" s="108">
        <v>24</v>
      </c>
      <c r="B60" s="127" t="s">
        <v>791</v>
      </c>
      <c r="C60" s="127" t="s">
        <v>456</v>
      </c>
      <c r="D60" s="127" t="s">
        <v>707</v>
      </c>
      <c r="E60" s="110" t="s">
        <v>315</v>
      </c>
      <c r="F60" s="110" t="s">
        <v>19</v>
      </c>
      <c r="G60" s="111">
        <v>45597</v>
      </c>
      <c r="H60" s="128">
        <v>45778</v>
      </c>
      <c r="I60" s="113">
        <v>60000</v>
      </c>
      <c r="J60" s="113">
        <v>0</v>
      </c>
      <c r="K60" s="113">
        <f t="shared" ref="K60" si="33">SUM(I60:J60)</f>
        <v>60000</v>
      </c>
      <c r="L60" s="113">
        <f>IF(I60&gt;=Datos!$D$14,(Datos!$D$14*Datos!$C$14),IF(I60&lt;=Datos!$D$14,(I60*Datos!$C$14)))</f>
        <v>1722</v>
      </c>
      <c r="M60" s="114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3486.6756666666661</v>
      </c>
      <c r="N60" s="113">
        <f>IF(I60&gt;=Datos!$D$15,(Datos!$D$15*Datos!$C$15),IF(I60&lt;=Datos!$D$15,(I60*Datos!$C$15)))</f>
        <v>1824</v>
      </c>
      <c r="O60" s="113">
        <v>1025</v>
      </c>
      <c r="P60" s="113">
        <f>SUM(L60:O60)</f>
        <v>8057.6756666666661</v>
      </c>
      <c r="Q60" s="115">
        <f>+K60-P60</f>
        <v>51942.324333333338</v>
      </c>
    </row>
    <row r="61" spans="1:17" s="7" customFormat="1" ht="38.25" customHeight="1" x14ac:dyDescent="0.2">
      <c r="A61" s="108">
        <v>25</v>
      </c>
      <c r="B61" s="127" t="s">
        <v>295</v>
      </c>
      <c r="C61" s="127" t="s">
        <v>456</v>
      </c>
      <c r="D61" s="127" t="s">
        <v>527</v>
      </c>
      <c r="E61" s="110" t="s">
        <v>315</v>
      </c>
      <c r="F61" s="110" t="s">
        <v>19</v>
      </c>
      <c r="G61" s="111">
        <v>45870</v>
      </c>
      <c r="H61" s="128">
        <v>46054</v>
      </c>
      <c r="I61" s="113">
        <v>120000</v>
      </c>
      <c r="J61" s="113">
        <v>0</v>
      </c>
      <c r="K61" s="113">
        <f t="shared" ref="K61" si="34">SUM(I61:J61)</f>
        <v>120000</v>
      </c>
      <c r="L61" s="113">
        <f>IF(I61&gt;=Datos!$D$14,(Datos!$D$14*Datos!$C$14),IF(I61&lt;=Datos!$D$14,(I61*Datos!$C$14)))</f>
        <v>3444</v>
      </c>
      <c r="M61" s="114">
        <v>16381</v>
      </c>
      <c r="N61" s="113">
        <f>IF(I61&gt;=Datos!$D$15,(Datos!$D$15*Datos!$C$15),IF(I61&lt;=Datos!$D$15,(I61*Datos!$C$15)))</f>
        <v>3648</v>
      </c>
      <c r="O61" s="113">
        <v>1740.46</v>
      </c>
      <c r="P61" s="113">
        <f>SUM(L61:O61)</f>
        <v>25213.46</v>
      </c>
      <c r="Q61" s="115">
        <f>+K61-P61</f>
        <v>94786.540000000008</v>
      </c>
    </row>
    <row r="62" spans="1:17" s="87" customFormat="1" ht="36.75" customHeight="1" x14ac:dyDescent="0.2">
      <c r="A62" s="267" t="s">
        <v>501</v>
      </c>
      <c r="B62" s="268"/>
      <c r="C62" s="118">
        <v>2</v>
      </c>
      <c r="D62" s="296"/>
      <c r="E62" s="296"/>
      <c r="F62" s="296"/>
      <c r="G62" s="296"/>
      <c r="H62" s="297"/>
      <c r="I62" s="123">
        <f t="shared" ref="I62:Q62" si="35">SUM(I60:I61)</f>
        <v>180000</v>
      </c>
      <c r="J62" s="123">
        <f t="shared" si="35"/>
        <v>0</v>
      </c>
      <c r="K62" s="123">
        <f t="shared" si="35"/>
        <v>180000</v>
      </c>
      <c r="L62" s="123">
        <f t="shared" si="35"/>
        <v>5166</v>
      </c>
      <c r="M62" s="123">
        <f t="shared" si="35"/>
        <v>19867.675666666666</v>
      </c>
      <c r="N62" s="123">
        <f t="shared" si="35"/>
        <v>5472</v>
      </c>
      <c r="O62" s="123">
        <f t="shared" si="35"/>
        <v>2765.46</v>
      </c>
      <c r="P62" s="123">
        <f t="shared" si="35"/>
        <v>33271.135666666669</v>
      </c>
      <c r="Q62" s="123">
        <f t="shared" si="35"/>
        <v>146728.86433333333</v>
      </c>
    </row>
    <row r="63" spans="1:17" s="7" customFormat="1" ht="36.75" customHeight="1" x14ac:dyDescent="0.2">
      <c r="A63" s="267" t="s">
        <v>522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 t="e">
        <f>SUM(#REF!)</f>
        <v>#REF!</v>
      </c>
      <c r="Q63" s="269" t="e">
        <f>SUM(#REF!)</f>
        <v>#REF!</v>
      </c>
    </row>
    <row r="64" spans="1:17" s="7" customFormat="1" ht="38.25" customHeight="1" x14ac:dyDescent="0.2">
      <c r="A64" s="108">
        <v>26</v>
      </c>
      <c r="B64" s="127" t="s">
        <v>542</v>
      </c>
      <c r="C64" s="127" t="s">
        <v>456</v>
      </c>
      <c r="D64" s="127" t="s">
        <v>545</v>
      </c>
      <c r="E64" s="110" t="s">
        <v>315</v>
      </c>
      <c r="F64" s="110" t="s">
        <v>313</v>
      </c>
      <c r="G64" s="111">
        <v>45839</v>
      </c>
      <c r="H64" s="128">
        <v>46023</v>
      </c>
      <c r="I64" s="113">
        <v>70000</v>
      </c>
      <c r="J64" s="113">
        <v>0</v>
      </c>
      <c r="K64" s="113">
        <f t="shared" ref="K64:K66" si="36">SUM(I64:J64)</f>
        <v>70000</v>
      </c>
      <c r="L64" s="113">
        <f>IF(I64&gt;=Datos!$D$14,(Datos!$D$14*Datos!$C$14),IF(I64&lt;=Datos!$D$14,(I64*Datos!$C$14)))</f>
        <v>2009</v>
      </c>
      <c r="M64" s="114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5368.4756666666663</v>
      </c>
      <c r="N64" s="113">
        <f>IF(I64&gt;=Datos!$D$15,(Datos!$D$15*Datos!$C$15),IF(I64&lt;=Datos!$D$15,(I64*Datos!$C$15)))</f>
        <v>2128</v>
      </c>
      <c r="O64" s="113">
        <v>25</v>
      </c>
      <c r="P64" s="113">
        <f>SUM(L64:O64)</f>
        <v>9530.4756666666653</v>
      </c>
      <c r="Q64" s="115">
        <f t="shared" ref="Q64" si="37">+K64-P64</f>
        <v>60469.524333333335</v>
      </c>
    </row>
    <row r="65" spans="1:17" s="7" customFormat="1" ht="38.25" customHeight="1" x14ac:dyDescent="0.2">
      <c r="A65" s="108">
        <v>27</v>
      </c>
      <c r="B65" s="127" t="s">
        <v>321</v>
      </c>
      <c r="C65" s="127" t="s">
        <v>456</v>
      </c>
      <c r="D65" s="127" t="s">
        <v>464</v>
      </c>
      <c r="E65" s="110" t="s">
        <v>315</v>
      </c>
      <c r="F65" s="110" t="s">
        <v>313</v>
      </c>
      <c r="G65" s="111">
        <v>45839</v>
      </c>
      <c r="H65" s="128">
        <v>46023</v>
      </c>
      <c r="I65" s="113">
        <v>45000</v>
      </c>
      <c r="J65" s="113">
        <v>0</v>
      </c>
      <c r="K65" s="113">
        <f t="shared" si="36"/>
        <v>45000</v>
      </c>
      <c r="L65" s="113">
        <f>IF(I65&gt;=Datos!$D$14,(Datos!$D$14*Datos!$C$14),IF(I65&lt;=Datos!$D$14,(I65*Datos!$C$14)))</f>
        <v>1291.5</v>
      </c>
      <c r="M65" s="114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1148.3234999999997</v>
      </c>
      <c r="N65" s="113">
        <f>IF(I65&gt;=Datos!$D$15,(Datos!$D$15*Datos!$C$15),IF(I65&lt;=Datos!$D$15,(I65*Datos!$C$15)))</f>
        <v>1368</v>
      </c>
      <c r="O65" s="113">
        <v>25</v>
      </c>
      <c r="P65" s="113">
        <f>SUM(L65:O65)</f>
        <v>3832.8234999999995</v>
      </c>
      <c r="Q65" s="115">
        <f t="shared" ref="Q65:Q66" si="38">+K65-P65</f>
        <v>41167.176500000001</v>
      </c>
    </row>
    <row r="66" spans="1:17" s="7" customFormat="1" ht="38.25" customHeight="1" x14ac:dyDescent="0.2">
      <c r="A66" s="108">
        <v>28</v>
      </c>
      <c r="B66" s="116" t="s">
        <v>401</v>
      </c>
      <c r="C66" s="127" t="s">
        <v>456</v>
      </c>
      <c r="D66" s="127" t="s">
        <v>464</v>
      </c>
      <c r="E66" s="110" t="s">
        <v>315</v>
      </c>
      <c r="F66" s="110" t="s">
        <v>313</v>
      </c>
      <c r="G66" s="111">
        <v>45627</v>
      </c>
      <c r="H66" s="111">
        <v>45809</v>
      </c>
      <c r="I66" s="113">
        <v>45000</v>
      </c>
      <c r="J66" s="113">
        <v>0</v>
      </c>
      <c r="K66" s="113">
        <f t="shared" si="36"/>
        <v>45000</v>
      </c>
      <c r="L66" s="113">
        <f>IF(I66&gt;=Datos!$D$14,(Datos!$D$14*Datos!$C$14),IF(I66&lt;=Datos!$D$14,(I66*Datos!$C$14)))</f>
        <v>1291.5</v>
      </c>
      <c r="M66" s="114">
        <f>IF((I66-L66-N66)&lt;=Datos!$G$7,"0",IF((I66-L66-N66)&lt;=Datos!$G$8,((I66-L66-N66)-Datos!$F$8)*Datos!$I$6,IF((I66-L66-N66)&lt;=Datos!$G$9,Datos!$I$8+((I66-L66-N66)-Datos!$F$9)*Datos!$J$6,IF((I66-L66-N66)&gt;=Datos!$F$10,(Datos!$I$8+Datos!$J$8)+((I66-L66-N66)-Datos!$F$10)*Datos!$K$6))))</f>
        <v>1148.3234999999997</v>
      </c>
      <c r="N66" s="113">
        <f>IF(I66&gt;=Datos!$D$15,(Datos!$D$15*Datos!$C$15),IF(I66&lt;=Datos!$D$15,(I66*Datos!$C$15)))</f>
        <v>1368</v>
      </c>
      <c r="O66" s="113">
        <v>25</v>
      </c>
      <c r="P66" s="113">
        <f t="shared" ref="P66" si="39">SUM(L66:O66)</f>
        <v>3832.8234999999995</v>
      </c>
      <c r="Q66" s="115">
        <f t="shared" si="38"/>
        <v>41167.176500000001</v>
      </c>
    </row>
    <row r="67" spans="1:17" s="87" customFormat="1" ht="36.75" customHeight="1" x14ac:dyDescent="0.2">
      <c r="A67" s="267" t="s">
        <v>501</v>
      </c>
      <c r="B67" s="268"/>
      <c r="C67" s="118">
        <v>3</v>
      </c>
      <c r="D67" s="118"/>
      <c r="E67" s="218"/>
      <c r="F67" s="119"/>
      <c r="G67" s="120"/>
      <c r="H67" s="121"/>
      <c r="I67" s="122">
        <f>SUM(I64:I66)</f>
        <v>160000</v>
      </c>
      <c r="J67" s="122">
        <f t="shared" ref="J67:Q67" si="40">SUM(J64:J66)</f>
        <v>0</v>
      </c>
      <c r="K67" s="122">
        <f t="shared" si="40"/>
        <v>160000</v>
      </c>
      <c r="L67" s="122">
        <f t="shared" si="40"/>
        <v>4592</v>
      </c>
      <c r="M67" s="122">
        <f t="shared" si="40"/>
        <v>7665.1226666666653</v>
      </c>
      <c r="N67" s="122">
        <f t="shared" si="40"/>
        <v>4864</v>
      </c>
      <c r="O67" s="122">
        <f t="shared" si="40"/>
        <v>75</v>
      </c>
      <c r="P67" s="122">
        <f t="shared" si="40"/>
        <v>17196.122666666663</v>
      </c>
      <c r="Q67" s="122">
        <f t="shared" si="40"/>
        <v>142803.87733333334</v>
      </c>
    </row>
    <row r="68" spans="1:17" s="7" customFormat="1" ht="36.75" customHeight="1" x14ac:dyDescent="0.2">
      <c r="A68" s="267" t="s">
        <v>708</v>
      </c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9"/>
    </row>
    <row r="69" spans="1:17" s="7" customFormat="1" ht="38.25" customHeight="1" x14ac:dyDescent="0.2">
      <c r="A69" s="108">
        <v>29</v>
      </c>
      <c r="B69" s="140" t="s">
        <v>709</v>
      </c>
      <c r="C69" s="140" t="s">
        <v>456</v>
      </c>
      <c r="D69" s="140" t="s">
        <v>694</v>
      </c>
      <c r="E69" s="117" t="s">
        <v>315</v>
      </c>
      <c r="F69" s="117" t="s">
        <v>19</v>
      </c>
      <c r="G69" s="129">
        <v>45689</v>
      </c>
      <c r="H69" s="130">
        <v>45870</v>
      </c>
      <c r="I69" s="113">
        <v>105000</v>
      </c>
      <c r="J69" s="113">
        <v>0</v>
      </c>
      <c r="K69" s="113">
        <f>SUM(I69:J69)</f>
        <v>105000</v>
      </c>
      <c r="L69" s="113">
        <f>IF(I69&gt;=Datos!$D$14,(Datos!$D$14*Datos!$C$14),IF(I69&lt;=Datos!$D$14,(I69*Datos!$C$14)))</f>
        <v>3013.5</v>
      </c>
      <c r="M69" s="114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13281.485666666667</v>
      </c>
      <c r="N69" s="113">
        <f>IF(I69&gt;=Datos!$D$15,(Datos!$D$15*Datos!$C$15),IF(I69&lt;=Datos!$D$15,(I69*Datos!$C$15)))</f>
        <v>3192</v>
      </c>
      <c r="O69" s="113">
        <v>25</v>
      </c>
      <c r="P69" s="113">
        <f>+L69+M69+N69+O69</f>
        <v>19511.985666666667</v>
      </c>
      <c r="Q69" s="115">
        <f>+I69-P69</f>
        <v>85488.014333333325</v>
      </c>
    </row>
    <row r="70" spans="1:17" s="87" customFormat="1" ht="36.75" customHeight="1" x14ac:dyDescent="0.2">
      <c r="A70" s="267" t="s">
        <v>501</v>
      </c>
      <c r="B70" s="268"/>
      <c r="C70" s="118">
        <v>1</v>
      </c>
      <c r="D70" s="296"/>
      <c r="E70" s="296"/>
      <c r="F70" s="296"/>
      <c r="G70" s="296"/>
      <c r="H70" s="297"/>
      <c r="I70" s="212">
        <f>SUM(I69)</f>
        <v>105000</v>
      </c>
      <c r="J70" s="212">
        <f t="shared" ref="J70:Q70" si="41">SUM(J69)</f>
        <v>0</v>
      </c>
      <c r="K70" s="212">
        <f t="shared" si="41"/>
        <v>105000</v>
      </c>
      <c r="L70" s="212">
        <f t="shared" si="41"/>
        <v>3013.5</v>
      </c>
      <c r="M70" s="212">
        <f t="shared" si="41"/>
        <v>13281.485666666667</v>
      </c>
      <c r="N70" s="212">
        <f t="shared" si="41"/>
        <v>3192</v>
      </c>
      <c r="O70" s="212">
        <f t="shared" si="41"/>
        <v>25</v>
      </c>
      <c r="P70" s="212">
        <f t="shared" si="41"/>
        <v>19511.985666666667</v>
      </c>
      <c r="Q70" s="212">
        <f t="shared" si="41"/>
        <v>85488.014333333325</v>
      </c>
    </row>
    <row r="71" spans="1:17" s="7" customFormat="1" ht="36.75" customHeight="1" x14ac:dyDescent="0.2">
      <c r="A71" s="267" t="s">
        <v>893</v>
      </c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 t="e">
        <f>SUM(#REF!)</f>
        <v>#REF!</v>
      </c>
      <c r="Q71" s="269" t="e">
        <f>SUM(#REF!)</f>
        <v>#REF!</v>
      </c>
    </row>
    <row r="72" spans="1:17" s="7" customFormat="1" ht="38.25" customHeight="1" x14ac:dyDescent="0.2">
      <c r="A72" s="108">
        <v>30</v>
      </c>
      <c r="B72" s="127" t="s">
        <v>808</v>
      </c>
      <c r="C72" s="127" t="s">
        <v>456</v>
      </c>
      <c r="D72" s="127" t="s">
        <v>809</v>
      </c>
      <c r="E72" s="110" t="s">
        <v>315</v>
      </c>
      <c r="F72" s="110" t="s">
        <v>19</v>
      </c>
      <c r="G72" s="111">
        <v>45627</v>
      </c>
      <c r="H72" s="128">
        <v>45809</v>
      </c>
      <c r="I72" s="113">
        <v>60000</v>
      </c>
      <c r="J72" s="113">
        <v>0</v>
      </c>
      <c r="K72" s="113">
        <f t="shared" ref="K72:K74" si="42">SUM(I72:J72)</f>
        <v>60000</v>
      </c>
      <c r="L72" s="113">
        <f>IF(I72&gt;=Datos!$D$14,(Datos!$D$14*Datos!$C$14),IF(I72&lt;=Datos!$D$14,(I72*Datos!$C$14)))</f>
        <v>1722</v>
      </c>
      <c r="M72" s="114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3486.6756666666661</v>
      </c>
      <c r="N72" s="113">
        <f>IF(I72&gt;=Datos!$D$15,(Datos!$D$15*Datos!$C$15),IF(I72&lt;=Datos!$D$15,(I72*Datos!$C$15)))</f>
        <v>1824</v>
      </c>
      <c r="O72" s="113">
        <v>25</v>
      </c>
      <c r="P72" s="113">
        <f>SUM(L72:O72)</f>
        <v>7057.6756666666661</v>
      </c>
      <c r="Q72" s="115">
        <f t="shared" ref="Q72:Q74" si="43">+K72-P72</f>
        <v>52942.324333333338</v>
      </c>
    </row>
    <row r="73" spans="1:17" s="7" customFormat="1" ht="38.25" customHeight="1" x14ac:dyDescent="0.2">
      <c r="A73" s="108">
        <v>31</v>
      </c>
      <c r="B73" s="127" t="s">
        <v>290</v>
      </c>
      <c r="C73" s="127" t="s">
        <v>456</v>
      </c>
      <c r="D73" s="127" t="s">
        <v>570</v>
      </c>
      <c r="E73" s="110" t="s">
        <v>315</v>
      </c>
      <c r="F73" s="110" t="s">
        <v>313</v>
      </c>
      <c r="G73" s="111">
        <v>45658</v>
      </c>
      <c r="H73" s="128">
        <v>45839</v>
      </c>
      <c r="I73" s="113">
        <v>105000</v>
      </c>
      <c r="J73" s="113">
        <v>0</v>
      </c>
      <c r="K73" s="113">
        <f t="shared" ref="K73" si="44">SUM(I73:J73)</f>
        <v>105000</v>
      </c>
      <c r="L73" s="113">
        <f>IF(I73&gt;=Datos!$D$14,(Datos!$D$14*Datos!$C$14),IF(I73&lt;=Datos!$D$14,(I73*Datos!$C$14)))</f>
        <v>3013.5</v>
      </c>
      <c r="M73" s="114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13281.485666666667</v>
      </c>
      <c r="N73" s="113">
        <f>IF(I73&gt;=Datos!$D$15,(Datos!$D$15*Datos!$C$15),IF(I73&lt;=Datos!$D$15,(I73*Datos!$C$15)))</f>
        <v>3192</v>
      </c>
      <c r="O73" s="113">
        <v>25</v>
      </c>
      <c r="P73" s="113">
        <f>SUM(L73:O73)</f>
        <v>19511.985666666667</v>
      </c>
      <c r="Q73" s="115">
        <f t="shared" si="43"/>
        <v>85488.014333333325</v>
      </c>
    </row>
    <row r="74" spans="1:17" s="7" customFormat="1" ht="38.25" customHeight="1" x14ac:dyDescent="0.2">
      <c r="A74" s="108">
        <v>32</v>
      </c>
      <c r="B74" s="127" t="s">
        <v>322</v>
      </c>
      <c r="C74" s="127" t="s">
        <v>456</v>
      </c>
      <c r="D74" s="127" t="s">
        <v>463</v>
      </c>
      <c r="E74" s="110" t="s">
        <v>315</v>
      </c>
      <c r="F74" s="110" t="s">
        <v>313</v>
      </c>
      <c r="G74" s="111">
        <v>45566</v>
      </c>
      <c r="H74" s="128">
        <v>45748</v>
      </c>
      <c r="I74" s="113">
        <v>70000</v>
      </c>
      <c r="J74" s="113">
        <v>0</v>
      </c>
      <c r="K74" s="113">
        <f t="shared" si="42"/>
        <v>70000</v>
      </c>
      <c r="L74" s="113">
        <f>IF(I74&gt;=Datos!$D$14,(Datos!$D$14*Datos!$C$14),IF(I74&lt;=Datos!$D$14,(I74*Datos!$C$14)))</f>
        <v>2009</v>
      </c>
      <c r="M74" s="114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5368.4756666666663</v>
      </c>
      <c r="N74" s="113">
        <f>IF(I74&gt;=Datos!$D$15,(Datos!$D$15*Datos!$C$15),IF(I74&lt;=Datos!$D$15,(I74*Datos!$C$15)))</f>
        <v>2128</v>
      </c>
      <c r="O74" s="113">
        <v>25</v>
      </c>
      <c r="P74" s="113">
        <f>SUM(L74:O74)</f>
        <v>9530.4756666666653</v>
      </c>
      <c r="Q74" s="115">
        <f t="shared" si="43"/>
        <v>60469.524333333335</v>
      </c>
    </row>
    <row r="75" spans="1:17" s="87" customFormat="1" ht="36.75" customHeight="1" x14ac:dyDescent="0.2">
      <c r="A75" s="267" t="s">
        <v>501</v>
      </c>
      <c r="B75" s="268"/>
      <c r="C75" s="118">
        <v>3</v>
      </c>
      <c r="D75" s="118"/>
      <c r="E75" s="218"/>
      <c r="F75" s="119"/>
      <c r="G75" s="120"/>
      <c r="H75" s="121"/>
      <c r="I75" s="122">
        <f t="shared" ref="I75:Q75" si="45">SUM(I72:I74)</f>
        <v>235000</v>
      </c>
      <c r="J75" s="122">
        <f t="shared" si="45"/>
        <v>0</v>
      </c>
      <c r="K75" s="122">
        <f t="shared" si="45"/>
        <v>235000</v>
      </c>
      <c r="L75" s="122">
        <f t="shared" si="45"/>
        <v>6744.5</v>
      </c>
      <c r="M75" s="122">
        <f t="shared" si="45"/>
        <v>22136.636999999999</v>
      </c>
      <c r="N75" s="122">
        <f t="shared" si="45"/>
        <v>7144</v>
      </c>
      <c r="O75" s="122">
        <f t="shared" si="45"/>
        <v>75</v>
      </c>
      <c r="P75" s="122">
        <f t="shared" si="45"/>
        <v>36100.137000000002</v>
      </c>
      <c r="Q75" s="122">
        <f t="shared" si="45"/>
        <v>198899.86299999998</v>
      </c>
    </row>
    <row r="76" spans="1:17" s="7" customFormat="1" ht="36.75" customHeight="1" x14ac:dyDescent="0.2">
      <c r="A76" s="267" t="s">
        <v>710</v>
      </c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9"/>
    </row>
    <row r="77" spans="1:17" s="7" customFormat="1" ht="38.25" customHeight="1" x14ac:dyDescent="0.2">
      <c r="A77" s="108">
        <v>33</v>
      </c>
      <c r="B77" s="127" t="s">
        <v>810</v>
      </c>
      <c r="C77" s="127" t="s">
        <v>456</v>
      </c>
      <c r="D77" s="127" t="s">
        <v>300</v>
      </c>
      <c r="E77" s="110" t="s">
        <v>315</v>
      </c>
      <c r="F77" s="110" t="s">
        <v>19</v>
      </c>
      <c r="G77" s="111">
        <v>45627</v>
      </c>
      <c r="H77" s="128">
        <v>45809</v>
      </c>
      <c r="I77" s="113">
        <v>70000</v>
      </c>
      <c r="J77" s="113">
        <v>0</v>
      </c>
      <c r="K77" s="113">
        <f t="shared" ref="K77" si="46">SUM(I77:J77)</f>
        <v>70000</v>
      </c>
      <c r="L77" s="113">
        <f>IF(I77&gt;=Datos!$D$14,(Datos!$D$14*Datos!$C$14),IF(I77&lt;=Datos!$D$14,(I77*Datos!$C$14)))</f>
        <v>2009</v>
      </c>
      <c r="M77" s="114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5368.4756666666663</v>
      </c>
      <c r="N77" s="113">
        <f>IF(I77&gt;=Datos!$D$15,(Datos!$D$15*Datos!$C$15),IF(I77&lt;=Datos!$D$15,(I77*Datos!$C$15)))</f>
        <v>2128</v>
      </c>
      <c r="O77" s="113">
        <v>25</v>
      </c>
      <c r="P77" s="113">
        <f t="shared" ref="P77:P80" si="47">+L77+M77+N77+O77</f>
        <v>9530.4756666666653</v>
      </c>
      <c r="Q77" s="115">
        <f t="shared" ref="Q77:Q80" si="48">+I77-P77</f>
        <v>60469.524333333335</v>
      </c>
    </row>
    <row r="78" spans="1:17" s="7" customFormat="1" ht="38.25" customHeight="1" x14ac:dyDescent="0.2">
      <c r="A78" s="108">
        <v>34</v>
      </c>
      <c r="B78" s="127" t="s">
        <v>293</v>
      </c>
      <c r="C78" s="127" t="s">
        <v>316</v>
      </c>
      <c r="D78" s="127" t="s">
        <v>466</v>
      </c>
      <c r="E78" s="110" t="s">
        <v>315</v>
      </c>
      <c r="F78" s="110" t="s">
        <v>19</v>
      </c>
      <c r="G78" s="111">
        <v>45658</v>
      </c>
      <c r="H78" s="128">
        <v>45839</v>
      </c>
      <c r="I78" s="113">
        <v>90000</v>
      </c>
      <c r="J78" s="113">
        <v>0</v>
      </c>
      <c r="K78" s="113">
        <f t="shared" ref="K78" si="49">SUM(I78:J78)</f>
        <v>90000</v>
      </c>
      <c r="L78" s="113">
        <f>IF(I78&gt;=Datos!$D$14,(Datos!$D$14*Datos!$C$14),IF(I78&lt;=Datos!$D$14,(I78*Datos!$C$14)))</f>
        <v>2583</v>
      </c>
      <c r="M78" s="114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9753.1106666666674</v>
      </c>
      <c r="N78" s="113">
        <f>IF(I78&gt;=Datos!$D$15,(Datos!$D$15*Datos!$C$15),IF(I78&lt;=Datos!$D$15,(I78*Datos!$C$15)))</f>
        <v>2736</v>
      </c>
      <c r="O78" s="113">
        <v>25</v>
      </c>
      <c r="P78" s="113">
        <f t="shared" si="47"/>
        <v>15097.110666666667</v>
      </c>
      <c r="Q78" s="115">
        <f t="shared" si="48"/>
        <v>74902.889333333325</v>
      </c>
    </row>
    <row r="79" spans="1:17" s="7" customFormat="1" ht="38.25" customHeight="1" x14ac:dyDescent="0.2">
      <c r="A79" s="108">
        <v>35</v>
      </c>
      <c r="B79" s="127" t="s">
        <v>294</v>
      </c>
      <c r="C79" s="127" t="s">
        <v>456</v>
      </c>
      <c r="D79" s="127" t="s">
        <v>299</v>
      </c>
      <c r="E79" s="110" t="s">
        <v>315</v>
      </c>
      <c r="F79" s="110" t="s">
        <v>19</v>
      </c>
      <c r="G79" s="128">
        <v>45661</v>
      </c>
      <c r="H79" s="128">
        <v>45842</v>
      </c>
      <c r="I79" s="113">
        <v>145000</v>
      </c>
      <c r="J79" s="113">
        <v>0</v>
      </c>
      <c r="K79" s="113">
        <f t="shared" ref="K79" si="50">SUM(I79:J79)</f>
        <v>145000</v>
      </c>
      <c r="L79" s="113">
        <f>IF(I79&gt;=Datos!$D$14,(Datos!$D$14*Datos!$C$14),IF(I79&lt;=Datos!$D$14,(I79*Datos!$C$14)))</f>
        <v>4161.5</v>
      </c>
      <c r="M79" s="114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22690.485666666667</v>
      </c>
      <c r="N79" s="113">
        <f>IF(I79&gt;=Datos!$D$15,(Datos!$D$15*Datos!$C$15),IF(I79&lt;=Datos!$D$15,(I79*Datos!$C$15)))</f>
        <v>4408</v>
      </c>
      <c r="O79" s="113">
        <v>25</v>
      </c>
      <c r="P79" s="113">
        <f t="shared" ref="P79" si="51">+L79+M79+N79+O79</f>
        <v>31284.985666666667</v>
      </c>
      <c r="Q79" s="115">
        <f t="shared" ref="Q79" si="52">+I79-P79</f>
        <v>113715.01433333333</v>
      </c>
    </row>
    <row r="80" spans="1:17" s="7" customFormat="1" ht="38.25" customHeight="1" x14ac:dyDescent="0.2">
      <c r="A80" s="108">
        <v>36</v>
      </c>
      <c r="B80" s="109" t="s">
        <v>285</v>
      </c>
      <c r="C80" s="109" t="s">
        <v>317</v>
      </c>
      <c r="D80" s="109" t="s">
        <v>296</v>
      </c>
      <c r="E80" s="110" t="s">
        <v>315</v>
      </c>
      <c r="F80" s="110" t="s">
        <v>19</v>
      </c>
      <c r="G80" s="111">
        <v>45597</v>
      </c>
      <c r="H80" s="128">
        <v>45778</v>
      </c>
      <c r="I80" s="112">
        <v>100000</v>
      </c>
      <c r="J80" s="113">
        <v>0</v>
      </c>
      <c r="K80" s="113">
        <f t="shared" ref="K80" si="53">SUM(I80:J80)</f>
        <v>100000</v>
      </c>
      <c r="L80" s="113">
        <f>IF(I80&gt;=Datos!$D$14,(Datos!$D$14*Datos!$C$14),IF(I80&lt;=Datos!$D$14,(I80*Datos!$C$14)))</f>
        <v>2870</v>
      </c>
      <c r="M80" s="114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12105.360666666667</v>
      </c>
      <c r="N80" s="113">
        <f>IF(I80&gt;=Datos!$D$15,(Datos!$D$15*Datos!$C$15),IF(I80&lt;=Datos!$D$15,(I80*Datos!$C$15)))</f>
        <v>3040</v>
      </c>
      <c r="O80" s="113">
        <v>25</v>
      </c>
      <c r="P80" s="113">
        <f t="shared" si="47"/>
        <v>18040.360666666667</v>
      </c>
      <c r="Q80" s="115">
        <f t="shared" si="48"/>
        <v>81959.639333333325</v>
      </c>
    </row>
    <row r="81" spans="1:17" s="87" customFormat="1" ht="36.75" customHeight="1" x14ac:dyDescent="0.2">
      <c r="A81" s="267" t="s">
        <v>501</v>
      </c>
      <c r="B81" s="268"/>
      <c r="C81" s="118">
        <v>4</v>
      </c>
      <c r="D81" s="118"/>
      <c r="E81" s="218"/>
      <c r="F81" s="119"/>
      <c r="G81" s="120"/>
      <c r="H81" s="121"/>
      <c r="I81" s="122">
        <f t="shared" ref="I81:Q81" si="54">SUM(I77:I80)</f>
        <v>405000</v>
      </c>
      <c r="J81" s="122">
        <f t="shared" si="54"/>
        <v>0</v>
      </c>
      <c r="K81" s="122">
        <f t="shared" si="54"/>
        <v>405000</v>
      </c>
      <c r="L81" s="122">
        <f t="shared" si="54"/>
        <v>11623.5</v>
      </c>
      <c r="M81" s="122">
        <f t="shared" si="54"/>
        <v>49917.432666666668</v>
      </c>
      <c r="N81" s="122">
        <f t="shared" si="54"/>
        <v>12312</v>
      </c>
      <c r="O81" s="122">
        <f t="shared" si="54"/>
        <v>100</v>
      </c>
      <c r="P81" s="122">
        <f t="shared" si="54"/>
        <v>73952.93266666666</v>
      </c>
      <c r="Q81" s="122">
        <f t="shared" si="54"/>
        <v>331047.06733333331</v>
      </c>
    </row>
    <row r="82" spans="1:17" s="7" customFormat="1" ht="36.75" customHeight="1" x14ac:dyDescent="0.2">
      <c r="A82" s="267" t="s">
        <v>547</v>
      </c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9"/>
    </row>
    <row r="83" spans="1:17" s="7" customFormat="1" ht="38.25" customHeight="1" x14ac:dyDescent="0.2">
      <c r="A83" s="100">
        <v>37</v>
      </c>
      <c r="B83" s="101" t="s">
        <v>400</v>
      </c>
      <c r="C83" s="127" t="s">
        <v>456</v>
      </c>
      <c r="D83" s="127" t="s">
        <v>352</v>
      </c>
      <c r="E83" s="110" t="s">
        <v>315</v>
      </c>
      <c r="F83" s="110" t="s">
        <v>19</v>
      </c>
      <c r="G83" s="111">
        <v>45627</v>
      </c>
      <c r="H83" s="111">
        <v>45809</v>
      </c>
      <c r="I83" s="113">
        <v>80000</v>
      </c>
      <c r="J83" s="113">
        <v>0</v>
      </c>
      <c r="K83" s="113">
        <f t="shared" ref="K83" si="55">SUM(I83:J83)</f>
        <v>80000</v>
      </c>
      <c r="L83" s="113">
        <f>IF(I83&gt;=Datos!$D$14,(Datos!$D$14*Datos!$C$14),IF(I83&lt;=Datos!$D$14,(I83*Datos!$C$14)))</f>
        <v>2296</v>
      </c>
      <c r="M83" s="114">
        <v>0</v>
      </c>
      <c r="N83" s="113">
        <f>IF(I83&gt;=Datos!$D$15,(Datos!$D$15*Datos!$C$15),IF(I83&lt;=Datos!$D$15,(I83*Datos!$C$15)))</f>
        <v>2432</v>
      </c>
      <c r="O83" s="112">
        <v>1740.46</v>
      </c>
      <c r="P83" s="113">
        <f>+L83+M83+N83+O83</f>
        <v>6468.46</v>
      </c>
      <c r="Q83" s="115">
        <f>+I83-P83</f>
        <v>73531.539999999994</v>
      </c>
    </row>
    <row r="84" spans="1:17" ht="38.25" customHeight="1" x14ac:dyDescent="0.2">
      <c r="A84" s="100">
        <v>38</v>
      </c>
      <c r="B84" s="101" t="s">
        <v>323</v>
      </c>
      <c r="C84" s="101" t="s">
        <v>456</v>
      </c>
      <c r="D84" s="101" t="s">
        <v>534</v>
      </c>
      <c r="E84" s="102" t="s">
        <v>315</v>
      </c>
      <c r="F84" s="102" t="s">
        <v>19</v>
      </c>
      <c r="G84" s="103">
        <v>45658</v>
      </c>
      <c r="H84" s="104">
        <v>45839</v>
      </c>
      <c r="I84" s="105">
        <v>120000</v>
      </c>
      <c r="J84" s="105">
        <v>0</v>
      </c>
      <c r="K84" s="105">
        <f t="shared" ref="K84" si="56">SUM(I84:J84)</f>
        <v>120000</v>
      </c>
      <c r="L84" s="105">
        <f>IF(I84&gt;=Datos!$D$14,(Datos!$D$14*Datos!$C$14),IF(I84&lt;=Datos!$D$14,(I84*Datos!$C$14)))</f>
        <v>3444</v>
      </c>
      <c r="M84" s="106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16809.860666666667</v>
      </c>
      <c r="N84" s="105">
        <f>IF(I84&gt;=Datos!$D$15,(Datos!$D$15*Datos!$C$15),IF(I84&lt;=Datos!$D$15,(I84*Datos!$C$15)))</f>
        <v>3648</v>
      </c>
      <c r="O84" s="105">
        <v>25</v>
      </c>
      <c r="P84" s="105">
        <f t="shared" ref="P84" si="57">SUM(L84:O84)</f>
        <v>23926.860666666667</v>
      </c>
      <c r="Q84" s="107">
        <f>+K84-P84</f>
        <v>96073.139333333325</v>
      </c>
    </row>
    <row r="85" spans="1:17" s="87" customFormat="1" ht="36.75" customHeight="1" x14ac:dyDescent="0.2">
      <c r="A85" s="267" t="s">
        <v>501</v>
      </c>
      <c r="B85" s="268"/>
      <c r="C85" s="118">
        <v>2</v>
      </c>
      <c r="D85" s="118"/>
      <c r="E85" s="218"/>
      <c r="F85" s="119"/>
      <c r="G85" s="120"/>
      <c r="H85" s="121"/>
      <c r="I85" s="122">
        <f>SUM(I83:I84)</f>
        <v>200000</v>
      </c>
      <c r="J85" s="122">
        <f t="shared" ref="J85:Q85" si="58">SUM(J83:J84)</f>
        <v>0</v>
      </c>
      <c r="K85" s="122">
        <f t="shared" si="58"/>
        <v>200000</v>
      </c>
      <c r="L85" s="122">
        <f t="shared" si="58"/>
        <v>5740</v>
      </c>
      <c r="M85" s="122">
        <f t="shared" si="58"/>
        <v>16809.860666666667</v>
      </c>
      <c r="N85" s="122">
        <f t="shared" si="58"/>
        <v>6080</v>
      </c>
      <c r="O85" s="122">
        <f t="shared" si="58"/>
        <v>1765.46</v>
      </c>
      <c r="P85" s="122">
        <f t="shared" si="58"/>
        <v>30395.320666666667</v>
      </c>
      <c r="Q85" s="122">
        <f t="shared" si="58"/>
        <v>169604.67933333333</v>
      </c>
    </row>
    <row r="86" spans="1:17" s="7" customFormat="1" ht="36.75" customHeight="1" x14ac:dyDescent="0.2">
      <c r="A86" s="267" t="s">
        <v>579</v>
      </c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9"/>
    </row>
    <row r="87" spans="1:17" s="7" customFormat="1" ht="38.25" customHeight="1" x14ac:dyDescent="0.2">
      <c r="A87" s="108">
        <v>39</v>
      </c>
      <c r="B87" s="127" t="s">
        <v>580</v>
      </c>
      <c r="C87" s="127" t="s">
        <v>456</v>
      </c>
      <c r="D87" s="132" t="s">
        <v>581</v>
      </c>
      <c r="E87" s="110" t="s">
        <v>315</v>
      </c>
      <c r="F87" s="110" t="s">
        <v>19</v>
      </c>
      <c r="G87" s="111">
        <v>45597</v>
      </c>
      <c r="H87" s="128">
        <v>45778</v>
      </c>
      <c r="I87" s="113">
        <v>120000</v>
      </c>
      <c r="J87" s="113">
        <v>0</v>
      </c>
      <c r="K87" s="113">
        <f>SUM(I87:J87)</f>
        <v>120000</v>
      </c>
      <c r="L87" s="113">
        <f>IF(I87&gt;=Datos!$D$14,(Datos!$D$14*Datos!$C$14),IF(I87&lt;=Datos!$D$14,(I87*Datos!$C$14)))</f>
        <v>3444</v>
      </c>
      <c r="M87" s="114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16809.860666666667</v>
      </c>
      <c r="N87" s="113">
        <f>IF(I87&gt;=Datos!$D$15,(Datos!$D$15*Datos!$C$15),IF(I87&lt;=Datos!$D$15,(I87*Datos!$C$15)))</f>
        <v>3648</v>
      </c>
      <c r="O87" s="113">
        <v>25</v>
      </c>
      <c r="P87" s="113">
        <f>SUM(L87:O87)</f>
        <v>23926.860666666667</v>
      </c>
      <c r="Q87" s="115">
        <f>+K87-P87</f>
        <v>96073.139333333325</v>
      </c>
    </row>
    <row r="88" spans="1:17" s="87" customFormat="1" ht="36.75" customHeight="1" x14ac:dyDescent="0.2">
      <c r="A88" s="267" t="s">
        <v>501</v>
      </c>
      <c r="B88" s="268"/>
      <c r="C88" s="118">
        <v>1</v>
      </c>
      <c r="D88" s="296"/>
      <c r="E88" s="296"/>
      <c r="F88" s="296"/>
      <c r="G88" s="296"/>
      <c r="H88" s="297"/>
      <c r="I88" s="123">
        <f>SUM(I87)</f>
        <v>120000</v>
      </c>
      <c r="J88" s="123">
        <f t="shared" ref="J88:Q88" si="59">SUM(J87)</f>
        <v>0</v>
      </c>
      <c r="K88" s="123">
        <f t="shared" si="59"/>
        <v>120000</v>
      </c>
      <c r="L88" s="123">
        <f t="shared" si="59"/>
        <v>3444</v>
      </c>
      <c r="M88" s="123">
        <f t="shared" si="59"/>
        <v>16809.860666666667</v>
      </c>
      <c r="N88" s="123">
        <f t="shared" si="59"/>
        <v>3648</v>
      </c>
      <c r="O88" s="123">
        <f t="shared" si="59"/>
        <v>25</v>
      </c>
      <c r="P88" s="123">
        <f t="shared" si="59"/>
        <v>23926.860666666667</v>
      </c>
      <c r="Q88" s="123">
        <f t="shared" si="59"/>
        <v>96073.139333333325</v>
      </c>
    </row>
    <row r="89" spans="1:17" s="7" customFormat="1" ht="36.75" customHeight="1" x14ac:dyDescent="0.2">
      <c r="A89" s="267" t="s">
        <v>607</v>
      </c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9"/>
    </row>
    <row r="90" spans="1:17" s="7" customFormat="1" ht="38.25" customHeight="1" x14ac:dyDescent="0.2">
      <c r="A90" s="108">
        <v>40</v>
      </c>
      <c r="B90" s="127" t="s">
        <v>605</v>
      </c>
      <c r="C90" s="127" t="s">
        <v>456</v>
      </c>
      <c r="D90" s="132" t="s">
        <v>606</v>
      </c>
      <c r="E90" s="110" t="s">
        <v>315</v>
      </c>
      <c r="F90" s="110" t="s">
        <v>313</v>
      </c>
      <c r="G90" s="111">
        <v>45717</v>
      </c>
      <c r="H90" s="128">
        <v>45901</v>
      </c>
      <c r="I90" s="113">
        <v>110000</v>
      </c>
      <c r="J90" s="113">
        <v>0</v>
      </c>
      <c r="K90" s="113">
        <f>SUM(I90:J90)</f>
        <v>110000</v>
      </c>
      <c r="L90" s="113">
        <f>IF(I90&gt;=Datos!$D$14,(Datos!$D$14*Datos!$C$14),IF(I90&lt;=Datos!$D$14,(I90*Datos!$C$14)))</f>
        <v>3157</v>
      </c>
      <c r="M90" s="114">
        <f>IF((I90-L90-N90)&lt;=Datos!$G$7,"0",IF((I90-L90-N90)&lt;=Datos!$G$8,((I90-L90-N90)-Datos!$F$8)*Datos!$I$6,IF((I90-L90-N90)&lt;=Datos!$G$9,Datos!$I$8+((I90-L90-N90)-Datos!$F$9)*Datos!$J$6,IF((I90-L90-N90)&gt;=Datos!$F$10,(Datos!$I$8+Datos!$J$8)+((I90-L90-N90)-Datos!$F$10)*Datos!$K$6))))</f>
        <v>14457.610666666667</v>
      </c>
      <c r="N90" s="113">
        <f>IF(I90&gt;=Datos!$D$15,(Datos!$D$15*Datos!$C$15),IF(I90&lt;=Datos!$D$15,(I90*Datos!$C$15)))</f>
        <v>3344</v>
      </c>
      <c r="O90" s="113">
        <v>25</v>
      </c>
      <c r="P90" s="113">
        <f>SUM(L90:O90)</f>
        <v>20983.610666666667</v>
      </c>
      <c r="Q90" s="115">
        <f>+K90-P90</f>
        <v>89016.389333333325</v>
      </c>
    </row>
    <row r="91" spans="1:17" s="87" customFormat="1" ht="36.75" customHeight="1" x14ac:dyDescent="0.2">
      <c r="A91" s="267" t="s">
        <v>501</v>
      </c>
      <c r="B91" s="268"/>
      <c r="C91" s="118">
        <v>1</v>
      </c>
      <c r="D91" s="296"/>
      <c r="E91" s="296"/>
      <c r="F91" s="296"/>
      <c r="G91" s="296"/>
      <c r="H91" s="297"/>
      <c r="I91" s="225">
        <f>SUM(I90)</f>
        <v>110000</v>
      </c>
      <c r="J91" s="225">
        <f t="shared" ref="J91:Q91" si="60">SUM(J90)</f>
        <v>0</v>
      </c>
      <c r="K91" s="225">
        <f t="shared" si="60"/>
        <v>110000</v>
      </c>
      <c r="L91" s="225">
        <f t="shared" si="60"/>
        <v>3157</v>
      </c>
      <c r="M91" s="225">
        <f t="shared" si="60"/>
        <v>14457.610666666667</v>
      </c>
      <c r="N91" s="225">
        <f t="shared" si="60"/>
        <v>3344</v>
      </c>
      <c r="O91" s="225">
        <f t="shared" si="60"/>
        <v>25</v>
      </c>
      <c r="P91" s="225">
        <f t="shared" si="60"/>
        <v>20983.610666666667</v>
      </c>
      <c r="Q91" s="225">
        <f t="shared" si="60"/>
        <v>89016.389333333325</v>
      </c>
    </row>
    <row r="92" spans="1:17" s="7" customFormat="1" ht="36.75" customHeight="1" x14ac:dyDescent="0.2">
      <c r="A92" s="267" t="s">
        <v>523</v>
      </c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9"/>
    </row>
    <row r="93" spans="1:17" s="7" customFormat="1" ht="38.25" customHeight="1" x14ac:dyDescent="0.2">
      <c r="A93" s="108">
        <v>41</v>
      </c>
      <c r="B93" s="137" t="s">
        <v>385</v>
      </c>
      <c r="C93" s="138" t="s">
        <v>456</v>
      </c>
      <c r="D93" s="137" t="s">
        <v>384</v>
      </c>
      <c r="E93" s="117" t="s">
        <v>315</v>
      </c>
      <c r="F93" s="117" t="s">
        <v>313</v>
      </c>
      <c r="G93" s="130">
        <v>45566</v>
      </c>
      <c r="H93" s="129">
        <v>45748</v>
      </c>
      <c r="I93" s="133">
        <v>75000</v>
      </c>
      <c r="J93" s="113">
        <v>0</v>
      </c>
      <c r="K93" s="113">
        <f>SUM(I93:J93)</f>
        <v>75000</v>
      </c>
      <c r="L93" s="113">
        <f>IF(I93&gt;=Datos!$D$14,(Datos!$D$14*Datos!$C$14),IF(I93&lt;=Datos!$D$14,(I93*Datos!$C$14)))</f>
        <v>2152.5</v>
      </c>
      <c r="M93" s="114">
        <f>IF((I93-L93-N93)&lt;=Datos!$G$7,"0",IF((I93-L93-N93)&lt;=Datos!$G$8,((I93-L93-N93)-Datos!$F$8)*Datos!$I$6,IF((I93-L93-N93)&lt;=Datos!$G$9,Datos!$I$8+((I93-L93-N93)-Datos!$F$9)*Datos!$J$6,IF((I93-L93-N93)&gt;=Datos!$F$10,(Datos!$I$8+Datos!$J$8)+((I93-L93-N93)-Datos!$F$10)*Datos!$K$6))))</f>
        <v>6309.3756666666668</v>
      </c>
      <c r="N93" s="113">
        <f>IF(I93&gt;=Datos!$D$15,(Datos!$D$15*Datos!$C$15),IF(I93&lt;=Datos!$D$15,(I93*Datos!$C$15)))</f>
        <v>2280</v>
      </c>
      <c r="O93" s="113">
        <v>25</v>
      </c>
      <c r="P93" s="113">
        <f t="shared" ref="P93:P94" si="61">SUM(L93:O93)</f>
        <v>10766.875666666667</v>
      </c>
      <c r="Q93" s="113">
        <f t="shared" ref="Q93:Q95" si="62">+K93-P93</f>
        <v>64233.124333333333</v>
      </c>
    </row>
    <row r="94" spans="1:17" s="7" customFormat="1" ht="38.25" customHeight="1" x14ac:dyDescent="0.2">
      <c r="A94" s="108">
        <v>42</v>
      </c>
      <c r="B94" s="162" t="s">
        <v>518</v>
      </c>
      <c r="C94" s="116" t="s">
        <v>456</v>
      </c>
      <c r="D94" s="116" t="s">
        <v>535</v>
      </c>
      <c r="E94" s="117" t="s">
        <v>315</v>
      </c>
      <c r="F94" s="117" t="s">
        <v>313</v>
      </c>
      <c r="G94" s="111">
        <v>45717</v>
      </c>
      <c r="H94" s="111">
        <v>45901</v>
      </c>
      <c r="I94" s="113">
        <v>60000</v>
      </c>
      <c r="J94" s="113">
        <v>0</v>
      </c>
      <c r="K94" s="113">
        <f t="shared" ref="K94:K95" si="63">SUM(I94:J94)</f>
        <v>60000</v>
      </c>
      <c r="L94" s="113">
        <f>IF(I94&gt;=Datos!$D$14,(Datos!$D$14*Datos!$C$14),IF(I94&lt;=Datos!$D$14,(I94*Datos!$C$14)))</f>
        <v>1722</v>
      </c>
      <c r="M94" s="114">
        <f>IF((I94-L94-N94)&lt;=Datos!$G$7,"0",IF((I94-L94-N94)&lt;=Datos!$G$8,((I94-L94-N94)-Datos!$F$8)*Datos!$I$6,IF((I94-L94-N94)&lt;=Datos!$G$9,Datos!$I$8+((I94-L94-N94)-Datos!$F$9)*Datos!$J$6,IF((I94-L94-N94)&gt;=Datos!$F$10,(Datos!$I$8+Datos!$J$8)+((I94-L94-N94)-Datos!$F$10)*Datos!$K$6))))</f>
        <v>3486.6756666666661</v>
      </c>
      <c r="N94" s="113">
        <f>IF(I94&gt;=Datos!$D$15,(Datos!$D$15*Datos!$C$15),IF(I94&lt;=Datos!$D$15,(I94*Datos!$C$15)))</f>
        <v>1824</v>
      </c>
      <c r="O94" s="113">
        <v>25</v>
      </c>
      <c r="P94" s="113">
        <f t="shared" si="61"/>
        <v>7057.6756666666661</v>
      </c>
      <c r="Q94" s="115">
        <f t="shared" si="62"/>
        <v>52942.324333333338</v>
      </c>
    </row>
    <row r="95" spans="1:17" s="7" customFormat="1" ht="38.25" customHeight="1" x14ac:dyDescent="0.2">
      <c r="A95" s="108">
        <v>43</v>
      </c>
      <c r="B95" s="127" t="s">
        <v>458</v>
      </c>
      <c r="C95" s="127" t="s">
        <v>456</v>
      </c>
      <c r="D95" s="127" t="s">
        <v>462</v>
      </c>
      <c r="E95" s="110" t="s">
        <v>315</v>
      </c>
      <c r="F95" s="110" t="s">
        <v>19</v>
      </c>
      <c r="G95" s="111">
        <v>45689</v>
      </c>
      <c r="H95" s="128">
        <v>45839</v>
      </c>
      <c r="I95" s="113">
        <v>60000</v>
      </c>
      <c r="J95" s="113">
        <v>0</v>
      </c>
      <c r="K95" s="113">
        <f t="shared" si="63"/>
        <v>60000</v>
      </c>
      <c r="L95" s="113">
        <f>IF(I95&gt;=Datos!$D$14,(Datos!$D$14*Datos!$C$14),IF(I95&lt;=Datos!$D$14,(I95*Datos!$C$14)))</f>
        <v>1722</v>
      </c>
      <c r="M95" s="114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3486.6756666666661</v>
      </c>
      <c r="N95" s="113">
        <f>IF(I95&gt;=Datos!$D$15,(Datos!$D$15*Datos!$C$15),IF(I95&lt;=Datos!$D$15,(I95*Datos!$C$15)))</f>
        <v>1824</v>
      </c>
      <c r="O95" s="113">
        <v>25</v>
      </c>
      <c r="P95" s="113">
        <f>SUM(L95:O95)</f>
        <v>7057.6756666666661</v>
      </c>
      <c r="Q95" s="115">
        <f t="shared" si="62"/>
        <v>52942.324333333338</v>
      </c>
    </row>
    <row r="96" spans="1:17" s="87" customFormat="1" ht="36.75" customHeight="1" x14ac:dyDescent="0.2">
      <c r="A96" s="267" t="s">
        <v>501</v>
      </c>
      <c r="B96" s="268"/>
      <c r="C96" s="118">
        <v>3</v>
      </c>
      <c r="D96" s="118"/>
      <c r="E96" s="218"/>
      <c r="F96" s="119"/>
      <c r="G96" s="120"/>
      <c r="H96" s="121"/>
      <c r="I96" s="122">
        <f>SUM(I93:I95)</f>
        <v>195000</v>
      </c>
      <c r="J96" s="122">
        <f t="shared" ref="J96:Q96" si="64">SUM(J93:J95)</f>
        <v>0</v>
      </c>
      <c r="K96" s="122">
        <f t="shared" si="64"/>
        <v>195000</v>
      </c>
      <c r="L96" s="122">
        <f t="shared" si="64"/>
        <v>5596.5</v>
      </c>
      <c r="M96" s="122">
        <f t="shared" si="64"/>
        <v>13282.726999999999</v>
      </c>
      <c r="N96" s="122">
        <f t="shared" si="64"/>
        <v>5928</v>
      </c>
      <c r="O96" s="122">
        <f t="shared" si="64"/>
        <v>75</v>
      </c>
      <c r="P96" s="122">
        <f t="shared" si="64"/>
        <v>24882.226999999999</v>
      </c>
      <c r="Q96" s="122">
        <f t="shared" si="64"/>
        <v>170117.77299999999</v>
      </c>
    </row>
    <row r="97" spans="1:17" s="7" customFormat="1" ht="36.75" customHeight="1" x14ac:dyDescent="0.2">
      <c r="A97" s="267" t="s">
        <v>548</v>
      </c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9"/>
    </row>
    <row r="98" spans="1:17" ht="38.25" customHeight="1" x14ac:dyDescent="0.2">
      <c r="A98" s="214">
        <v>44</v>
      </c>
      <c r="B98" s="143" t="s">
        <v>28</v>
      </c>
      <c r="C98" s="144" t="s">
        <v>456</v>
      </c>
      <c r="D98" s="132" t="s">
        <v>533</v>
      </c>
      <c r="E98" s="102" t="s">
        <v>315</v>
      </c>
      <c r="F98" s="102" t="s">
        <v>19</v>
      </c>
      <c r="G98" s="104">
        <v>45717</v>
      </c>
      <c r="H98" s="103">
        <v>45901</v>
      </c>
      <c r="I98" s="145">
        <v>120000</v>
      </c>
      <c r="J98" s="105">
        <v>0</v>
      </c>
      <c r="K98" s="105">
        <f t="shared" ref="K98:K99" si="65">SUM(I98:J98)</f>
        <v>120000</v>
      </c>
      <c r="L98" s="105">
        <f>IF(I98&gt;=Datos!$D$14,(Datos!$D$14*Datos!$C$14),IF(I98&lt;=Datos!$D$14,(I98*Datos!$C$14)))</f>
        <v>3444</v>
      </c>
      <c r="M98" s="106">
        <f>IF((I98-L98-N98)&lt;=Datos!$G$7,"0",IF((I98-L98-N98)&lt;=Datos!$G$8,((I98-L98-N98)-Datos!$F$8)*Datos!$I$6,IF((I98-L98-N98)&lt;=Datos!$G$9,Datos!$I$8+((I98-L98-N98)-Datos!$F$9)*Datos!$J$6,IF((I98-L98-N98)&gt;=Datos!$F$10,(Datos!$I$8+Datos!$J$8)+((I98-L98-N98)-Datos!$F$10)*Datos!$K$6))))</f>
        <v>16809.860666666667</v>
      </c>
      <c r="N98" s="105">
        <f>IF(I98&gt;=Datos!$D$15,(Datos!$D$15*Datos!$C$15),IF(I98&lt;=Datos!$D$15,(I98*Datos!$C$15)))</f>
        <v>3648</v>
      </c>
      <c r="O98" s="105">
        <v>25</v>
      </c>
      <c r="P98" s="105">
        <f>SUM(L98:O98)</f>
        <v>23926.860666666667</v>
      </c>
      <c r="Q98" s="115">
        <f>+K98-P98</f>
        <v>96073.139333333325</v>
      </c>
    </row>
    <row r="99" spans="1:17" ht="38.25" customHeight="1" x14ac:dyDescent="0.2">
      <c r="A99" s="214">
        <v>45</v>
      </c>
      <c r="B99" s="143" t="s">
        <v>608</v>
      </c>
      <c r="C99" s="144" t="s">
        <v>371</v>
      </c>
      <c r="D99" s="132" t="s">
        <v>609</v>
      </c>
      <c r="E99" s="102" t="s">
        <v>315</v>
      </c>
      <c r="F99" s="102" t="s">
        <v>19</v>
      </c>
      <c r="G99" s="104">
        <v>45717</v>
      </c>
      <c r="H99" s="103">
        <v>45901</v>
      </c>
      <c r="I99" s="145">
        <v>60000</v>
      </c>
      <c r="J99" s="105">
        <v>0</v>
      </c>
      <c r="K99" s="105">
        <f t="shared" si="65"/>
        <v>60000</v>
      </c>
      <c r="L99" s="105">
        <f>IF(I99&gt;=Datos!$D$14,(Datos!$D$14*Datos!$C$14),IF(I99&lt;=Datos!$D$14,(I99*Datos!$C$14)))</f>
        <v>1722</v>
      </c>
      <c r="M99" s="106">
        <f>IF((I99-L99-N99)&lt;=Datos!$G$7,"0",IF((I99-L99-N99)&lt;=Datos!$G$8,((I99-L99-N99)-Datos!$F$8)*Datos!$I$6,IF((I99-L99-N99)&lt;=Datos!$G$9,Datos!$I$8+((I99-L99-N99)-Datos!$F$9)*Datos!$J$6,IF((I99-L99-N99)&gt;=Datos!$F$10,(Datos!$I$8+Datos!$J$8)+((I99-L99-N99)-Datos!$F$10)*Datos!$K$6))))</f>
        <v>3486.6756666666661</v>
      </c>
      <c r="N99" s="105">
        <f>IF(I99&gt;=Datos!$D$15,(Datos!$D$15*Datos!$C$15),IF(I99&lt;=Datos!$D$15,(I99*Datos!$C$15)))</f>
        <v>1824</v>
      </c>
      <c r="O99" s="105">
        <v>25</v>
      </c>
      <c r="P99" s="105">
        <f>SUM(L99:O99)</f>
        <v>7057.6756666666661</v>
      </c>
      <c r="Q99" s="115">
        <f>+K99-P99</f>
        <v>52942.324333333338</v>
      </c>
    </row>
    <row r="100" spans="1:17" s="87" customFormat="1" ht="36.75" customHeight="1" x14ac:dyDescent="0.2">
      <c r="A100" s="267" t="s">
        <v>501</v>
      </c>
      <c r="B100" s="268"/>
      <c r="C100" s="118">
        <v>2</v>
      </c>
      <c r="D100" s="296"/>
      <c r="E100" s="296"/>
      <c r="F100" s="296"/>
      <c r="G100" s="296"/>
      <c r="H100" s="297"/>
      <c r="I100" s="123">
        <f>SUM(I98:I99)</f>
        <v>180000</v>
      </c>
      <c r="J100" s="123">
        <f t="shared" ref="J100:Q100" si="66">SUM(J98:J99)</f>
        <v>0</v>
      </c>
      <c r="K100" s="123">
        <f t="shared" si="66"/>
        <v>180000</v>
      </c>
      <c r="L100" s="123">
        <f t="shared" si="66"/>
        <v>5166</v>
      </c>
      <c r="M100" s="123">
        <f t="shared" si="66"/>
        <v>20296.536333333333</v>
      </c>
      <c r="N100" s="123">
        <f t="shared" si="66"/>
        <v>5472</v>
      </c>
      <c r="O100" s="123">
        <f t="shared" si="66"/>
        <v>50</v>
      </c>
      <c r="P100" s="123">
        <f t="shared" si="66"/>
        <v>30984.536333333333</v>
      </c>
      <c r="Q100" s="123">
        <f t="shared" si="66"/>
        <v>149015.46366666665</v>
      </c>
    </row>
    <row r="101" spans="1:17" s="7" customFormat="1" ht="36.75" customHeight="1" x14ac:dyDescent="0.2">
      <c r="A101" s="267" t="s">
        <v>505</v>
      </c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9"/>
    </row>
    <row r="102" spans="1:17" s="7" customFormat="1" ht="38.25" customHeight="1" x14ac:dyDescent="0.2">
      <c r="A102" s="108">
        <v>46</v>
      </c>
      <c r="B102" s="127" t="s">
        <v>324</v>
      </c>
      <c r="C102" s="127" t="s">
        <v>456</v>
      </c>
      <c r="D102" s="132" t="s">
        <v>467</v>
      </c>
      <c r="E102" s="110" t="s">
        <v>315</v>
      </c>
      <c r="F102" s="110" t="s">
        <v>19</v>
      </c>
      <c r="G102" s="111">
        <v>45658</v>
      </c>
      <c r="H102" s="128">
        <v>45809</v>
      </c>
      <c r="I102" s="113">
        <v>120000</v>
      </c>
      <c r="J102" s="113">
        <v>0</v>
      </c>
      <c r="K102" s="113">
        <f>SUM(I102:J102)</f>
        <v>120000</v>
      </c>
      <c r="L102" s="113">
        <f>IF(I102&gt;=Datos!$D$14,(Datos!$D$14*Datos!$C$14),IF(I102&lt;=Datos!$D$14,(I102*Datos!$C$14)))</f>
        <v>3444</v>
      </c>
      <c r="M102" s="114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16809.860666666667</v>
      </c>
      <c r="N102" s="113">
        <f>IF(I102&gt;=Datos!$D$15,(Datos!$D$15*Datos!$C$15),IF(I102&lt;=Datos!$D$15,(I102*Datos!$C$15)))</f>
        <v>3648</v>
      </c>
      <c r="O102" s="113">
        <v>25</v>
      </c>
      <c r="P102" s="113">
        <f>SUM(L102:O102)</f>
        <v>23926.860666666667</v>
      </c>
      <c r="Q102" s="115">
        <f>+K102-P102</f>
        <v>96073.139333333325</v>
      </c>
    </row>
    <row r="103" spans="1:17" s="87" customFormat="1" ht="36.75" customHeight="1" x14ac:dyDescent="0.2">
      <c r="A103" s="267" t="s">
        <v>501</v>
      </c>
      <c r="B103" s="268"/>
      <c r="C103" s="118">
        <v>1</v>
      </c>
      <c r="D103" s="296"/>
      <c r="E103" s="296"/>
      <c r="F103" s="296"/>
      <c r="G103" s="296"/>
      <c r="H103" s="297"/>
      <c r="I103" s="123">
        <f>SUM(I102)</f>
        <v>120000</v>
      </c>
      <c r="J103" s="123">
        <f t="shared" ref="J103:Q103" si="67">SUM(J102)</f>
        <v>0</v>
      </c>
      <c r="K103" s="123">
        <f t="shared" si="67"/>
        <v>120000</v>
      </c>
      <c r="L103" s="123">
        <f t="shared" si="67"/>
        <v>3444</v>
      </c>
      <c r="M103" s="123">
        <f t="shared" si="67"/>
        <v>16809.860666666667</v>
      </c>
      <c r="N103" s="123">
        <f t="shared" si="67"/>
        <v>3648</v>
      </c>
      <c r="O103" s="123">
        <f t="shared" si="67"/>
        <v>25</v>
      </c>
      <c r="P103" s="123">
        <f t="shared" si="67"/>
        <v>23926.860666666667</v>
      </c>
      <c r="Q103" s="123">
        <f t="shared" si="67"/>
        <v>96073.139333333325</v>
      </c>
    </row>
    <row r="104" spans="1:17" s="7" customFormat="1" ht="36.75" customHeight="1" x14ac:dyDescent="0.2">
      <c r="A104" s="267" t="s">
        <v>889</v>
      </c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9"/>
    </row>
    <row r="105" spans="1:17" s="7" customFormat="1" ht="38.25" customHeight="1" x14ac:dyDescent="0.2">
      <c r="A105" s="108">
        <v>47</v>
      </c>
      <c r="B105" s="140" t="s">
        <v>792</v>
      </c>
      <c r="C105" s="140" t="s">
        <v>456</v>
      </c>
      <c r="D105" s="140" t="s">
        <v>300</v>
      </c>
      <c r="E105" s="117" t="s">
        <v>315</v>
      </c>
      <c r="F105" s="117" t="s">
        <v>19</v>
      </c>
      <c r="G105" s="129">
        <v>45597</v>
      </c>
      <c r="H105" s="130">
        <v>45778</v>
      </c>
      <c r="I105" s="113">
        <v>65000</v>
      </c>
      <c r="J105" s="113">
        <v>0</v>
      </c>
      <c r="K105" s="113">
        <f>SUM(I105:J105)</f>
        <v>65000</v>
      </c>
      <c r="L105" s="113">
        <f>IF(I105&gt;=Datos!$D$14,(Datos!$D$14*Datos!$C$14),IF(I105&lt;=Datos!$D$14,(I105*Datos!$C$14)))</f>
        <v>1865.5</v>
      </c>
      <c r="M105" s="114">
        <v>4084.48</v>
      </c>
      <c r="N105" s="113">
        <f>IF(I105&gt;=Datos!$D$15,(Datos!$D$15*Datos!$C$15),IF(I105&lt;=Datos!$D$15,(I105*Datos!$C$15)))</f>
        <v>1976</v>
      </c>
      <c r="O105" s="113">
        <v>1740.46</v>
      </c>
      <c r="P105" s="113">
        <f>+L105+M105+N105+O105</f>
        <v>9666.4399999999987</v>
      </c>
      <c r="Q105" s="115">
        <f>+I105-P105</f>
        <v>55333.56</v>
      </c>
    </row>
    <row r="106" spans="1:17" s="87" customFormat="1" ht="36.75" customHeight="1" x14ac:dyDescent="0.2">
      <c r="A106" s="267" t="s">
        <v>501</v>
      </c>
      <c r="B106" s="268"/>
      <c r="C106" s="118">
        <v>1</v>
      </c>
      <c r="D106" s="296"/>
      <c r="E106" s="296"/>
      <c r="F106" s="296"/>
      <c r="G106" s="296"/>
      <c r="H106" s="297"/>
      <c r="I106" s="212">
        <f>SUM(I105)</f>
        <v>65000</v>
      </c>
      <c r="J106" s="212">
        <f t="shared" ref="J106:Q106" si="68">SUM(J105)</f>
        <v>0</v>
      </c>
      <c r="K106" s="212">
        <f t="shared" si="68"/>
        <v>65000</v>
      </c>
      <c r="L106" s="212">
        <f t="shared" si="68"/>
        <v>1865.5</v>
      </c>
      <c r="M106" s="212">
        <f t="shared" si="68"/>
        <v>4084.48</v>
      </c>
      <c r="N106" s="212">
        <f t="shared" si="68"/>
        <v>1976</v>
      </c>
      <c r="O106" s="212">
        <f t="shared" si="68"/>
        <v>1740.46</v>
      </c>
      <c r="P106" s="212">
        <f t="shared" si="68"/>
        <v>9666.4399999999987</v>
      </c>
      <c r="Q106" s="212">
        <f t="shared" si="68"/>
        <v>55333.56</v>
      </c>
    </row>
    <row r="107" spans="1:17" s="7" customFormat="1" ht="36.75" customHeight="1" x14ac:dyDescent="0.2">
      <c r="A107" s="267" t="s">
        <v>723</v>
      </c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9"/>
    </row>
    <row r="108" spans="1:17" s="7" customFormat="1" ht="38.25" customHeight="1" x14ac:dyDescent="0.2">
      <c r="A108" s="108">
        <v>48</v>
      </c>
      <c r="B108" s="140" t="s">
        <v>459</v>
      </c>
      <c r="C108" s="140" t="s">
        <v>456</v>
      </c>
      <c r="D108" s="140" t="s">
        <v>724</v>
      </c>
      <c r="E108" s="117" t="s">
        <v>315</v>
      </c>
      <c r="F108" s="117" t="s">
        <v>19</v>
      </c>
      <c r="G108" s="129">
        <v>45689</v>
      </c>
      <c r="H108" s="130">
        <v>45839</v>
      </c>
      <c r="I108" s="113">
        <v>120000</v>
      </c>
      <c r="J108" s="113">
        <v>0</v>
      </c>
      <c r="K108" s="113">
        <f>SUM(I108:J108)</f>
        <v>120000</v>
      </c>
      <c r="L108" s="113">
        <f>IF(I108&gt;=Datos!$D$14,(Datos!$D$14*Datos!$C$14),IF(I108&lt;=Datos!$D$14,(I108*Datos!$C$14)))</f>
        <v>3444</v>
      </c>
      <c r="M108" s="114">
        <f>IF((I108-L108-N108)&lt;=Datos!$G$7,"0",IF((I108-L108-N108)&lt;=Datos!$G$8,((I108-L108-N108)-Datos!$F$8)*Datos!$I$6,IF((I108-L108-N108)&lt;=Datos!$G$9,Datos!$I$8+((I108-L108-N108)-Datos!$F$9)*Datos!$J$6,IF((I108-L108-N108)&gt;=Datos!$F$10,(Datos!$I$8+Datos!$J$8)+((I108-L108-N108)-Datos!$F$10)*Datos!$K$6))))</f>
        <v>16809.860666666667</v>
      </c>
      <c r="N108" s="113">
        <f>IF(I108&gt;=Datos!$D$15,(Datos!$D$15*Datos!$C$15),IF(I108&lt;=Datos!$D$15,(I108*Datos!$C$15)))</f>
        <v>3648</v>
      </c>
      <c r="O108" s="113">
        <v>25</v>
      </c>
      <c r="P108" s="113">
        <f>+L108+M108+N108+O108</f>
        <v>23926.860666666667</v>
      </c>
      <c r="Q108" s="115">
        <f>+I108-P108</f>
        <v>96073.139333333325</v>
      </c>
    </row>
    <row r="109" spans="1:17" s="87" customFormat="1" ht="36.75" customHeight="1" x14ac:dyDescent="0.2">
      <c r="A109" s="267" t="s">
        <v>501</v>
      </c>
      <c r="B109" s="268"/>
      <c r="C109" s="118">
        <v>1</v>
      </c>
      <c r="D109" s="296"/>
      <c r="E109" s="296"/>
      <c r="F109" s="296"/>
      <c r="G109" s="296"/>
      <c r="H109" s="297"/>
      <c r="I109" s="212">
        <f>SUM(I108)</f>
        <v>120000</v>
      </c>
      <c r="J109" s="212">
        <f t="shared" ref="J109:Q109" si="69">SUM(J108)</f>
        <v>0</v>
      </c>
      <c r="K109" s="212">
        <f t="shared" si="69"/>
        <v>120000</v>
      </c>
      <c r="L109" s="212">
        <f t="shared" si="69"/>
        <v>3444</v>
      </c>
      <c r="M109" s="212">
        <f t="shared" si="69"/>
        <v>16809.860666666667</v>
      </c>
      <c r="N109" s="212">
        <f t="shared" si="69"/>
        <v>3648</v>
      </c>
      <c r="O109" s="212">
        <f t="shared" si="69"/>
        <v>25</v>
      </c>
      <c r="P109" s="212">
        <f t="shared" si="69"/>
        <v>23926.860666666667</v>
      </c>
      <c r="Q109" s="212">
        <f t="shared" si="69"/>
        <v>96073.139333333325</v>
      </c>
    </row>
    <row r="110" spans="1:17" s="7" customFormat="1" ht="36.75" customHeight="1" x14ac:dyDescent="0.2">
      <c r="A110" s="267" t="s">
        <v>546</v>
      </c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9"/>
    </row>
    <row r="111" spans="1:17" s="7" customFormat="1" ht="38.25" customHeight="1" x14ac:dyDescent="0.2">
      <c r="A111" s="100">
        <v>49</v>
      </c>
      <c r="B111" s="109" t="s">
        <v>403</v>
      </c>
      <c r="C111" s="109" t="s">
        <v>456</v>
      </c>
      <c r="D111" s="109" t="s">
        <v>300</v>
      </c>
      <c r="E111" s="110" t="s">
        <v>315</v>
      </c>
      <c r="F111" s="110" t="s">
        <v>19</v>
      </c>
      <c r="G111" s="111">
        <v>45717</v>
      </c>
      <c r="H111" s="111">
        <v>45901</v>
      </c>
      <c r="I111" s="112">
        <v>60000</v>
      </c>
      <c r="J111" s="113">
        <v>0</v>
      </c>
      <c r="K111" s="113">
        <f>SUM(I111:J111)</f>
        <v>60000</v>
      </c>
      <c r="L111" s="113">
        <f>IF(I111&gt;=Datos!$D$14,(Datos!$D$14*Datos!$C$14),IF(I111&lt;=Datos!$D$14,(I111*Datos!$C$14)))</f>
        <v>1722</v>
      </c>
      <c r="M111" s="114">
        <f>IF((I111-L111-N111)&lt;=Datos!$G$7,"0",IF((I111-L111-N111)&lt;=Datos!$G$8,((I111-L111-N111)-Datos!$F$8)*Datos!$I$6,IF((I111-L111-N111)&lt;=Datos!$G$9,Datos!$I$8+((I111-L111-N111)-Datos!$F$9)*Datos!$J$6,IF((I111-L111-N111)&gt;=Datos!$F$10,(Datos!$I$8+Datos!$J$8)+((I111-L111-N111)-Datos!$F$10)*Datos!$K$6))))</f>
        <v>3486.6756666666661</v>
      </c>
      <c r="N111" s="113">
        <f>IF(I111&gt;=Datos!$D$15,(Datos!$D$15*Datos!$C$15),IF(I111&lt;=Datos!$D$15,(I111*Datos!$C$15)))</f>
        <v>1824</v>
      </c>
      <c r="O111" s="113">
        <v>25</v>
      </c>
      <c r="P111" s="113">
        <f>SUM(L111:O111)</f>
        <v>7057.6756666666661</v>
      </c>
      <c r="Q111" s="115">
        <f>+K111-P111</f>
        <v>52942.324333333338</v>
      </c>
    </row>
    <row r="112" spans="1:17" s="7" customFormat="1" ht="38.25" customHeight="1" x14ac:dyDescent="0.2">
      <c r="A112" s="100">
        <v>50</v>
      </c>
      <c r="B112" s="109" t="s">
        <v>617</v>
      </c>
      <c r="C112" s="109" t="s">
        <v>456</v>
      </c>
      <c r="D112" s="109" t="s">
        <v>785</v>
      </c>
      <c r="E112" s="110" t="s">
        <v>315</v>
      </c>
      <c r="F112" s="110" t="s">
        <v>19</v>
      </c>
      <c r="G112" s="111">
        <v>45566</v>
      </c>
      <c r="H112" s="111">
        <v>45748</v>
      </c>
      <c r="I112" s="112">
        <v>120000</v>
      </c>
      <c r="J112" s="113">
        <v>0</v>
      </c>
      <c r="K112" s="113">
        <f t="shared" ref="K112" si="70">SUM(I112:J112)</f>
        <v>120000</v>
      </c>
      <c r="L112" s="113">
        <f>IF(I112&gt;=Datos!$D$14,(Datos!$D$14*Datos!$C$14),IF(I112&lt;=Datos!$D$14,(I112*Datos!$C$14)))</f>
        <v>3444</v>
      </c>
      <c r="M112" s="114">
        <v>12902.13</v>
      </c>
      <c r="N112" s="113">
        <f>IF(I112&gt;=Datos!$D$15,(Datos!$D$15*Datos!$C$15),IF(I112&lt;=Datos!$D$15,(I112*Datos!$C$15)))</f>
        <v>3648</v>
      </c>
      <c r="O112" s="113">
        <v>26753.51</v>
      </c>
      <c r="P112" s="113">
        <f>SUM(L112:O112)</f>
        <v>46747.64</v>
      </c>
      <c r="Q112" s="115">
        <f>+K112-P112</f>
        <v>73252.36</v>
      </c>
    </row>
    <row r="113" spans="1:17" s="87" customFormat="1" ht="36.75" customHeight="1" x14ac:dyDescent="0.2">
      <c r="A113" s="267" t="s">
        <v>501</v>
      </c>
      <c r="B113" s="268"/>
      <c r="C113" s="118">
        <v>3</v>
      </c>
      <c r="D113" s="296"/>
      <c r="E113" s="296"/>
      <c r="F113" s="296"/>
      <c r="G113" s="296"/>
      <c r="H113" s="297"/>
      <c r="I113" s="123">
        <f t="shared" ref="I113:Q113" si="71">SUM(I111:I112)</f>
        <v>180000</v>
      </c>
      <c r="J113" s="123">
        <f t="shared" si="71"/>
        <v>0</v>
      </c>
      <c r="K113" s="123">
        <f t="shared" si="71"/>
        <v>180000</v>
      </c>
      <c r="L113" s="123">
        <f t="shared" si="71"/>
        <v>5166</v>
      </c>
      <c r="M113" s="123">
        <f t="shared" si="71"/>
        <v>16388.805666666667</v>
      </c>
      <c r="N113" s="123">
        <f t="shared" si="71"/>
        <v>5472</v>
      </c>
      <c r="O113" s="123">
        <f t="shared" si="71"/>
        <v>26778.51</v>
      </c>
      <c r="P113" s="123">
        <f t="shared" si="71"/>
        <v>53805.315666666662</v>
      </c>
      <c r="Q113" s="123">
        <f t="shared" si="71"/>
        <v>126194.68433333334</v>
      </c>
    </row>
    <row r="114" spans="1:17" s="7" customFormat="1" ht="36.75" customHeight="1" x14ac:dyDescent="0.2">
      <c r="A114" s="267" t="s">
        <v>944</v>
      </c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9"/>
    </row>
    <row r="115" spans="1:17" s="7" customFormat="1" ht="38.25" customHeight="1" x14ac:dyDescent="0.2">
      <c r="A115" s="108">
        <v>51</v>
      </c>
      <c r="B115" s="140" t="s">
        <v>492</v>
      </c>
      <c r="C115" s="140" t="s">
        <v>456</v>
      </c>
      <c r="D115" s="140" t="s">
        <v>945</v>
      </c>
      <c r="E115" s="117" t="s">
        <v>315</v>
      </c>
      <c r="F115" s="117" t="s">
        <v>19</v>
      </c>
      <c r="G115" s="129">
        <v>45689</v>
      </c>
      <c r="H115" s="130">
        <v>45839</v>
      </c>
      <c r="I115" s="113">
        <v>120000</v>
      </c>
      <c r="J115" s="113">
        <v>0</v>
      </c>
      <c r="K115" s="113">
        <f>SUM(I115:J115)</f>
        <v>120000</v>
      </c>
      <c r="L115" s="113">
        <f>IF(I115&gt;=Datos!$D$14,(Datos!$D$14*Datos!$C$14),IF(I115&lt;=Datos!$D$14,(I115*Datos!$C$14)))</f>
        <v>3444</v>
      </c>
      <c r="M115" s="114">
        <f>IF((I115-L115-N115)&lt;=Datos!$G$7,"0",IF((I115-L115-N115)&lt;=Datos!$G$8,((I115-L115-N115)-Datos!$F$8)*Datos!$I$6,IF((I115-L115-N115)&lt;=Datos!$G$9,Datos!$I$8+((I115-L115-N115)-Datos!$F$9)*Datos!$J$6,IF((I115-L115-N115)&gt;=Datos!$F$10,(Datos!$I$8+Datos!$J$8)+((I115-L115-N115)-Datos!$F$10)*Datos!$K$6))))</f>
        <v>16809.860666666667</v>
      </c>
      <c r="N115" s="113">
        <f>IF(I115&gt;=Datos!$D$15,(Datos!$D$15*Datos!$C$15),IF(I115&lt;=Datos!$D$15,(I115*Datos!$C$15)))</f>
        <v>3648</v>
      </c>
      <c r="O115" s="113">
        <v>6038.05</v>
      </c>
      <c r="P115" s="113">
        <f>+L115+M115+N115+O115</f>
        <v>29939.910666666667</v>
      </c>
      <c r="Q115" s="115">
        <f>+I115-P115</f>
        <v>90060.089333333337</v>
      </c>
    </row>
    <row r="116" spans="1:17" s="87" customFormat="1" ht="36.75" customHeight="1" x14ac:dyDescent="0.2">
      <c r="A116" s="267" t="s">
        <v>501</v>
      </c>
      <c r="B116" s="268"/>
      <c r="C116" s="118">
        <v>1</v>
      </c>
      <c r="D116" s="296"/>
      <c r="E116" s="296"/>
      <c r="F116" s="296"/>
      <c r="G116" s="296"/>
      <c r="H116" s="297"/>
      <c r="I116" s="212">
        <f>SUM(I115)</f>
        <v>120000</v>
      </c>
      <c r="J116" s="212">
        <f t="shared" ref="J116:Q116" si="72">SUM(J115)</f>
        <v>0</v>
      </c>
      <c r="K116" s="212">
        <f t="shared" si="72"/>
        <v>120000</v>
      </c>
      <c r="L116" s="212">
        <f t="shared" si="72"/>
        <v>3444</v>
      </c>
      <c r="M116" s="212">
        <f t="shared" si="72"/>
        <v>16809.860666666667</v>
      </c>
      <c r="N116" s="212">
        <f t="shared" si="72"/>
        <v>3648</v>
      </c>
      <c r="O116" s="212">
        <f t="shared" si="72"/>
        <v>6038.05</v>
      </c>
      <c r="P116" s="212">
        <f t="shared" si="72"/>
        <v>29939.910666666667</v>
      </c>
      <c r="Q116" s="212">
        <f t="shared" si="72"/>
        <v>90060.089333333337</v>
      </c>
    </row>
    <row r="117" spans="1:17" s="7" customFormat="1" ht="36.75" customHeight="1" x14ac:dyDescent="0.2">
      <c r="A117" s="267" t="s">
        <v>786</v>
      </c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9"/>
    </row>
    <row r="118" spans="1:17" s="7" customFormat="1" ht="38.25" customHeight="1" x14ac:dyDescent="0.2">
      <c r="A118" s="108">
        <v>52</v>
      </c>
      <c r="B118" s="137" t="s">
        <v>389</v>
      </c>
      <c r="C118" s="138" t="s">
        <v>456</v>
      </c>
      <c r="D118" s="132" t="s">
        <v>787</v>
      </c>
      <c r="E118" s="117" t="s">
        <v>315</v>
      </c>
      <c r="F118" s="117" t="s">
        <v>19</v>
      </c>
      <c r="G118" s="130">
        <v>45536</v>
      </c>
      <c r="H118" s="129">
        <v>45717</v>
      </c>
      <c r="I118" s="133">
        <v>145000</v>
      </c>
      <c r="J118" s="113">
        <v>0</v>
      </c>
      <c r="K118" s="113">
        <f>SUM(I118:J118)</f>
        <v>145000</v>
      </c>
      <c r="L118" s="113">
        <f>IF(I118&gt;=Datos!$D$14,(Datos!$D$14*Datos!$C$14),IF(I118&lt;=Datos!$D$14,(I118*Datos!$C$14)))</f>
        <v>4161.5</v>
      </c>
      <c r="M118" s="114">
        <f>IF((I118-L118-N118)&lt;=Datos!$G$7,"0",IF((I118-L118-N118)&lt;=Datos!$G$8,((I118-L118-N118)-Datos!$F$8)*Datos!$I$6,IF((I118-L118-N118)&lt;=Datos!$G$9,Datos!$I$8+((I118-L118-N118)-Datos!$F$9)*Datos!$J$6,IF((I118-L118-N118)&gt;=Datos!$F$10,(Datos!$I$8+Datos!$J$8)+((I118-L118-N118)-Datos!$F$10)*Datos!$K$6))))</f>
        <v>22690.485666666667</v>
      </c>
      <c r="N118" s="113">
        <f>IF(I118&gt;=Datos!$D$15,(Datos!$D$15*Datos!$C$15),IF(I118&lt;=Datos!$D$15,(I118*Datos!$C$15)))</f>
        <v>4408</v>
      </c>
      <c r="O118" s="113">
        <v>25</v>
      </c>
      <c r="P118" s="113">
        <f t="shared" ref="P118" si="73">SUM(L118:O118)</f>
        <v>31284.985666666667</v>
      </c>
      <c r="Q118" s="115">
        <f t="shared" ref="Q118" si="74">+K118-P118</f>
        <v>113715.01433333333</v>
      </c>
    </row>
    <row r="119" spans="1:17" s="87" customFormat="1" ht="36.75" customHeight="1" x14ac:dyDescent="0.2">
      <c r="A119" s="267" t="s">
        <v>501</v>
      </c>
      <c r="B119" s="268"/>
      <c r="C119" s="118">
        <v>1</v>
      </c>
      <c r="D119" s="296"/>
      <c r="E119" s="296"/>
      <c r="F119" s="296"/>
      <c r="G119" s="296"/>
      <c r="H119" s="297"/>
      <c r="I119" s="123">
        <f>SUM(I118)</f>
        <v>145000</v>
      </c>
      <c r="J119" s="123">
        <f t="shared" ref="J119:Q119" si="75">SUM(J118)</f>
        <v>0</v>
      </c>
      <c r="K119" s="123">
        <f t="shared" si="75"/>
        <v>145000</v>
      </c>
      <c r="L119" s="123">
        <f t="shared" si="75"/>
        <v>4161.5</v>
      </c>
      <c r="M119" s="123">
        <f t="shared" si="75"/>
        <v>22690.485666666667</v>
      </c>
      <c r="N119" s="123">
        <f t="shared" si="75"/>
        <v>4408</v>
      </c>
      <c r="O119" s="123">
        <f t="shared" si="75"/>
        <v>25</v>
      </c>
      <c r="P119" s="123">
        <f t="shared" si="75"/>
        <v>31284.985666666667</v>
      </c>
      <c r="Q119" s="123">
        <f t="shared" si="75"/>
        <v>113715.01433333333</v>
      </c>
    </row>
    <row r="120" spans="1:17" s="7" customFormat="1" ht="36.75" customHeight="1" x14ac:dyDescent="0.2">
      <c r="A120" s="267" t="s">
        <v>711</v>
      </c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9"/>
    </row>
    <row r="121" spans="1:17" s="7" customFormat="1" ht="38.25" customHeight="1" x14ac:dyDescent="0.2">
      <c r="A121" s="108">
        <v>53</v>
      </c>
      <c r="B121" s="127" t="s">
        <v>590</v>
      </c>
      <c r="C121" s="127" t="s">
        <v>456</v>
      </c>
      <c r="D121" s="132" t="s">
        <v>591</v>
      </c>
      <c r="E121" s="110" t="s">
        <v>315</v>
      </c>
      <c r="F121" s="110" t="s">
        <v>313</v>
      </c>
      <c r="G121" s="111">
        <v>45444</v>
      </c>
      <c r="H121" s="128">
        <v>45627</v>
      </c>
      <c r="I121" s="113">
        <v>120000</v>
      </c>
      <c r="J121" s="113">
        <v>0</v>
      </c>
      <c r="K121" s="113">
        <f>SUM(I121:J121)</f>
        <v>120000</v>
      </c>
      <c r="L121" s="113">
        <f>IF(I121&gt;=Datos!$D$14,(Datos!$D$14*Datos!$C$14),IF(I121&lt;=Datos!$D$14,(I121*Datos!$C$14)))</f>
        <v>3444</v>
      </c>
      <c r="M121" s="114">
        <v>16381</v>
      </c>
      <c r="N121" s="113">
        <f>IF(I121&gt;=Datos!$D$15,(Datos!$D$15*Datos!$C$15),IF(I121&lt;=Datos!$D$15,(I121*Datos!$C$15)))</f>
        <v>3648</v>
      </c>
      <c r="O121" s="113">
        <v>1740.46</v>
      </c>
      <c r="P121" s="113">
        <f>SUM(L121:O121)</f>
        <v>25213.46</v>
      </c>
      <c r="Q121" s="115">
        <f>+K121-P121</f>
        <v>94786.540000000008</v>
      </c>
    </row>
    <row r="122" spans="1:17" s="87" customFormat="1" ht="36.75" customHeight="1" x14ac:dyDescent="0.2">
      <c r="A122" s="267" t="s">
        <v>501</v>
      </c>
      <c r="B122" s="268"/>
      <c r="C122" s="118">
        <v>1</v>
      </c>
      <c r="D122" s="296"/>
      <c r="E122" s="296"/>
      <c r="F122" s="296"/>
      <c r="G122" s="296"/>
      <c r="H122" s="297"/>
      <c r="I122" s="225">
        <f>SUM(I121)</f>
        <v>120000</v>
      </c>
      <c r="J122" s="225">
        <f t="shared" ref="J122:Q122" si="76">SUM(J121)</f>
        <v>0</v>
      </c>
      <c r="K122" s="225">
        <f t="shared" si="76"/>
        <v>120000</v>
      </c>
      <c r="L122" s="225">
        <f t="shared" si="76"/>
        <v>3444</v>
      </c>
      <c r="M122" s="225">
        <f t="shared" si="76"/>
        <v>16381</v>
      </c>
      <c r="N122" s="225">
        <f t="shared" si="76"/>
        <v>3648</v>
      </c>
      <c r="O122" s="225">
        <f t="shared" si="76"/>
        <v>1740.46</v>
      </c>
      <c r="P122" s="225">
        <f t="shared" si="76"/>
        <v>25213.46</v>
      </c>
      <c r="Q122" s="225">
        <f t="shared" si="76"/>
        <v>94786.540000000008</v>
      </c>
    </row>
    <row r="123" spans="1:17" s="7" customFormat="1" ht="36.75" customHeight="1" x14ac:dyDescent="0.2">
      <c r="A123" s="267" t="s">
        <v>793</v>
      </c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9"/>
    </row>
    <row r="124" spans="1:17" s="7" customFormat="1" ht="38.25" customHeight="1" x14ac:dyDescent="0.2">
      <c r="A124" s="108">
        <v>54</v>
      </c>
      <c r="B124" s="127" t="s">
        <v>446</v>
      </c>
      <c r="C124" s="127" t="s">
        <v>456</v>
      </c>
      <c r="D124" s="132" t="s">
        <v>794</v>
      </c>
      <c r="E124" s="110" t="s">
        <v>315</v>
      </c>
      <c r="F124" s="110" t="s">
        <v>313</v>
      </c>
      <c r="G124" s="111">
        <v>45597</v>
      </c>
      <c r="H124" s="128">
        <v>45778</v>
      </c>
      <c r="I124" s="113">
        <v>120000</v>
      </c>
      <c r="J124" s="113">
        <v>0</v>
      </c>
      <c r="K124" s="113">
        <f>SUM(I124:J124)</f>
        <v>120000</v>
      </c>
      <c r="L124" s="113">
        <f>IF(I124&gt;=Datos!$D$14,(Datos!$D$14*Datos!$C$14),IF(I124&lt;=Datos!$D$14,(I124*Datos!$C$14)))</f>
        <v>3444</v>
      </c>
      <c r="M124" s="114">
        <f>IF((I124-L124-N124)&lt;=Datos!$G$7,"0",IF((I124-L124-N124)&lt;=Datos!$G$8,((I124-L124-N124)-Datos!$F$8)*Datos!$I$6,IF((I124-L124-N124)&lt;=Datos!$G$9,Datos!$I$8+((I124-L124-N124)-Datos!$F$9)*Datos!$J$6,IF((I124-L124-N124)&gt;=Datos!$F$10,(Datos!$I$8+Datos!$J$8)+((I124-L124-N124)-Datos!$F$10)*Datos!$K$6))))</f>
        <v>16809.860666666667</v>
      </c>
      <c r="N124" s="113">
        <f>IF(I124&gt;=Datos!$D$15,(Datos!$D$15*Datos!$C$15),IF(I124&lt;=Datos!$D$15,(I124*Datos!$C$15)))</f>
        <v>3648</v>
      </c>
      <c r="O124" s="113">
        <v>25</v>
      </c>
      <c r="P124" s="113">
        <f>SUM(L124:O124)</f>
        <v>23926.860666666667</v>
      </c>
      <c r="Q124" s="115">
        <f>+K124-P124</f>
        <v>96073.139333333325</v>
      </c>
    </row>
    <row r="125" spans="1:17" s="87" customFormat="1" ht="36.75" customHeight="1" x14ac:dyDescent="0.2">
      <c r="A125" s="267" t="s">
        <v>501</v>
      </c>
      <c r="B125" s="268"/>
      <c r="C125" s="118">
        <v>1</v>
      </c>
      <c r="D125" s="296"/>
      <c r="E125" s="296"/>
      <c r="F125" s="296"/>
      <c r="G125" s="296"/>
      <c r="H125" s="297"/>
      <c r="I125" s="225">
        <f>SUM(I124)</f>
        <v>120000</v>
      </c>
      <c r="J125" s="225">
        <f t="shared" ref="J125:Q125" si="77">SUM(J124)</f>
        <v>0</v>
      </c>
      <c r="K125" s="225">
        <f t="shared" si="77"/>
        <v>120000</v>
      </c>
      <c r="L125" s="225">
        <f t="shared" si="77"/>
        <v>3444</v>
      </c>
      <c r="M125" s="225">
        <f t="shared" si="77"/>
        <v>16809.860666666667</v>
      </c>
      <c r="N125" s="225">
        <f t="shared" si="77"/>
        <v>3648</v>
      </c>
      <c r="O125" s="225">
        <f t="shared" si="77"/>
        <v>25</v>
      </c>
      <c r="P125" s="225">
        <f t="shared" si="77"/>
        <v>23926.860666666667</v>
      </c>
      <c r="Q125" s="225">
        <f t="shared" si="77"/>
        <v>96073.139333333325</v>
      </c>
    </row>
    <row r="126" spans="1:17" s="7" customFormat="1" ht="36.75" customHeight="1" x14ac:dyDescent="0.2">
      <c r="A126" s="267" t="s">
        <v>712</v>
      </c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9"/>
    </row>
    <row r="127" spans="1:17" s="7" customFormat="1" ht="38.25" customHeight="1" x14ac:dyDescent="0.2">
      <c r="A127" s="108">
        <v>55</v>
      </c>
      <c r="B127" s="127" t="s">
        <v>713</v>
      </c>
      <c r="C127" s="127" t="s">
        <v>371</v>
      </c>
      <c r="D127" s="132" t="s">
        <v>612</v>
      </c>
      <c r="E127" s="110" t="s">
        <v>315</v>
      </c>
      <c r="F127" s="110" t="s">
        <v>19</v>
      </c>
      <c r="G127" s="111">
        <v>45717</v>
      </c>
      <c r="H127" s="128">
        <v>45901</v>
      </c>
      <c r="I127" s="113">
        <v>50000</v>
      </c>
      <c r="J127" s="113">
        <v>0</v>
      </c>
      <c r="K127" s="113">
        <f>SUM(I127:J127)</f>
        <v>50000</v>
      </c>
      <c r="L127" s="113">
        <f>IF(I127&gt;=Datos!$D$14,(Datos!$D$14*Datos!$C$14),IF(I127&lt;=Datos!$D$14,(I127*Datos!$C$14)))</f>
        <v>1435</v>
      </c>
      <c r="M127" s="114">
        <f>IF((I127-L127-N127)&lt;=Datos!$G$7,"0",IF((I127-L127-N127)&lt;=Datos!$G$8,((I127-L127-N127)-Datos!$F$8)*Datos!$I$6,IF((I127-L127-N127)&lt;=Datos!$G$9,Datos!$I$8+((I127-L127-N127)-Datos!$F$9)*Datos!$J$6,IF((I127-L127-N127)&gt;=Datos!$F$10,(Datos!$I$8+Datos!$J$8)+((I127-L127-N127)-Datos!$F$10)*Datos!$K$6))))</f>
        <v>1853.9984999999997</v>
      </c>
      <c r="N127" s="113">
        <f>IF(I127&gt;=Datos!$D$15,(Datos!$D$15*Datos!$C$15),IF(I127&lt;=Datos!$D$15,(I127*Datos!$C$15)))</f>
        <v>1520</v>
      </c>
      <c r="O127" s="113">
        <v>25</v>
      </c>
      <c r="P127" s="113">
        <f>SUM(L127:O127)</f>
        <v>4833.9984999999997</v>
      </c>
      <c r="Q127" s="115">
        <f>+K127-P127</f>
        <v>45166.001499999998</v>
      </c>
    </row>
    <row r="128" spans="1:17" s="87" customFormat="1" ht="36.75" customHeight="1" x14ac:dyDescent="0.2">
      <c r="A128" s="267" t="s">
        <v>501</v>
      </c>
      <c r="B128" s="268"/>
      <c r="C128" s="118">
        <v>1</v>
      </c>
      <c r="D128" s="296"/>
      <c r="E128" s="296"/>
      <c r="F128" s="296"/>
      <c r="G128" s="296"/>
      <c r="H128" s="297"/>
      <c r="I128" s="123">
        <f>SUM(I127)</f>
        <v>50000</v>
      </c>
      <c r="J128" s="123">
        <f t="shared" ref="J128:Q128" si="78">SUM(J127)</f>
        <v>0</v>
      </c>
      <c r="K128" s="123">
        <f t="shared" si="78"/>
        <v>50000</v>
      </c>
      <c r="L128" s="123">
        <f t="shared" si="78"/>
        <v>1435</v>
      </c>
      <c r="M128" s="123">
        <f t="shared" si="78"/>
        <v>1853.9984999999997</v>
      </c>
      <c r="N128" s="123">
        <f t="shared" si="78"/>
        <v>1520</v>
      </c>
      <c r="O128" s="123">
        <f t="shared" si="78"/>
        <v>25</v>
      </c>
      <c r="P128" s="123">
        <f t="shared" si="78"/>
        <v>4833.9984999999997</v>
      </c>
      <c r="Q128" s="123">
        <f t="shared" si="78"/>
        <v>45166.001499999998</v>
      </c>
    </row>
    <row r="129" spans="1:17" s="7" customFormat="1" ht="36.75" customHeight="1" x14ac:dyDescent="0.2">
      <c r="A129" s="267" t="s">
        <v>610</v>
      </c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9"/>
    </row>
    <row r="130" spans="1:17" s="7" customFormat="1" ht="38.25" customHeight="1" x14ac:dyDescent="0.2">
      <c r="A130" s="108">
        <v>56</v>
      </c>
      <c r="B130" s="127" t="s">
        <v>811</v>
      </c>
      <c r="C130" s="127" t="s">
        <v>317</v>
      </c>
      <c r="D130" s="132" t="s">
        <v>812</v>
      </c>
      <c r="E130" s="110" t="s">
        <v>315</v>
      </c>
      <c r="F130" s="110" t="s">
        <v>313</v>
      </c>
      <c r="G130" s="111">
        <v>45627</v>
      </c>
      <c r="H130" s="128">
        <v>45809</v>
      </c>
      <c r="I130" s="113">
        <v>70000</v>
      </c>
      <c r="J130" s="113">
        <v>0</v>
      </c>
      <c r="K130" s="113">
        <f>SUM(I130:J130)</f>
        <v>70000</v>
      </c>
      <c r="L130" s="113">
        <f>IF(I130&gt;=Datos!$D$14,(Datos!$D$14*Datos!$C$14),IF(I130&lt;=Datos!$D$14,(I130*Datos!$C$14)))</f>
        <v>2009</v>
      </c>
      <c r="M130" s="114">
        <f>IF((I130-L130-N130)&lt;=Datos!$G$7,"0",IF((I130-L130-N130)&lt;=Datos!$G$8,((I130-L130-N130)-Datos!$F$8)*Datos!$I$6,IF((I130-L130-N130)&lt;=Datos!$G$9,Datos!$I$8+((I130-L130-N130)-Datos!$F$9)*Datos!$J$6,IF((I130-L130-N130)&gt;=Datos!$F$10,(Datos!$I$8+Datos!$J$8)+((I130-L130-N130)-Datos!$F$10)*Datos!$K$6))))</f>
        <v>5368.4756666666663</v>
      </c>
      <c r="N130" s="113">
        <f>IF(I130&gt;=Datos!$D$15,(Datos!$D$15*Datos!$C$15),IF(I130&lt;=Datos!$D$15,(I130*Datos!$C$15)))</f>
        <v>2128</v>
      </c>
      <c r="O130" s="113">
        <v>25</v>
      </c>
      <c r="P130" s="113">
        <f>SUM(L130:O130)</f>
        <v>9530.4756666666653</v>
      </c>
      <c r="Q130" s="115">
        <f>+K130-P130</f>
        <v>60469.524333333335</v>
      </c>
    </row>
    <row r="131" spans="1:17" s="7" customFormat="1" ht="38.25" customHeight="1" x14ac:dyDescent="0.2">
      <c r="A131" s="108">
        <v>57</v>
      </c>
      <c r="B131" s="127" t="s">
        <v>894</v>
      </c>
      <c r="C131" s="127" t="s">
        <v>317</v>
      </c>
      <c r="D131" s="132" t="s">
        <v>612</v>
      </c>
      <c r="E131" s="110" t="s">
        <v>315</v>
      </c>
      <c r="F131" s="110" t="s">
        <v>19</v>
      </c>
      <c r="G131" s="111">
        <v>45689</v>
      </c>
      <c r="H131" s="128">
        <v>45870</v>
      </c>
      <c r="I131" s="113">
        <v>50000</v>
      </c>
      <c r="J131" s="113">
        <v>0</v>
      </c>
      <c r="K131" s="113">
        <f>SUM(I131:J131)</f>
        <v>50000</v>
      </c>
      <c r="L131" s="113">
        <f>IF(I131&gt;=Datos!$D$14,(Datos!$D$14*Datos!$C$14),IF(I131&lt;=Datos!$D$14,(I131*Datos!$C$14)))</f>
        <v>1435</v>
      </c>
      <c r="M131" s="114">
        <f>IF((I131-L131-N131)&lt;=Datos!$G$7,"0",IF((I131-L131-N131)&lt;=Datos!$G$8,((I131-L131-N131)-Datos!$F$8)*Datos!$I$6,IF((I131-L131-N131)&lt;=Datos!$G$9,Datos!$I$8+((I131-L131-N131)-Datos!$F$9)*Datos!$J$6,IF((I131-L131-N131)&gt;=Datos!$F$10,(Datos!$I$8+Datos!$J$8)+((I131-L131-N131)-Datos!$F$10)*Datos!$K$6))))</f>
        <v>1853.9984999999997</v>
      </c>
      <c r="N131" s="113">
        <f>IF(I131&gt;=Datos!$D$15,(Datos!$D$15*Datos!$C$15),IF(I131&lt;=Datos!$D$15,(I131*Datos!$C$15)))</f>
        <v>1520</v>
      </c>
      <c r="O131" s="113">
        <v>25</v>
      </c>
      <c r="P131" s="113">
        <f>SUM(L131:O131)</f>
        <v>4833.9984999999997</v>
      </c>
      <c r="Q131" s="115">
        <f>+K131-P131</f>
        <v>45166.001499999998</v>
      </c>
    </row>
    <row r="132" spans="1:17" s="7" customFormat="1" ht="38.25" customHeight="1" x14ac:dyDescent="0.2">
      <c r="A132" s="108">
        <v>58</v>
      </c>
      <c r="B132" s="127" t="s">
        <v>946</v>
      </c>
      <c r="C132" s="127" t="s">
        <v>317</v>
      </c>
      <c r="D132" s="132" t="s">
        <v>612</v>
      </c>
      <c r="E132" s="110" t="s">
        <v>315</v>
      </c>
      <c r="F132" s="110" t="s">
        <v>19</v>
      </c>
      <c r="G132" s="111">
        <v>45717</v>
      </c>
      <c r="H132" s="128">
        <v>45901</v>
      </c>
      <c r="I132" s="113">
        <v>50000</v>
      </c>
      <c r="J132" s="113">
        <v>0</v>
      </c>
      <c r="K132" s="113">
        <f>SUM(I132:J132)</f>
        <v>50000</v>
      </c>
      <c r="L132" s="113">
        <f>IF(I132&gt;=Datos!$D$14,(Datos!$D$14*Datos!$C$14),IF(I132&lt;=Datos!$D$14,(I132*Datos!$C$14)))</f>
        <v>1435</v>
      </c>
      <c r="M132" s="114">
        <f>IF((I132-L132-N132)&lt;=Datos!$G$7,"0",IF((I132-L132-N132)&lt;=Datos!$G$8,((I132-L132-N132)-Datos!$F$8)*Datos!$I$6,IF((I132-L132-N132)&lt;=Datos!$G$9,Datos!$I$8+((I132-L132-N132)-Datos!$F$9)*Datos!$J$6,IF((I132-L132-N132)&gt;=Datos!$F$10,(Datos!$I$8+Datos!$J$8)+((I132-L132-N132)-Datos!$F$10)*Datos!$K$6))))</f>
        <v>1853.9984999999997</v>
      </c>
      <c r="N132" s="113">
        <f>IF(I132&gt;=Datos!$D$15,(Datos!$D$15*Datos!$C$15),IF(I132&lt;=Datos!$D$15,(I132*Datos!$C$15)))</f>
        <v>1520</v>
      </c>
      <c r="O132" s="113">
        <v>25</v>
      </c>
      <c r="P132" s="113">
        <f>SUM(L132:O132)</f>
        <v>4833.9984999999997</v>
      </c>
      <c r="Q132" s="115">
        <f>+K132-P132</f>
        <v>45166.001499999998</v>
      </c>
    </row>
    <row r="133" spans="1:17" s="7" customFormat="1" ht="38.25" customHeight="1" x14ac:dyDescent="0.2">
      <c r="A133" s="108">
        <v>59</v>
      </c>
      <c r="B133" s="127" t="s">
        <v>611</v>
      </c>
      <c r="C133" s="127" t="s">
        <v>317</v>
      </c>
      <c r="D133" s="132" t="s">
        <v>612</v>
      </c>
      <c r="E133" s="110" t="s">
        <v>315</v>
      </c>
      <c r="F133" s="110" t="s">
        <v>19</v>
      </c>
      <c r="G133" s="111">
        <v>45717</v>
      </c>
      <c r="H133" s="128">
        <v>45901</v>
      </c>
      <c r="I133" s="113">
        <v>50000</v>
      </c>
      <c r="J133" s="113">
        <v>0</v>
      </c>
      <c r="K133" s="113">
        <f>SUM(I133:J133)</f>
        <v>50000</v>
      </c>
      <c r="L133" s="113">
        <f>IF(I133&gt;=Datos!$D$14,(Datos!$D$14*Datos!$C$14),IF(I133&lt;=Datos!$D$14,(I133*Datos!$C$14)))</f>
        <v>1435</v>
      </c>
      <c r="M133" s="114">
        <v>1596.68</v>
      </c>
      <c r="N133" s="113">
        <f>IF(I133&gt;=Datos!$D$15,(Datos!$D$15*Datos!$C$15),IF(I133&lt;=Datos!$D$15,(I133*Datos!$C$15)))</f>
        <v>1520</v>
      </c>
      <c r="O133" s="113">
        <v>1740.46</v>
      </c>
      <c r="P133" s="113">
        <f>SUM(L133:O133)</f>
        <v>6292.14</v>
      </c>
      <c r="Q133" s="115">
        <f>+K133-P133</f>
        <v>43707.86</v>
      </c>
    </row>
    <row r="134" spans="1:17" s="87" customFormat="1" ht="36.75" customHeight="1" x14ac:dyDescent="0.2">
      <c r="A134" s="267" t="s">
        <v>501</v>
      </c>
      <c r="B134" s="268"/>
      <c r="C134" s="118">
        <v>4</v>
      </c>
      <c r="D134" s="296"/>
      <c r="E134" s="296"/>
      <c r="F134" s="296"/>
      <c r="G134" s="296"/>
      <c r="H134" s="297"/>
      <c r="I134" s="123">
        <f>SUM(I130:I133)</f>
        <v>220000</v>
      </c>
      <c r="J134" s="123">
        <f t="shared" ref="J134:Q134" si="79">SUM(J130:J133)</f>
        <v>0</v>
      </c>
      <c r="K134" s="123">
        <f t="shared" si="79"/>
        <v>220000</v>
      </c>
      <c r="L134" s="123">
        <f t="shared" si="79"/>
        <v>6314</v>
      </c>
      <c r="M134" s="123">
        <f t="shared" si="79"/>
        <v>10673.152666666665</v>
      </c>
      <c r="N134" s="123">
        <f t="shared" si="79"/>
        <v>6688</v>
      </c>
      <c r="O134" s="123">
        <f t="shared" si="79"/>
        <v>1815.46</v>
      </c>
      <c r="P134" s="123">
        <f t="shared" si="79"/>
        <v>25490.612666666664</v>
      </c>
      <c r="Q134" s="123">
        <f t="shared" si="79"/>
        <v>194509.38733333332</v>
      </c>
    </row>
    <row r="135" spans="1:17" s="7" customFormat="1" ht="36.75" customHeight="1" x14ac:dyDescent="0.2">
      <c r="A135" s="267" t="s">
        <v>761</v>
      </c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9"/>
    </row>
    <row r="136" spans="1:17" s="7" customFormat="1" ht="38.25" customHeight="1" x14ac:dyDescent="0.2">
      <c r="A136" s="108">
        <v>60</v>
      </c>
      <c r="B136" s="127" t="s">
        <v>762</v>
      </c>
      <c r="C136" s="127" t="s">
        <v>371</v>
      </c>
      <c r="D136" s="132" t="s">
        <v>612</v>
      </c>
      <c r="E136" s="110" t="s">
        <v>315</v>
      </c>
      <c r="F136" s="110" t="s">
        <v>19</v>
      </c>
      <c r="G136" s="111">
        <v>45566</v>
      </c>
      <c r="H136" s="128">
        <v>45748</v>
      </c>
      <c r="I136" s="113">
        <v>50000</v>
      </c>
      <c r="J136" s="113">
        <v>0</v>
      </c>
      <c r="K136" s="113">
        <f>SUM(I136:J136)</f>
        <v>50000</v>
      </c>
      <c r="L136" s="113">
        <f>IF(I136&gt;=Datos!$D$14,(Datos!$D$14*Datos!$C$14),IF(I136&lt;=Datos!$D$14,(I136*Datos!$C$14)))</f>
        <v>1435</v>
      </c>
      <c r="M136" s="114">
        <f>IF((I136-L136-N136)&lt;=Datos!$G$7,"0",IF((I136-L136-N136)&lt;=Datos!$G$8,((I136-L136-N136)-Datos!$F$8)*Datos!$I$6,IF((I136-L136-N136)&lt;=Datos!$G$9,Datos!$I$8+((I136-L136-N136)-Datos!$F$9)*Datos!$J$6,IF((I136-L136-N136)&gt;=Datos!$F$10,(Datos!$I$8+Datos!$J$8)+((I136-L136-N136)-Datos!$F$10)*Datos!$K$6))))</f>
        <v>1853.9984999999997</v>
      </c>
      <c r="N136" s="113">
        <f>IF(I136&gt;=Datos!$D$15,(Datos!$D$15*Datos!$C$15),IF(I136&lt;=Datos!$D$15,(I136*Datos!$C$15)))</f>
        <v>1520</v>
      </c>
      <c r="O136" s="113">
        <v>25</v>
      </c>
      <c r="P136" s="113">
        <f>SUM(L136:O136)</f>
        <v>4833.9984999999997</v>
      </c>
      <c r="Q136" s="115">
        <f>+K136-P136</f>
        <v>45166.001499999998</v>
      </c>
    </row>
    <row r="137" spans="1:17" s="87" customFormat="1" ht="36.75" customHeight="1" x14ac:dyDescent="0.2">
      <c r="A137" s="267" t="s">
        <v>501</v>
      </c>
      <c r="B137" s="268"/>
      <c r="C137" s="118">
        <v>1</v>
      </c>
      <c r="D137" s="296"/>
      <c r="E137" s="296"/>
      <c r="F137" s="296"/>
      <c r="G137" s="296"/>
      <c r="H137" s="297"/>
      <c r="I137" s="123">
        <f>SUM(I136)</f>
        <v>50000</v>
      </c>
      <c r="J137" s="123">
        <f t="shared" ref="J137:Q137" si="80">SUM(J136)</f>
        <v>0</v>
      </c>
      <c r="K137" s="123">
        <f t="shared" si="80"/>
        <v>50000</v>
      </c>
      <c r="L137" s="123">
        <f t="shared" si="80"/>
        <v>1435</v>
      </c>
      <c r="M137" s="123">
        <f t="shared" si="80"/>
        <v>1853.9984999999997</v>
      </c>
      <c r="N137" s="123">
        <f t="shared" si="80"/>
        <v>1520</v>
      </c>
      <c r="O137" s="123">
        <f t="shared" si="80"/>
        <v>25</v>
      </c>
      <c r="P137" s="123">
        <f t="shared" si="80"/>
        <v>4833.9984999999997</v>
      </c>
      <c r="Q137" s="123">
        <f t="shared" si="80"/>
        <v>45166.001499999998</v>
      </c>
    </row>
    <row r="138" spans="1:17" s="7" customFormat="1" ht="36.75" customHeight="1" x14ac:dyDescent="0.2">
      <c r="A138" s="267" t="s">
        <v>714</v>
      </c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9"/>
    </row>
    <row r="139" spans="1:17" s="7" customFormat="1" ht="38.25" customHeight="1" x14ac:dyDescent="0.2">
      <c r="A139" s="108">
        <v>61</v>
      </c>
      <c r="B139" s="127" t="s">
        <v>715</v>
      </c>
      <c r="C139" s="127" t="s">
        <v>316</v>
      </c>
      <c r="D139" s="132" t="s">
        <v>719</v>
      </c>
      <c r="E139" s="110" t="s">
        <v>315</v>
      </c>
      <c r="F139" s="110" t="s">
        <v>19</v>
      </c>
      <c r="G139" s="111">
        <v>45597</v>
      </c>
      <c r="H139" s="128">
        <v>45778</v>
      </c>
      <c r="I139" s="113">
        <v>66000</v>
      </c>
      <c r="J139" s="113">
        <v>0</v>
      </c>
      <c r="K139" s="113">
        <f>SUM(I139:J139)</f>
        <v>66000</v>
      </c>
      <c r="L139" s="113">
        <f>IF(I139&gt;=Datos!$D$14,(Datos!$D$14*Datos!$C$14),IF(I139&lt;=Datos!$D$14,(I139*Datos!$C$14)))</f>
        <v>1894.2</v>
      </c>
      <c r="M139" s="114">
        <f>IF((I139-L139-N139)&lt;=Datos!$G$7,"0",IF((I139-L139-N139)&lt;=Datos!$G$8,((I139-L139-N139)-Datos!$F$8)*Datos!$I$6,IF((I139-L139-N139)&lt;=Datos!$G$9,Datos!$I$8+((I139-L139-N139)-Datos!$F$9)*Datos!$J$6,IF((I139-L139-N139)&gt;=Datos!$F$10,(Datos!$I$8+Datos!$J$8)+((I139-L139-N139)-Datos!$F$10)*Datos!$K$6))))</f>
        <v>4615.755666666666</v>
      </c>
      <c r="N139" s="113">
        <f>IF(I139&gt;=Datos!$D$15,(Datos!$D$15*Datos!$C$15),IF(I139&lt;=Datos!$D$15,(I139*Datos!$C$15)))</f>
        <v>2006.4</v>
      </c>
      <c r="O139" s="113">
        <v>25</v>
      </c>
      <c r="P139" s="113">
        <f>SUM(L139:O139)</f>
        <v>8541.3556666666664</v>
      </c>
      <c r="Q139" s="115">
        <f>+K139-P139</f>
        <v>57458.64433333333</v>
      </c>
    </row>
    <row r="140" spans="1:17" s="7" customFormat="1" ht="38.25" customHeight="1" x14ac:dyDescent="0.2">
      <c r="A140" s="108">
        <v>62</v>
      </c>
      <c r="B140" s="127" t="s">
        <v>716</v>
      </c>
      <c r="C140" s="127" t="s">
        <v>316</v>
      </c>
      <c r="D140" s="132" t="s">
        <v>719</v>
      </c>
      <c r="E140" s="110" t="s">
        <v>315</v>
      </c>
      <c r="F140" s="110" t="s">
        <v>19</v>
      </c>
      <c r="G140" s="111">
        <v>45717</v>
      </c>
      <c r="H140" s="128">
        <v>45901</v>
      </c>
      <c r="I140" s="113">
        <v>66000</v>
      </c>
      <c r="J140" s="113">
        <v>0</v>
      </c>
      <c r="K140" s="113">
        <f t="shared" ref="K140:K142" si="81">SUM(I140:J140)</f>
        <v>66000</v>
      </c>
      <c r="L140" s="113">
        <f>IF(I140&gt;=Datos!$D$14,(Datos!$D$14*Datos!$C$14),IF(I140&lt;=Datos!$D$14,(I140*Datos!$C$14)))</f>
        <v>1894.2</v>
      </c>
      <c r="M140" s="114">
        <f>IF((I140-L140-N140)&lt;=Datos!$G$7,"0",IF((I140-L140-N140)&lt;=Datos!$G$8,((I140-L140-N140)-Datos!$F$8)*Datos!$I$6,IF((I140-L140-N140)&lt;=Datos!$G$9,Datos!$I$8+((I140-L140-N140)-Datos!$F$9)*Datos!$J$6,IF((I140-L140-N140)&gt;=Datos!$F$10,(Datos!$I$8+Datos!$J$8)+((I140-L140-N140)-Datos!$F$10)*Datos!$K$6))))</f>
        <v>4615.755666666666</v>
      </c>
      <c r="N140" s="113">
        <f>IF(I140&gt;=Datos!$D$15,(Datos!$D$15*Datos!$C$15),IF(I140&lt;=Datos!$D$15,(I140*Datos!$C$15)))</f>
        <v>2006.4</v>
      </c>
      <c r="O140" s="113">
        <v>25</v>
      </c>
      <c r="P140" s="113">
        <f t="shared" ref="P140:P142" si="82">SUM(L140:O140)</f>
        <v>8541.3556666666664</v>
      </c>
      <c r="Q140" s="115">
        <f t="shared" ref="Q140:Q142" si="83">+K140-P140</f>
        <v>57458.64433333333</v>
      </c>
    </row>
    <row r="141" spans="1:17" s="7" customFormat="1" ht="39" customHeight="1" x14ac:dyDescent="0.2">
      <c r="A141" s="108">
        <v>63</v>
      </c>
      <c r="B141" s="127" t="s">
        <v>717</v>
      </c>
      <c r="C141" s="127" t="s">
        <v>316</v>
      </c>
      <c r="D141" s="132" t="s">
        <v>719</v>
      </c>
      <c r="E141" s="110" t="s">
        <v>315</v>
      </c>
      <c r="F141" s="110" t="s">
        <v>19</v>
      </c>
      <c r="G141" s="111">
        <v>45717</v>
      </c>
      <c r="H141" s="128">
        <v>45901</v>
      </c>
      <c r="I141" s="113">
        <v>66000</v>
      </c>
      <c r="J141" s="113">
        <v>0</v>
      </c>
      <c r="K141" s="113">
        <f t="shared" si="81"/>
        <v>66000</v>
      </c>
      <c r="L141" s="113">
        <f>IF(I141&gt;=Datos!$D$14,(Datos!$D$14*Datos!$C$14),IF(I141&lt;=Datos!$D$14,(I141*Datos!$C$14)))</f>
        <v>1894.2</v>
      </c>
      <c r="M141" s="114">
        <f>IF((I141-L141-N141)&lt;=Datos!$G$7,"0",IF((I141-L141-N141)&lt;=Datos!$G$8,((I141-L141-N141)-Datos!$F$8)*Datos!$I$6,IF((I141-L141-N141)&lt;=Datos!$G$9,Datos!$I$8+((I141-L141-N141)-Datos!$F$9)*Datos!$J$6,IF((I141-L141-N141)&gt;=Datos!$F$10,(Datos!$I$8+Datos!$J$8)+((I141-L141-N141)-Datos!$F$10)*Datos!$K$6))))</f>
        <v>4615.755666666666</v>
      </c>
      <c r="N141" s="113">
        <f>IF(I141&gt;=Datos!$D$15,(Datos!$D$15*Datos!$C$15),IF(I141&lt;=Datos!$D$15,(I141*Datos!$C$15)))</f>
        <v>2006.4</v>
      </c>
      <c r="O141" s="113">
        <v>25</v>
      </c>
      <c r="P141" s="113">
        <f t="shared" si="82"/>
        <v>8541.3556666666664</v>
      </c>
      <c r="Q141" s="115">
        <f t="shared" si="83"/>
        <v>57458.64433333333</v>
      </c>
    </row>
    <row r="142" spans="1:17" s="7" customFormat="1" ht="38.25" customHeight="1" x14ac:dyDescent="0.2">
      <c r="A142" s="108">
        <v>64</v>
      </c>
      <c r="B142" s="127" t="s">
        <v>718</v>
      </c>
      <c r="C142" s="127" t="s">
        <v>316</v>
      </c>
      <c r="D142" s="132" t="s">
        <v>719</v>
      </c>
      <c r="E142" s="110" t="s">
        <v>315</v>
      </c>
      <c r="F142" s="110" t="s">
        <v>19</v>
      </c>
      <c r="G142" s="111">
        <v>45717</v>
      </c>
      <c r="H142" s="128">
        <v>45901</v>
      </c>
      <c r="I142" s="113">
        <v>66000</v>
      </c>
      <c r="J142" s="113">
        <v>0</v>
      </c>
      <c r="K142" s="113">
        <f t="shared" si="81"/>
        <v>66000</v>
      </c>
      <c r="L142" s="113">
        <f>IF(I142&gt;=Datos!$D$14,(Datos!$D$14*Datos!$C$14),IF(I142&lt;=Datos!$D$14,(I142*Datos!$C$14)))</f>
        <v>1894.2</v>
      </c>
      <c r="M142" s="114">
        <f>IF((I142-L142-N142)&lt;=Datos!$G$7,"0",IF((I142-L142-N142)&lt;=Datos!$G$8,((I142-L142-N142)-Datos!$F$8)*Datos!$I$6,IF((I142-L142-N142)&lt;=Datos!$G$9,Datos!$I$8+((I142-L142-N142)-Datos!$F$9)*Datos!$J$6,IF((I142-L142-N142)&gt;=Datos!$F$10,(Datos!$I$8+Datos!$J$8)+((I142-L142-N142)-Datos!$F$10)*Datos!$K$6))))</f>
        <v>4615.755666666666</v>
      </c>
      <c r="N142" s="113">
        <f>IF(I142&gt;=Datos!$D$15,(Datos!$D$15*Datos!$C$15),IF(I142&lt;=Datos!$D$15,(I142*Datos!$C$15)))</f>
        <v>2006.4</v>
      </c>
      <c r="O142" s="113">
        <v>25</v>
      </c>
      <c r="P142" s="113">
        <f t="shared" si="82"/>
        <v>8541.3556666666664</v>
      </c>
      <c r="Q142" s="115">
        <f t="shared" si="83"/>
        <v>57458.64433333333</v>
      </c>
    </row>
    <row r="143" spans="1:17" s="87" customFormat="1" ht="36.75" customHeight="1" x14ac:dyDescent="0.2">
      <c r="A143" s="267" t="s">
        <v>501</v>
      </c>
      <c r="B143" s="268"/>
      <c r="C143" s="118">
        <v>4</v>
      </c>
      <c r="D143" s="296"/>
      <c r="E143" s="296"/>
      <c r="F143" s="296"/>
      <c r="G143" s="296"/>
      <c r="H143" s="297"/>
      <c r="I143" s="123">
        <f>SUM(I139:I142)</f>
        <v>264000</v>
      </c>
      <c r="J143" s="123">
        <f t="shared" ref="J143:Q143" si="84">SUM(J139:J142)</f>
        <v>0</v>
      </c>
      <c r="K143" s="123">
        <f t="shared" si="84"/>
        <v>264000</v>
      </c>
      <c r="L143" s="123">
        <f t="shared" si="84"/>
        <v>7576.8</v>
      </c>
      <c r="M143" s="123">
        <f t="shared" si="84"/>
        <v>18463.022666666664</v>
      </c>
      <c r="N143" s="123">
        <f t="shared" si="84"/>
        <v>8025.6</v>
      </c>
      <c r="O143" s="123">
        <f t="shared" si="84"/>
        <v>100</v>
      </c>
      <c r="P143" s="123">
        <f t="shared" si="84"/>
        <v>34165.422666666665</v>
      </c>
      <c r="Q143" s="123">
        <f t="shared" si="84"/>
        <v>229834.57733333332</v>
      </c>
    </row>
    <row r="144" spans="1:17" s="7" customFormat="1" ht="36.75" customHeight="1" x14ac:dyDescent="0.2">
      <c r="A144" s="267" t="s">
        <v>814</v>
      </c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9"/>
    </row>
    <row r="145" spans="1:17" s="7" customFormat="1" ht="38.25" customHeight="1" x14ac:dyDescent="0.2">
      <c r="A145" s="108">
        <v>65</v>
      </c>
      <c r="B145" s="127" t="s">
        <v>813</v>
      </c>
      <c r="C145" s="127" t="s">
        <v>371</v>
      </c>
      <c r="D145" s="132" t="s">
        <v>719</v>
      </c>
      <c r="E145" s="110" t="s">
        <v>315</v>
      </c>
      <c r="F145" s="110" t="s">
        <v>19</v>
      </c>
      <c r="G145" s="111">
        <v>45627</v>
      </c>
      <c r="H145" s="128">
        <v>45809</v>
      </c>
      <c r="I145" s="113">
        <v>35000</v>
      </c>
      <c r="J145" s="113">
        <v>0</v>
      </c>
      <c r="K145" s="113">
        <f>SUM(I145:J145)</f>
        <v>35000</v>
      </c>
      <c r="L145" s="113">
        <f>IF(I145&gt;=Datos!$D$14,(Datos!$D$14*Datos!$C$14),IF(I145&lt;=Datos!$D$14,(I145*Datos!$C$14)))</f>
        <v>1004.5</v>
      </c>
      <c r="M145" s="114" t="str">
        <f>IF((I145-L145-N145)&lt;=Datos!$G$7,"0",IF((I145-L145-N145)&lt;=Datos!$G$8,((I145-L145-N145)-Datos!$F$8)*Datos!$I$6,IF((I145-L145-N145)&lt;=Datos!$G$9,Datos!$I$8+((I145-L145-N145)-Datos!$F$9)*Datos!$J$6,IF((I145-L145-N145)&gt;=Datos!$F$10,(Datos!$I$8+Datos!$J$8)+((I145-L145-N145)-Datos!$F$10)*Datos!$K$6))))</f>
        <v>0</v>
      </c>
      <c r="N145" s="113">
        <f>IF(I145&gt;=Datos!$D$15,(Datos!$D$15*Datos!$C$15),IF(I145&lt;=Datos!$D$15,(I145*Datos!$C$15)))</f>
        <v>1064</v>
      </c>
      <c r="O145" s="113">
        <v>25</v>
      </c>
      <c r="P145" s="113">
        <f>SUM(L145:O145)</f>
        <v>2093.5</v>
      </c>
      <c r="Q145" s="115">
        <f>+K145-P145</f>
        <v>32906.5</v>
      </c>
    </row>
    <row r="146" spans="1:17" s="87" customFormat="1" ht="36.75" customHeight="1" x14ac:dyDescent="0.2">
      <c r="A146" s="267" t="s">
        <v>501</v>
      </c>
      <c r="B146" s="268"/>
      <c r="C146" s="118">
        <v>1</v>
      </c>
      <c r="D146" s="296"/>
      <c r="E146" s="296"/>
      <c r="F146" s="296"/>
      <c r="G146" s="296"/>
      <c r="H146" s="297"/>
      <c r="I146" s="123">
        <f>SUM(I145)</f>
        <v>35000</v>
      </c>
      <c r="J146" s="123">
        <f t="shared" ref="J146:Q146" si="85">SUM(J145)</f>
        <v>0</v>
      </c>
      <c r="K146" s="123">
        <f t="shared" si="85"/>
        <v>35000</v>
      </c>
      <c r="L146" s="123">
        <f t="shared" si="85"/>
        <v>1004.5</v>
      </c>
      <c r="M146" s="123">
        <f t="shared" si="85"/>
        <v>0</v>
      </c>
      <c r="N146" s="123">
        <f t="shared" si="85"/>
        <v>1064</v>
      </c>
      <c r="O146" s="123">
        <f t="shared" si="85"/>
        <v>25</v>
      </c>
      <c r="P146" s="123">
        <f t="shared" si="85"/>
        <v>2093.5</v>
      </c>
      <c r="Q146" s="123">
        <f t="shared" si="85"/>
        <v>32906.5</v>
      </c>
    </row>
    <row r="147" spans="1:17" s="7" customFormat="1" ht="36.75" customHeight="1" x14ac:dyDescent="0.2">
      <c r="A147" s="267" t="s">
        <v>673</v>
      </c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9"/>
    </row>
    <row r="148" spans="1:17" s="7" customFormat="1" ht="38.25" customHeight="1" x14ac:dyDescent="0.2">
      <c r="A148" s="108">
        <v>66</v>
      </c>
      <c r="B148" s="127" t="s">
        <v>763</v>
      </c>
      <c r="C148" s="127" t="s">
        <v>371</v>
      </c>
      <c r="D148" s="132" t="s">
        <v>719</v>
      </c>
      <c r="E148" s="110" t="s">
        <v>315</v>
      </c>
      <c r="F148" s="110" t="s">
        <v>313</v>
      </c>
      <c r="G148" s="111">
        <v>45566</v>
      </c>
      <c r="H148" s="128">
        <v>45748</v>
      </c>
      <c r="I148" s="113">
        <v>66000</v>
      </c>
      <c r="J148" s="113">
        <v>0</v>
      </c>
      <c r="K148" s="113">
        <f>SUM(I148:J148)</f>
        <v>66000</v>
      </c>
      <c r="L148" s="113">
        <f>IF(I148&gt;=Datos!$D$14,(Datos!$D$14*Datos!$C$14),IF(I148&lt;=Datos!$D$14,(I148*Datos!$C$14)))</f>
        <v>1894.2</v>
      </c>
      <c r="M148" s="114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4615.755666666666</v>
      </c>
      <c r="N148" s="113">
        <f>IF(I148&gt;=Datos!$D$15,(Datos!$D$15*Datos!$C$15),IF(I148&lt;=Datos!$D$15,(I148*Datos!$C$15)))</f>
        <v>2006.4</v>
      </c>
      <c r="O148" s="113">
        <v>25</v>
      </c>
      <c r="P148" s="113">
        <f>SUM(L148:O148)</f>
        <v>8541.3556666666664</v>
      </c>
      <c r="Q148" s="115">
        <f>+K148-P148</f>
        <v>57458.64433333333</v>
      </c>
    </row>
    <row r="149" spans="1:17" s="87" customFormat="1" ht="36.75" customHeight="1" x14ac:dyDescent="0.2">
      <c r="A149" s="267" t="s">
        <v>501</v>
      </c>
      <c r="B149" s="268"/>
      <c r="C149" s="118">
        <v>1</v>
      </c>
      <c r="D149" s="296"/>
      <c r="E149" s="296"/>
      <c r="F149" s="296"/>
      <c r="G149" s="296"/>
      <c r="H149" s="297"/>
      <c r="I149" s="123">
        <f>SUM(I148)</f>
        <v>66000</v>
      </c>
      <c r="J149" s="123">
        <f t="shared" ref="J149:Q149" si="86">SUM(J148)</f>
        <v>0</v>
      </c>
      <c r="K149" s="123">
        <f t="shared" si="86"/>
        <v>66000</v>
      </c>
      <c r="L149" s="123">
        <f t="shared" si="86"/>
        <v>1894.2</v>
      </c>
      <c r="M149" s="123">
        <f t="shared" si="86"/>
        <v>4615.755666666666</v>
      </c>
      <c r="N149" s="123">
        <f t="shared" si="86"/>
        <v>2006.4</v>
      </c>
      <c r="O149" s="123">
        <f t="shared" si="86"/>
        <v>25</v>
      </c>
      <c r="P149" s="123">
        <f t="shared" si="86"/>
        <v>8541.3556666666664</v>
      </c>
      <c r="Q149" s="123">
        <f t="shared" si="86"/>
        <v>57458.64433333333</v>
      </c>
    </row>
    <row r="150" spans="1:17" s="7" customFormat="1" ht="36.75" customHeight="1" x14ac:dyDescent="0.2">
      <c r="A150" s="267" t="s">
        <v>757</v>
      </c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9"/>
    </row>
    <row r="151" spans="1:17" s="7" customFormat="1" ht="38.25" customHeight="1" x14ac:dyDescent="0.2">
      <c r="A151" s="108">
        <v>67</v>
      </c>
      <c r="B151" s="127" t="s">
        <v>764</v>
      </c>
      <c r="C151" s="127" t="s">
        <v>371</v>
      </c>
      <c r="D151" s="132" t="s">
        <v>765</v>
      </c>
      <c r="E151" s="110" t="s">
        <v>315</v>
      </c>
      <c r="F151" s="110" t="s">
        <v>19</v>
      </c>
      <c r="G151" s="111">
        <v>45566</v>
      </c>
      <c r="H151" s="128">
        <v>45748</v>
      </c>
      <c r="I151" s="113">
        <v>115000</v>
      </c>
      <c r="J151" s="113">
        <v>0</v>
      </c>
      <c r="K151" s="113">
        <f>SUM(I151:J151)</f>
        <v>115000</v>
      </c>
      <c r="L151" s="113">
        <f>IF(I151&gt;=Datos!$D$14,(Datos!$D$14*Datos!$C$14),IF(I151&lt;=Datos!$D$14,(I151*Datos!$C$14)))</f>
        <v>3300.5</v>
      </c>
      <c r="M151" s="114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15633.735666666667</v>
      </c>
      <c r="N151" s="113">
        <f>IF(I151&gt;=Datos!$D$15,(Datos!$D$15*Datos!$C$15),IF(I151&lt;=Datos!$D$15,(I151*Datos!$C$15)))</f>
        <v>3496</v>
      </c>
      <c r="O151" s="113">
        <v>25</v>
      </c>
      <c r="P151" s="113">
        <f>SUM(L151:O151)</f>
        <v>22455.235666666667</v>
      </c>
      <c r="Q151" s="115">
        <f>+K151-P151</f>
        <v>92544.764333333325</v>
      </c>
    </row>
    <row r="152" spans="1:17" s="87" customFormat="1" ht="36.75" customHeight="1" x14ac:dyDescent="0.2">
      <c r="A152" s="267" t="s">
        <v>501</v>
      </c>
      <c r="B152" s="268"/>
      <c r="C152" s="118">
        <v>1</v>
      </c>
      <c r="D152" s="296"/>
      <c r="E152" s="296"/>
      <c r="F152" s="296"/>
      <c r="G152" s="296"/>
      <c r="H152" s="297"/>
      <c r="I152" s="123">
        <f>SUM(I151)</f>
        <v>115000</v>
      </c>
      <c r="J152" s="123">
        <f t="shared" ref="J152:Q152" si="87">SUM(J151)</f>
        <v>0</v>
      </c>
      <c r="K152" s="123">
        <f t="shared" si="87"/>
        <v>115000</v>
      </c>
      <c r="L152" s="123">
        <f t="shared" si="87"/>
        <v>3300.5</v>
      </c>
      <c r="M152" s="123">
        <f t="shared" si="87"/>
        <v>15633.735666666667</v>
      </c>
      <c r="N152" s="123">
        <f t="shared" si="87"/>
        <v>3496</v>
      </c>
      <c r="O152" s="123">
        <f t="shared" si="87"/>
        <v>25</v>
      </c>
      <c r="P152" s="123">
        <f t="shared" si="87"/>
        <v>22455.235666666667</v>
      </c>
      <c r="Q152" s="123">
        <f t="shared" si="87"/>
        <v>92544.764333333325</v>
      </c>
    </row>
    <row r="153" spans="1:17" s="7" customFormat="1" ht="36.75" customHeight="1" x14ac:dyDescent="0.2">
      <c r="A153" s="267" t="s">
        <v>721</v>
      </c>
      <c r="B153" s="268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9"/>
    </row>
    <row r="154" spans="1:17" s="7" customFormat="1" ht="38.25" customHeight="1" x14ac:dyDescent="0.2">
      <c r="A154" s="108">
        <v>68</v>
      </c>
      <c r="B154" s="127" t="s">
        <v>720</v>
      </c>
      <c r="C154" s="127" t="s">
        <v>318</v>
      </c>
      <c r="D154" s="132" t="s">
        <v>320</v>
      </c>
      <c r="E154" s="110" t="s">
        <v>315</v>
      </c>
      <c r="F154" s="110" t="s">
        <v>19</v>
      </c>
      <c r="G154" s="111">
        <v>45717</v>
      </c>
      <c r="H154" s="128">
        <v>45901</v>
      </c>
      <c r="I154" s="113">
        <v>66000</v>
      </c>
      <c r="J154" s="113">
        <v>0</v>
      </c>
      <c r="K154" s="113">
        <f>SUM(I154:J154)</f>
        <v>66000</v>
      </c>
      <c r="L154" s="113">
        <f>IF(I154&gt;=Datos!$D$14,(Datos!$D$14*Datos!$C$14),IF(I154&lt;=Datos!$D$14,(I154*Datos!$C$14)))</f>
        <v>1894.2</v>
      </c>
      <c r="M154" s="114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4615.755666666666</v>
      </c>
      <c r="N154" s="113">
        <f>IF(I154&gt;=Datos!$D$15,(Datos!$D$15*Datos!$C$15),IF(I154&lt;=Datos!$D$15,(I154*Datos!$C$15)))</f>
        <v>2006.4</v>
      </c>
      <c r="O154" s="113">
        <v>2025</v>
      </c>
      <c r="P154" s="113">
        <f>SUM(L154:O154)</f>
        <v>10541.355666666666</v>
      </c>
      <c r="Q154" s="115">
        <f>+K154-P154</f>
        <v>55458.64433333333</v>
      </c>
    </row>
    <row r="155" spans="1:17" s="87" customFormat="1" ht="36.75" customHeight="1" x14ac:dyDescent="0.2">
      <c r="A155" s="267" t="s">
        <v>501</v>
      </c>
      <c r="B155" s="268"/>
      <c r="C155" s="118">
        <v>1</v>
      </c>
      <c r="D155" s="296"/>
      <c r="E155" s="296"/>
      <c r="F155" s="296"/>
      <c r="G155" s="296"/>
      <c r="H155" s="297"/>
      <c r="I155" s="123">
        <f>SUM(I154)</f>
        <v>66000</v>
      </c>
      <c r="J155" s="123">
        <f t="shared" ref="J155:Q155" si="88">SUM(J154)</f>
        <v>0</v>
      </c>
      <c r="K155" s="123">
        <f t="shared" si="88"/>
        <v>66000</v>
      </c>
      <c r="L155" s="123">
        <f t="shared" si="88"/>
        <v>1894.2</v>
      </c>
      <c r="M155" s="123">
        <f t="shared" si="88"/>
        <v>4615.755666666666</v>
      </c>
      <c r="N155" s="123">
        <f t="shared" si="88"/>
        <v>2006.4</v>
      </c>
      <c r="O155" s="123">
        <f t="shared" si="88"/>
        <v>2025</v>
      </c>
      <c r="P155" s="123">
        <f t="shared" si="88"/>
        <v>10541.355666666666</v>
      </c>
      <c r="Q155" s="123">
        <f t="shared" si="88"/>
        <v>55458.64433333333</v>
      </c>
    </row>
    <row r="156" spans="1:17" s="7" customFormat="1" ht="36.75" customHeight="1" x14ac:dyDescent="0.2">
      <c r="A156" s="267" t="s">
        <v>838</v>
      </c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9"/>
    </row>
    <row r="157" spans="1:17" s="7" customFormat="1" ht="38.25" customHeight="1" x14ac:dyDescent="0.2">
      <c r="A157" s="108">
        <v>69</v>
      </c>
      <c r="B157" s="127" t="s">
        <v>815</v>
      </c>
      <c r="C157" s="127" t="s">
        <v>317</v>
      </c>
      <c r="D157" s="132" t="s">
        <v>498</v>
      </c>
      <c r="E157" s="110" t="s">
        <v>315</v>
      </c>
      <c r="F157" s="110" t="s">
        <v>19</v>
      </c>
      <c r="G157" s="111">
        <v>45627</v>
      </c>
      <c r="H157" s="128">
        <v>45809</v>
      </c>
      <c r="I157" s="113">
        <v>35000</v>
      </c>
      <c r="J157" s="113">
        <v>0</v>
      </c>
      <c r="K157" s="113">
        <f t="shared" ref="K157:K175" si="89">SUM(I157:J157)</f>
        <v>35000</v>
      </c>
      <c r="L157" s="113">
        <f>IF(I157&gt;=Datos!$D$14,(Datos!$D$14*Datos!$C$14),IF(I157&lt;=Datos!$D$14,(I157*Datos!$C$14)))</f>
        <v>1004.5</v>
      </c>
      <c r="M157" s="114" t="str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0</v>
      </c>
      <c r="N157" s="113">
        <f>IF(I157&gt;=Datos!$D$15,(Datos!$D$15*Datos!$C$15),IF(I157&lt;=Datos!$D$15,(I157*Datos!$C$15)))</f>
        <v>1064</v>
      </c>
      <c r="O157" s="113">
        <v>25</v>
      </c>
      <c r="P157" s="113">
        <f t="shared" ref="P157:P175" si="90">SUM(L157:O157)</f>
        <v>2093.5</v>
      </c>
      <c r="Q157" s="115">
        <f t="shared" ref="Q157:Q175" si="91">+K157-P157</f>
        <v>32906.5</v>
      </c>
    </row>
    <row r="158" spans="1:17" s="7" customFormat="1" ht="38.25" customHeight="1" x14ac:dyDescent="0.2">
      <c r="A158" s="108">
        <v>70</v>
      </c>
      <c r="B158" s="127" t="s">
        <v>816</v>
      </c>
      <c r="C158" s="127" t="s">
        <v>317</v>
      </c>
      <c r="D158" s="132" t="s">
        <v>498</v>
      </c>
      <c r="E158" s="110" t="s">
        <v>315</v>
      </c>
      <c r="F158" s="110" t="s">
        <v>19</v>
      </c>
      <c r="G158" s="111">
        <v>45627</v>
      </c>
      <c r="H158" s="128">
        <v>45809</v>
      </c>
      <c r="I158" s="113">
        <v>35000</v>
      </c>
      <c r="J158" s="113">
        <v>0</v>
      </c>
      <c r="K158" s="113">
        <f t="shared" si="89"/>
        <v>35000</v>
      </c>
      <c r="L158" s="113">
        <f>IF(I158&gt;=Datos!$D$14,(Datos!$D$14*Datos!$C$14),IF(I158&lt;=Datos!$D$14,(I158*Datos!$C$14)))</f>
        <v>1004.5</v>
      </c>
      <c r="M158" s="114" t="str">
        <f>IF((I158-L158-N158)&lt;=Datos!$G$7,"0",IF((I158-L158-N158)&lt;=Datos!$G$8,((I158-L158-N158)-Datos!$F$8)*Datos!$I$6,IF((I158-L158-N158)&lt;=Datos!$G$9,Datos!$I$8+((I158-L158-N158)-Datos!$F$9)*Datos!$J$6,IF((I158-L158-N158)&gt;=Datos!$F$10,(Datos!$I$8+Datos!$J$8)+((I158-L158-N158)-Datos!$F$10)*Datos!$K$6))))</f>
        <v>0</v>
      </c>
      <c r="N158" s="113">
        <f>IF(I158&gt;=Datos!$D$15,(Datos!$D$15*Datos!$C$15),IF(I158&lt;=Datos!$D$15,(I158*Datos!$C$15)))</f>
        <v>1064</v>
      </c>
      <c r="O158" s="113">
        <v>25</v>
      </c>
      <c r="P158" s="113">
        <f t="shared" si="90"/>
        <v>2093.5</v>
      </c>
      <c r="Q158" s="115">
        <f t="shared" si="91"/>
        <v>32906.5</v>
      </c>
    </row>
    <row r="159" spans="1:17" s="7" customFormat="1" ht="38.25" customHeight="1" x14ac:dyDescent="0.2">
      <c r="A159" s="108">
        <v>71</v>
      </c>
      <c r="B159" s="127" t="s">
        <v>817</v>
      </c>
      <c r="C159" s="127" t="s">
        <v>317</v>
      </c>
      <c r="D159" s="132" t="s">
        <v>498</v>
      </c>
      <c r="E159" s="110" t="s">
        <v>315</v>
      </c>
      <c r="F159" s="110" t="s">
        <v>19</v>
      </c>
      <c r="G159" s="111">
        <v>45627</v>
      </c>
      <c r="H159" s="128">
        <v>45809</v>
      </c>
      <c r="I159" s="113">
        <v>35000</v>
      </c>
      <c r="J159" s="113">
        <v>0</v>
      </c>
      <c r="K159" s="113">
        <f t="shared" si="89"/>
        <v>35000</v>
      </c>
      <c r="L159" s="113">
        <f>IF(I159&gt;=Datos!$D$14,(Datos!$D$14*Datos!$C$14),IF(I159&lt;=Datos!$D$14,(I159*Datos!$C$14)))</f>
        <v>1004.5</v>
      </c>
      <c r="M159" s="114" t="str">
        <f>IF((I159-L159-N159)&lt;=Datos!$G$7,"0",IF((I159-L159-N159)&lt;=Datos!$G$8,((I159-L159-N159)-Datos!$F$8)*Datos!$I$6,IF((I159-L159-N159)&lt;=Datos!$G$9,Datos!$I$8+((I159-L159-N159)-Datos!$F$9)*Datos!$J$6,IF((I159-L159-N159)&gt;=Datos!$F$10,(Datos!$I$8+Datos!$J$8)+((I159-L159-N159)-Datos!$F$10)*Datos!$K$6))))</f>
        <v>0</v>
      </c>
      <c r="N159" s="113">
        <f>IF(I159&gt;=Datos!$D$15,(Datos!$D$15*Datos!$C$15),IF(I159&lt;=Datos!$D$15,(I159*Datos!$C$15)))</f>
        <v>1064</v>
      </c>
      <c r="O159" s="113">
        <v>25</v>
      </c>
      <c r="P159" s="113">
        <f t="shared" si="90"/>
        <v>2093.5</v>
      </c>
      <c r="Q159" s="115">
        <f t="shared" si="91"/>
        <v>32906.5</v>
      </c>
    </row>
    <row r="160" spans="1:17" s="7" customFormat="1" ht="38.25" customHeight="1" x14ac:dyDescent="0.2">
      <c r="A160" s="108">
        <v>72</v>
      </c>
      <c r="B160" s="127" t="s">
        <v>818</v>
      </c>
      <c r="C160" s="127" t="s">
        <v>317</v>
      </c>
      <c r="D160" s="132" t="s">
        <v>498</v>
      </c>
      <c r="E160" s="110" t="s">
        <v>315</v>
      </c>
      <c r="F160" s="110" t="s">
        <v>19</v>
      </c>
      <c r="G160" s="111">
        <v>45627</v>
      </c>
      <c r="H160" s="128">
        <v>45809</v>
      </c>
      <c r="I160" s="113">
        <v>35000</v>
      </c>
      <c r="J160" s="113">
        <v>0</v>
      </c>
      <c r="K160" s="113">
        <f t="shared" si="89"/>
        <v>35000</v>
      </c>
      <c r="L160" s="113">
        <f>IF(I160&gt;=Datos!$D$14,(Datos!$D$14*Datos!$C$14),IF(I160&lt;=Datos!$D$14,(I160*Datos!$C$14)))</f>
        <v>1004.5</v>
      </c>
      <c r="M160" s="114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3">
        <f>IF(I160&gt;=Datos!$D$15,(Datos!$D$15*Datos!$C$15),IF(I160&lt;=Datos!$D$15,(I160*Datos!$C$15)))</f>
        <v>1064</v>
      </c>
      <c r="O160" s="113">
        <v>25</v>
      </c>
      <c r="P160" s="113">
        <f t="shared" si="90"/>
        <v>2093.5</v>
      </c>
      <c r="Q160" s="115">
        <f t="shared" si="91"/>
        <v>32906.5</v>
      </c>
    </row>
    <row r="161" spans="1:17" s="7" customFormat="1" ht="38.25" customHeight="1" x14ac:dyDescent="0.2">
      <c r="A161" s="108">
        <v>73</v>
      </c>
      <c r="B161" s="127" t="s">
        <v>819</v>
      </c>
      <c r="C161" s="127" t="s">
        <v>317</v>
      </c>
      <c r="D161" s="132" t="s">
        <v>498</v>
      </c>
      <c r="E161" s="110" t="s">
        <v>315</v>
      </c>
      <c r="F161" s="110" t="s">
        <v>19</v>
      </c>
      <c r="G161" s="111">
        <v>45627</v>
      </c>
      <c r="H161" s="128">
        <v>45809</v>
      </c>
      <c r="I161" s="113">
        <v>35000</v>
      </c>
      <c r="J161" s="113">
        <v>0</v>
      </c>
      <c r="K161" s="113">
        <f t="shared" si="89"/>
        <v>35000</v>
      </c>
      <c r="L161" s="113">
        <f>IF(I161&gt;=Datos!$D$14,(Datos!$D$14*Datos!$C$14),IF(I161&lt;=Datos!$D$14,(I161*Datos!$C$14)))</f>
        <v>1004.5</v>
      </c>
      <c r="M161" s="114" t="str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0</v>
      </c>
      <c r="N161" s="113">
        <f>IF(I161&gt;=Datos!$D$15,(Datos!$D$15*Datos!$C$15),IF(I161&lt;=Datos!$D$15,(I161*Datos!$C$15)))</f>
        <v>1064</v>
      </c>
      <c r="O161" s="113">
        <v>25</v>
      </c>
      <c r="P161" s="113">
        <f t="shared" si="90"/>
        <v>2093.5</v>
      </c>
      <c r="Q161" s="115">
        <f t="shared" si="91"/>
        <v>32906.5</v>
      </c>
    </row>
    <row r="162" spans="1:17" s="7" customFormat="1" ht="38.25" customHeight="1" x14ac:dyDescent="0.2">
      <c r="A162" s="108">
        <v>74</v>
      </c>
      <c r="B162" s="127" t="s">
        <v>820</v>
      </c>
      <c r="C162" s="127" t="s">
        <v>317</v>
      </c>
      <c r="D162" s="132" t="s">
        <v>498</v>
      </c>
      <c r="E162" s="110" t="s">
        <v>315</v>
      </c>
      <c r="F162" s="110" t="s">
        <v>19</v>
      </c>
      <c r="G162" s="111">
        <v>45627</v>
      </c>
      <c r="H162" s="128">
        <v>45809</v>
      </c>
      <c r="I162" s="113">
        <v>35000</v>
      </c>
      <c r="J162" s="113">
        <v>0</v>
      </c>
      <c r="K162" s="113">
        <f t="shared" si="89"/>
        <v>35000</v>
      </c>
      <c r="L162" s="113">
        <f>IF(I162&gt;=Datos!$D$14,(Datos!$D$14*Datos!$C$14),IF(I162&lt;=Datos!$D$14,(I162*Datos!$C$14)))</f>
        <v>1004.5</v>
      </c>
      <c r="M162" s="114" t="str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0</v>
      </c>
      <c r="N162" s="113">
        <f>IF(I162&gt;=Datos!$D$15,(Datos!$D$15*Datos!$C$15),IF(I162&lt;=Datos!$D$15,(I162*Datos!$C$15)))</f>
        <v>1064</v>
      </c>
      <c r="O162" s="113">
        <v>25</v>
      </c>
      <c r="P162" s="113">
        <f t="shared" si="90"/>
        <v>2093.5</v>
      </c>
      <c r="Q162" s="115">
        <f t="shared" si="91"/>
        <v>32906.5</v>
      </c>
    </row>
    <row r="163" spans="1:17" s="7" customFormat="1" ht="38.25" customHeight="1" x14ac:dyDescent="0.2">
      <c r="A163" s="108">
        <v>75</v>
      </c>
      <c r="B163" s="127" t="s">
        <v>821</v>
      </c>
      <c r="C163" s="127" t="s">
        <v>317</v>
      </c>
      <c r="D163" s="132" t="s">
        <v>498</v>
      </c>
      <c r="E163" s="110" t="s">
        <v>315</v>
      </c>
      <c r="F163" s="110" t="s">
        <v>19</v>
      </c>
      <c r="G163" s="111">
        <v>45627</v>
      </c>
      <c r="H163" s="128">
        <v>45809</v>
      </c>
      <c r="I163" s="113">
        <v>35000</v>
      </c>
      <c r="J163" s="113">
        <v>0</v>
      </c>
      <c r="K163" s="113">
        <f t="shared" si="89"/>
        <v>35000</v>
      </c>
      <c r="L163" s="113">
        <f>IF(I163&gt;=Datos!$D$14,(Datos!$D$14*Datos!$C$14),IF(I163&lt;=Datos!$D$14,(I163*Datos!$C$14)))</f>
        <v>1004.5</v>
      </c>
      <c r="M163" s="114" t="str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0</v>
      </c>
      <c r="N163" s="113">
        <f>IF(I163&gt;=Datos!$D$15,(Datos!$D$15*Datos!$C$15),IF(I163&lt;=Datos!$D$15,(I163*Datos!$C$15)))</f>
        <v>1064</v>
      </c>
      <c r="O163" s="113">
        <v>25</v>
      </c>
      <c r="P163" s="113">
        <f t="shared" si="90"/>
        <v>2093.5</v>
      </c>
      <c r="Q163" s="115">
        <f t="shared" si="91"/>
        <v>32906.5</v>
      </c>
    </row>
    <row r="164" spans="1:17" s="7" customFormat="1" ht="38.25" customHeight="1" x14ac:dyDescent="0.2">
      <c r="A164" s="108">
        <v>76</v>
      </c>
      <c r="B164" s="127" t="s">
        <v>822</v>
      </c>
      <c r="C164" s="127" t="s">
        <v>317</v>
      </c>
      <c r="D164" s="132" t="s">
        <v>498</v>
      </c>
      <c r="E164" s="110" t="s">
        <v>315</v>
      </c>
      <c r="F164" s="110" t="s">
        <v>19</v>
      </c>
      <c r="G164" s="111">
        <v>45627</v>
      </c>
      <c r="H164" s="128">
        <v>45809</v>
      </c>
      <c r="I164" s="113">
        <v>35000</v>
      </c>
      <c r="J164" s="113">
        <v>0</v>
      </c>
      <c r="K164" s="113">
        <f t="shared" si="89"/>
        <v>35000</v>
      </c>
      <c r="L164" s="113">
        <f>IF(I164&gt;=Datos!$D$14,(Datos!$D$14*Datos!$C$14),IF(I164&lt;=Datos!$D$14,(I164*Datos!$C$14)))</f>
        <v>1004.5</v>
      </c>
      <c r="M164" s="114" t="str">
        <f>IF((I164-L164-N164)&lt;=Datos!$G$7,"0",IF((I164-L164-N164)&lt;=Datos!$G$8,((I164-L164-N164)-Datos!$F$8)*Datos!$I$6,IF((I164-L164-N164)&lt;=Datos!$G$9,Datos!$I$8+((I164-L164-N164)-Datos!$F$9)*Datos!$J$6,IF((I164-L164-N164)&gt;=Datos!$F$10,(Datos!$I$8+Datos!$J$8)+((I164-L164-N164)-Datos!$F$10)*Datos!$K$6))))</f>
        <v>0</v>
      </c>
      <c r="N164" s="113">
        <f>IF(I164&gt;=Datos!$D$15,(Datos!$D$15*Datos!$C$15),IF(I164&lt;=Datos!$D$15,(I164*Datos!$C$15)))</f>
        <v>1064</v>
      </c>
      <c r="O164" s="113">
        <v>25</v>
      </c>
      <c r="P164" s="113">
        <f t="shared" si="90"/>
        <v>2093.5</v>
      </c>
      <c r="Q164" s="115">
        <f t="shared" si="91"/>
        <v>32906.5</v>
      </c>
    </row>
    <row r="165" spans="1:17" s="7" customFormat="1" ht="38.25" customHeight="1" x14ac:dyDescent="0.2">
      <c r="A165" s="108">
        <v>77</v>
      </c>
      <c r="B165" s="127" t="s">
        <v>823</v>
      </c>
      <c r="C165" s="127" t="s">
        <v>317</v>
      </c>
      <c r="D165" s="132" t="s">
        <v>498</v>
      </c>
      <c r="E165" s="110" t="s">
        <v>315</v>
      </c>
      <c r="F165" s="110" t="s">
        <v>19</v>
      </c>
      <c r="G165" s="111">
        <v>45627</v>
      </c>
      <c r="H165" s="128">
        <v>45809</v>
      </c>
      <c r="I165" s="113">
        <v>35000</v>
      </c>
      <c r="J165" s="113">
        <v>0</v>
      </c>
      <c r="K165" s="113">
        <f t="shared" si="89"/>
        <v>35000</v>
      </c>
      <c r="L165" s="113">
        <f>IF(I165&gt;=Datos!$D$14,(Datos!$D$14*Datos!$C$14),IF(I165&lt;=Datos!$D$14,(I165*Datos!$C$14)))</f>
        <v>1004.5</v>
      </c>
      <c r="M165" s="114" t="str">
        <f>IF((I165-L165-N165)&lt;=Datos!$G$7,"0",IF((I165-L165-N165)&lt;=Datos!$G$8,((I165-L165-N165)-Datos!$F$8)*Datos!$I$6,IF((I165-L165-N165)&lt;=Datos!$G$9,Datos!$I$8+((I165-L165-N165)-Datos!$F$9)*Datos!$J$6,IF((I165-L165-N165)&gt;=Datos!$F$10,(Datos!$I$8+Datos!$J$8)+((I165-L165-N165)-Datos!$F$10)*Datos!$K$6))))</f>
        <v>0</v>
      </c>
      <c r="N165" s="113">
        <f>IF(I165&gt;=Datos!$D$15,(Datos!$D$15*Datos!$C$15),IF(I165&lt;=Datos!$D$15,(I165*Datos!$C$15)))</f>
        <v>1064</v>
      </c>
      <c r="O165" s="113">
        <v>25</v>
      </c>
      <c r="P165" s="113">
        <f t="shared" si="90"/>
        <v>2093.5</v>
      </c>
      <c r="Q165" s="115">
        <f t="shared" si="91"/>
        <v>32906.5</v>
      </c>
    </row>
    <row r="166" spans="1:17" s="7" customFormat="1" ht="38.25" customHeight="1" x14ac:dyDescent="0.2">
      <c r="A166" s="108">
        <v>78</v>
      </c>
      <c r="B166" s="127" t="s">
        <v>824</v>
      </c>
      <c r="C166" s="127" t="s">
        <v>317</v>
      </c>
      <c r="D166" s="132" t="s">
        <v>498</v>
      </c>
      <c r="E166" s="110" t="s">
        <v>315</v>
      </c>
      <c r="F166" s="110" t="s">
        <v>19</v>
      </c>
      <c r="G166" s="111">
        <v>45627</v>
      </c>
      <c r="H166" s="128">
        <v>45809</v>
      </c>
      <c r="I166" s="113">
        <v>35000</v>
      </c>
      <c r="J166" s="113">
        <v>0</v>
      </c>
      <c r="K166" s="113">
        <f t="shared" si="89"/>
        <v>35000</v>
      </c>
      <c r="L166" s="113">
        <f>IF(I166&gt;=Datos!$D$14,(Datos!$D$14*Datos!$C$14),IF(I166&lt;=Datos!$D$14,(I166*Datos!$C$14)))</f>
        <v>1004.5</v>
      </c>
      <c r="M166" s="114" t="str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0</v>
      </c>
      <c r="N166" s="113">
        <f>IF(I166&gt;=Datos!$D$15,(Datos!$D$15*Datos!$C$15),IF(I166&lt;=Datos!$D$15,(I166*Datos!$C$15)))</f>
        <v>1064</v>
      </c>
      <c r="O166" s="113">
        <v>25</v>
      </c>
      <c r="P166" s="113">
        <f t="shared" si="90"/>
        <v>2093.5</v>
      </c>
      <c r="Q166" s="115">
        <f t="shared" si="91"/>
        <v>32906.5</v>
      </c>
    </row>
    <row r="167" spans="1:17" s="7" customFormat="1" ht="38.25" customHeight="1" x14ac:dyDescent="0.2">
      <c r="A167" s="108">
        <v>79</v>
      </c>
      <c r="B167" s="127" t="s">
        <v>825</v>
      </c>
      <c r="C167" s="127" t="s">
        <v>317</v>
      </c>
      <c r="D167" s="132" t="s">
        <v>498</v>
      </c>
      <c r="E167" s="110" t="s">
        <v>315</v>
      </c>
      <c r="F167" s="110" t="s">
        <v>19</v>
      </c>
      <c r="G167" s="111">
        <v>45627</v>
      </c>
      <c r="H167" s="128">
        <v>45809</v>
      </c>
      <c r="I167" s="113">
        <v>35000</v>
      </c>
      <c r="J167" s="113">
        <v>0</v>
      </c>
      <c r="K167" s="113">
        <f t="shared" si="89"/>
        <v>35000</v>
      </c>
      <c r="L167" s="113">
        <f>IF(I167&gt;=Datos!$D$14,(Datos!$D$14*Datos!$C$14),IF(I167&lt;=Datos!$D$14,(I167*Datos!$C$14)))</f>
        <v>1004.5</v>
      </c>
      <c r="M167" s="114" t="str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0</v>
      </c>
      <c r="N167" s="113">
        <f>IF(I167&gt;=Datos!$D$15,(Datos!$D$15*Datos!$C$15),IF(I167&lt;=Datos!$D$15,(I167*Datos!$C$15)))</f>
        <v>1064</v>
      </c>
      <c r="O167" s="113">
        <v>25</v>
      </c>
      <c r="P167" s="113">
        <f t="shared" si="90"/>
        <v>2093.5</v>
      </c>
      <c r="Q167" s="115">
        <f t="shared" si="91"/>
        <v>32906.5</v>
      </c>
    </row>
    <row r="168" spans="1:17" s="7" customFormat="1" ht="38.25" customHeight="1" x14ac:dyDescent="0.2">
      <c r="A168" s="108">
        <v>80</v>
      </c>
      <c r="B168" s="127" t="s">
        <v>826</v>
      </c>
      <c r="C168" s="127" t="s">
        <v>317</v>
      </c>
      <c r="D168" s="132" t="s">
        <v>498</v>
      </c>
      <c r="E168" s="110" t="s">
        <v>315</v>
      </c>
      <c r="F168" s="110" t="s">
        <v>19</v>
      </c>
      <c r="G168" s="111">
        <v>45627</v>
      </c>
      <c r="H168" s="128">
        <v>45809</v>
      </c>
      <c r="I168" s="113">
        <v>35000</v>
      </c>
      <c r="J168" s="113">
        <v>0</v>
      </c>
      <c r="K168" s="113">
        <f t="shared" si="89"/>
        <v>35000</v>
      </c>
      <c r="L168" s="113">
        <f>IF(I168&gt;=Datos!$D$14,(Datos!$D$14*Datos!$C$14),IF(I168&lt;=Datos!$D$14,(I168*Datos!$C$14)))</f>
        <v>1004.5</v>
      </c>
      <c r="M168" s="114" t="str">
        <f>IF((I168-L168-N168)&lt;=Datos!$G$7,"0",IF((I168-L168-N168)&lt;=Datos!$G$8,((I168-L168-N168)-Datos!$F$8)*Datos!$I$6,IF((I168-L168-N168)&lt;=Datos!$G$9,Datos!$I$8+((I168-L168-N168)-Datos!$F$9)*Datos!$J$6,IF((I168-L168-N168)&gt;=Datos!$F$10,(Datos!$I$8+Datos!$J$8)+((I168-L168-N168)-Datos!$F$10)*Datos!$K$6))))</f>
        <v>0</v>
      </c>
      <c r="N168" s="113">
        <f>IF(I168&gt;=Datos!$D$15,(Datos!$D$15*Datos!$C$15),IF(I168&lt;=Datos!$D$15,(I168*Datos!$C$15)))</f>
        <v>1064</v>
      </c>
      <c r="O168" s="113">
        <v>25</v>
      </c>
      <c r="P168" s="113">
        <f t="shared" si="90"/>
        <v>2093.5</v>
      </c>
      <c r="Q168" s="115">
        <f t="shared" si="91"/>
        <v>32906.5</v>
      </c>
    </row>
    <row r="169" spans="1:17" s="7" customFormat="1" ht="38.25" customHeight="1" x14ac:dyDescent="0.2">
      <c r="A169" s="108">
        <v>81</v>
      </c>
      <c r="B169" s="127" t="s">
        <v>827</v>
      </c>
      <c r="C169" s="127" t="s">
        <v>317</v>
      </c>
      <c r="D169" s="132" t="s">
        <v>498</v>
      </c>
      <c r="E169" s="110" t="s">
        <v>315</v>
      </c>
      <c r="F169" s="110" t="s">
        <v>19</v>
      </c>
      <c r="G169" s="111">
        <v>45627</v>
      </c>
      <c r="H169" s="128">
        <v>45809</v>
      </c>
      <c r="I169" s="113">
        <v>35000</v>
      </c>
      <c r="J169" s="113">
        <v>0</v>
      </c>
      <c r="K169" s="113">
        <f t="shared" si="89"/>
        <v>35000</v>
      </c>
      <c r="L169" s="113">
        <f>IF(I169&gt;=Datos!$D$14,(Datos!$D$14*Datos!$C$14),IF(I169&lt;=Datos!$D$14,(I169*Datos!$C$14)))</f>
        <v>1004.5</v>
      </c>
      <c r="M169" s="114" t="str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0</v>
      </c>
      <c r="N169" s="113">
        <f>IF(I169&gt;=Datos!$D$15,(Datos!$D$15*Datos!$C$15),IF(I169&lt;=Datos!$D$15,(I169*Datos!$C$15)))</f>
        <v>1064</v>
      </c>
      <c r="O169" s="113">
        <v>25</v>
      </c>
      <c r="P169" s="113">
        <f t="shared" si="90"/>
        <v>2093.5</v>
      </c>
      <c r="Q169" s="115">
        <f t="shared" si="91"/>
        <v>32906.5</v>
      </c>
    </row>
    <row r="170" spans="1:17" s="7" customFormat="1" ht="38.25" customHeight="1" x14ac:dyDescent="0.2">
      <c r="A170" s="108">
        <v>82</v>
      </c>
      <c r="B170" s="127" t="s">
        <v>828</v>
      </c>
      <c r="C170" s="127" t="s">
        <v>317</v>
      </c>
      <c r="D170" s="132" t="s">
        <v>695</v>
      </c>
      <c r="E170" s="110" t="s">
        <v>315</v>
      </c>
      <c r="F170" s="110" t="s">
        <v>19</v>
      </c>
      <c r="G170" s="111">
        <v>45627</v>
      </c>
      <c r="H170" s="128">
        <v>45809</v>
      </c>
      <c r="I170" s="113">
        <v>66000</v>
      </c>
      <c r="J170" s="113">
        <v>0</v>
      </c>
      <c r="K170" s="113">
        <f t="shared" si="89"/>
        <v>66000</v>
      </c>
      <c r="L170" s="113">
        <f>IF(I170&gt;=Datos!$D$14,(Datos!$D$14*Datos!$C$14),IF(I170&lt;=Datos!$D$14,(I170*Datos!$C$14)))</f>
        <v>1894.2</v>
      </c>
      <c r="M170" s="114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4615.755666666666</v>
      </c>
      <c r="N170" s="113">
        <f>IF(I170&gt;=Datos!$D$15,(Datos!$D$15*Datos!$C$15),IF(I170&lt;=Datos!$D$15,(I170*Datos!$C$15)))</f>
        <v>2006.4</v>
      </c>
      <c r="O170" s="113">
        <v>25</v>
      </c>
      <c r="P170" s="113">
        <f t="shared" si="90"/>
        <v>8541.3556666666664</v>
      </c>
      <c r="Q170" s="115">
        <f t="shared" si="91"/>
        <v>57458.64433333333</v>
      </c>
    </row>
    <row r="171" spans="1:17" s="7" customFormat="1" ht="38.25" customHeight="1" x14ac:dyDescent="0.2">
      <c r="A171" s="108">
        <v>83</v>
      </c>
      <c r="B171" s="127" t="s">
        <v>829</v>
      </c>
      <c r="C171" s="127" t="s">
        <v>317</v>
      </c>
      <c r="D171" s="132" t="s">
        <v>498</v>
      </c>
      <c r="E171" s="110" t="s">
        <v>315</v>
      </c>
      <c r="F171" s="110" t="s">
        <v>19</v>
      </c>
      <c r="G171" s="111">
        <v>45627</v>
      </c>
      <c r="H171" s="128">
        <v>45809</v>
      </c>
      <c r="I171" s="113">
        <v>35000</v>
      </c>
      <c r="J171" s="113">
        <v>0</v>
      </c>
      <c r="K171" s="113">
        <f t="shared" si="89"/>
        <v>35000</v>
      </c>
      <c r="L171" s="113">
        <f>IF(I171&gt;=Datos!$D$14,(Datos!$D$14*Datos!$C$14),IF(I171&lt;=Datos!$D$14,(I171*Datos!$C$14)))</f>
        <v>1004.5</v>
      </c>
      <c r="M171" s="114" t="str">
        <f>IF((I171-L171-N171)&lt;=Datos!$G$7,"0",IF((I171-L171-N171)&lt;=Datos!$G$8,((I171-L171-N171)-Datos!$F$8)*Datos!$I$6,IF((I171-L171-N171)&lt;=Datos!$G$9,Datos!$I$8+((I171-L171-N171)-Datos!$F$9)*Datos!$J$6,IF((I171-L171-N171)&gt;=Datos!$F$10,(Datos!$I$8+Datos!$J$8)+((I171-L171-N171)-Datos!$F$10)*Datos!$K$6))))</f>
        <v>0</v>
      </c>
      <c r="N171" s="113">
        <f>IF(I171&gt;=Datos!$D$15,(Datos!$D$15*Datos!$C$15),IF(I171&lt;=Datos!$D$15,(I171*Datos!$C$15)))</f>
        <v>1064</v>
      </c>
      <c r="O171" s="113">
        <v>25</v>
      </c>
      <c r="P171" s="113">
        <f t="shared" si="90"/>
        <v>2093.5</v>
      </c>
      <c r="Q171" s="115">
        <f t="shared" si="91"/>
        <v>32906.5</v>
      </c>
    </row>
    <row r="172" spans="1:17" s="7" customFormat="1" ht="38.25" customHeight="1" x14ac:dyDescent="0.2">
      <c r="A172" s="108">
        <v>84</v>
      </c>
      <c r="B172" s="127" t="s">
        <v>830</v>
      </c>
      <c r="C172" s="127" t="s">
        <v>317</v>
      </c>
      <c r="D172" s="132" t="s">
        <v>498</v>
      </c>
      <c r="E172" s="110" t="s">
        <v>315</v>
      </c>
      <c r="F172" s="110" t="s">
        <v>19</v>
      </c>
      <c r="G172" s="111">
        <v>45627</v>
      </c>
      <c r="H172" s="128">
        <v>45809</v>
      </c>
      <c r="I172" s="113">
        <v>35000</v>
      </c>
      <c r="J172" s="113">
        <v>0</v>
      </c>
      <c r="K172" s="113">
        <f t="shared" si="89"/>
        <v>35000</v>
      </c>
      <c r="L172" s="113">
        <f>IF(I172&gt;=Datos!$D$14,(Datos!$D$14*Datos!$C$14),IF(I172&lt;=Datos!$D$14,(I172*Datos!$C$14)))</f>
        <v>1004.5</v>
      </c>
      <c r="M172" s="114" t="str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0</v>
      </c>
      <c r="N172" s="113">
        <f>IF(I172&gt;=Datos!$D$15,(Datos!$D$15*Datos!$C$15),IF(I172&lt;=Datos!$D$15,(I172*Datos!$C$15)))</f>
        <v>1064</v>
      </c>
      <c r="O172" s="113">
        <v>25</v>
      </c>
      <c r="P172" s="113">
        <f t="shared" si="90"/>
        <v>2093.5</v>
      </c>
      <c r="Q172" s="115">
        <f t="shared" si="91"/>
        <v>32906.5</v>
      </c>
    </row>
    <row r="173" spans="1:17" s="7" customFormat="1" ht="38.25" customHeight="1" x14ac:dyDescent="0.2">
      <c r="A173" s="108">
        <v>85</v>
      </c>
      <c r="B173" s="127" t="s">
        <v>831</v>
      </c>
      <c r="C173" s="127" t="s">
        <v>317</v>
      </c>
      <c r="D173" s="132" t="s">
        <v>695</v>
      </c>
      <c r="E173" s="110" t="s">
        <v>315</v>
      </c>
      <c r="F173" s="110" t="s">
        <v>19</v>
      </c>
      <c r="G173" s="111">
        <v>45627</v>
      </c>
      <c r="H173" s="128">
        <v>45809</v>
      </c>
      <c r="I173" s="113">
        <v>66000</v>
      </c>
      <c r="J173" s="113">
        <v>0</v>
      </c>
      <c r="K173" s="113">
        <f t="shared" si="89"/>
        <v>66000</v>
      </c>
      <c r="L173" s="113">
        <f>IF(I173&gt;=Datos!$D$14,(Datos!$D$14*Datos!$C$14),IF(I173&lt;=Datos!$D$14,(I173*Datos!$C$14)))</f>
        <v>1894.2</v>
      </c>
      <c r="M173" s="114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4615.755666666666</v>
      </c>
      <c r="N173" s="113">
        <f>IF(I173&gt;=Datos!$D$15,(Datos!$D$15*Datos!$C$15),IF(I173&lt;=Datos!$D$15,(I173*Datos!$C$15)))</f>
        <v>2006.4</v>
      </c>
      <c r="O173" s="113">
        <v>25</v>
      </c>
      <c r="P173" s="113">
        <f t="shared" si="90"/>
        <v>8541.3556666666664</v>
      </c>
      <c r="Q173" s="115">
        <f t="shared" si="91"/>
        <v>57458.64433333333</v>
      </c>
    </row>
    <row r="174" spans="1:17" s="7" customFormat="1" ht="38.25" customHeight="1" x14ac:dyDescent="0.2">
      <c r="A174" s="108">
        <v>86</v>
      </c>
      <c r="B174" s="127" t="s">
        <v>832</v>
      </c>
      <c r="C174" s="127" t="s">
        <v>317</v>
      </c>
      <c r="D174" s="132" t="s">
        <v>695</v>
      </c>
      <c r="E174" s="110" t="s">
        <v>315</v>
      </c>
      <c r="F174" s="110" t="s">
        <v>19</v>
      </c>
      <c r="G174" s="111">
        <v>45627</v>
      </c>
      <c r="H174" s="128">
        <v>45809</v>
      </c>
      <c r="I174" s="113">
        <v>66000</v>
      </c>
      <c r="J174" s="113">
        <v>0</v>
      </c>
      <c r="K174" s="113">
        <f t="shared" si="89"/>
        <v>66000</v>
      </c>
      <c r="L174" s="113">
        <f>IF(I174&gt;=Datos!$D$14,(Datos!$D$14*Datos!$C$14),IF(I174&lt;=Datos!$D$14,(I174*Datos!$C$14)))</f>
        <v>1894.2</v>
      </c>
      <c r="M174" s="114">
        <f>IF((I174-L174-N174)&lt;=Datos!$G$7,"0",IF((I174-L174-N174)&lt;=Datos!$G$8,((I174-L174-N174)-Datos!$F$8)*Datos!$I$6,IF((I174-L174-N174)&lt;=Datos!$G$9,Datos!$I$8+((I174-L174-N174)-Datos!$F$9)*Datos!$J$6,IF((I174-L174-N174)&gt;=Datos!$F$10,(Datos!$I$8+Datos!$J$8)+((I174-L174-N174)-Datos!$F$10)*Datos!$K$6))))</f>
        <v>4615.755666666666</v>
      </c>
      <c r="N174" s="113">
        <f>IF(I174&gt;=Datos!$D$15,(Datos!$D$15*Datos!$C$15),IF(I174&lt;=Datos!$D$15,(I174*Datos!$C$15)))</f>
        <v>2006.4</v>
      </c>
      <c r="O174" s="113">
        <v>25</v>
      </c>
      <c r="P174" s="113">
        <f t="shared" si="90"/>
        <v>8541.3556666666664</v>
      </c>
      <c r="Q174" s="115">
        <f t="shared" si="91"/>
        <v>57458.64433333333</v>
      </c>
    </row>
    <row r="175" spans="1:17" s="7" customFormat="1" ht="38.25" customHeight="1" x14ac:dyDescent="0.2">
      <c r="A175" s="108">
        <v>87</v>
      </c>
      <c r="B175" s="127" t="s">
        <v>833</v>
      </c>
      <c r="C175" s="127" t="s">
        <v>317</v>
      </c>
      <c r="D175" s="132" t="s">
        <v>498</v>
      </c>
      <c r="E175" s="110" t="s">
        <v>315</v>
      </c>
      <c r="F175" s="110" t="s">
        <v>19</v>
      </c>
      <c r="G175" s="111">
        <v>45627</v>
      </c>
      <c r="H175" s="128">
        <v>45809</v>
      </c>
      <c r="I175" s="113">
        <v>35000</v>
      </c>
      <c r="J175" s="113">
        <v>0</v>
      </c>
      <c r="K175" s="113">
        <f t="shared" si="89"/>
        <v>35000</v>
      </c>
      <c r="L175" s="113">
        <f>IF(I175&gt;=Datos!$D$14,(Datos!$D$14*Datos!$C$14),IF(I175&lt;=Datos!$D$14,(I175*Datos!$C$14)))</f>
        <v>1004.5</v>
      </c>
      <c r="M175" s="114" t="str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0</v>
      </c>
      <c r="N175" s="113">
        <f>IF(I175&gt;=Datos!$D$15,(Datos!$D$15*Datos!$C$15),IF(I175&lt;=Datos!$D$15,(I175*Datos!$C$15)))</f>
        <v>1064</v>
      </c>
      <c r="O175" s="113">
        <v>25</v>
      </c>
      <c r="P175" s="113">
        <f t="shared" si="90"/>
        <v>2093.5</v>
      </c>
      <c r="Q175" s="115">
        <f t="shared" si="91"/>
        <v>32906.5</v>
      </c>
    </row>
    <row r="176" spans="1:17" s="7" customFormat="1" ht="38.25" customHeight="1" x14ac:dyDescent="0.2">
      <c r="A176" s="108">
        <v>88</v>
      </c>
      <c r="B176" s="127" t="s">
        <v>846</v>
      </c>
      <c r="C176" s="127" t="s">
        <v>317</v>
      </c>
      <c r="D176" s="132" t="s">
        <v>680</v>
      </c>
      <c r="E176" s="110" t="s">
        <v>315</v>
      </c>
      <c r="F176" s="110" t="s">
        <v>19</v>
      </c>
      <c r="G176" s="111">
        <v>45689</v>
      </c>
      <c r="H176" s="128">
        <v>45870</v>
      </c>
      <c r="I176" s="113">
        <v>60000</v>
      </c>
      <c r="J176" s="113">
        <v>0</v>
      </c>
      <c r="K176" s="113">
        <f t="shared" ref="K176:K177" si="92">SUM(I176:J176)</f>
        <v>60000</v>
      </c>
      <c r="L176" s="113">
        <f>IF(I176&gt;=Datos!$D$14,(Datos!$D$14*Datos!$C$14),IF(I176&lt;=Datos!$D$14,(I176*Datos!$C$14)))</f>
        <v>1722</v>
      </c>
      <c r="M176" s="114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3486.6756666666661</v>
      </c>
      <c r="N176" s="113">
        <f>IF(I176&gt;=Datos!$D$15,(Datos!$D$15*Datos!$C$15),IF(I176&lt;=Datos!$D$15,(I176*Datos!$C$15)))</f>
        <v>1824</v>
      </c>
      <c r="O176" s="113">
        <v>25</v>
      </c>
      <c r="P176" s="113">
        <f t="shared" ref="P176:P177" si="93">SUM(L176:O176)</f>
        <v>7057.6756666666661</v>
      </c>
      <c r="Q176" s="115">
        <f t="shared" ref="Q176:Q177" si="94">+K176-P176</f>
        <v>52942.324333333338</v>
      </c>
    </row>
    <row r="177" spans="1:17" s="7" customFormat="1" ht="38.25" customHeight="1" x14ac:dyDescent="0.2">
      <c r="A177" s="108">
        <v>89</v>
      </c>
      <c r="B177" s="127" t="s">
        <v>895</v>
      </c>
      <c r="C177" s="127" t="s">
        <v>317</v>
      </c>
      <c r="D177" s="132" t="s">
        <v>680</v>
      </c>
      <c r="E177" s="110" t="s">
        <v>315</v>
      </c>
      <c r="F177" s="110" t="s">
        <v>19</v>
      </c>
      <c r="G177" s="111">
        <v>45689</v>
      </c>
      <c r="H177" s="128">
        <v>45870</v>
      </c>
      <c r="I177" s="113">
        <v>60000</v>
      </c>
      <c r="J177" s="113">
        <v>0</v>
      </c>
      <c r="K177" s="113">
        <f t="shared" si="92"/>
        <v>60000</v>
      </c>
      <c r="L177" s="113">
        <f>IF(I177&gt;=Datos!$D$14,(Datos!$D$14*Datos!$C$14),IF(I177&lt;=Datos!$D$14,(I177*Datos!$C$14)))</f>
        <v>1722</v>
      </c>
      <c r="M177" s="114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3486.6756666666661</v>
      </c>
      <c r="N177" s="113">
        <f>IF(I177&gt;=Datos!$D$15,(Datos!$D$15*Datos!$C$15),IF(I177&lt;=Datos!$D$15,(I177*Datos!$C$15)))</f>
        <v>1824</v>
      </c>
      <c r="O177" s="113">
        <v>25</v>
      </c>
      <c r="P177" s="113">
        <f t="shared" si="93"/>
        <v>7057.6756666666661</v>
      </c>
      <c r="Q177" s="115">
        <f t="shared" si="94"/>
        <v>52942.324333333338</v>
      </c>
    </row>
    <row r="178" spans="1:17" s="7" customFormat="1" ht="38.25" customHeight="1" x14ac:dyDescent="0.2">
      <c r="A178" s="108">
        <v>90</v>
      </c>
      <c r="B178" s="127" t="s">
        <v>845</v>
      </c>
      <c r="C178" s="127" t="s">
        <v>317</v>
      </c>
      <c r="D178" s="132" t="s">
        <v>680</v>
      </c>
      <c r="E178" s="110" t="s">
        <v>315</v>
      </c>
      <c r="F178" s="110" t="s">
        <v>19</v>
      </c>
      <c r="G178" s="111">
        <v>45717</v>
      </c>
      <c r="H178" s="128">
        <v>45901</v>
      </c>
      <c r="I178" s="113">
        <v>60000</v>
      </c>
      <c r="J178" s="113">
        <v>0</v>
      </c>
      <c r="K178" s="113">
        <f t="shared" ref="K178:K179" si="95">SUM(I178:J178)</f>
        <v>60000</v>
      </c>
      <c r="L178" s="113">
        <f>IF(I178&gt;=Datos!$D$14,(Datos!$D$14*Datos!$C$14),IF(I178&lt;=Datos!$D$14,(I178*Datos!$C$14)))</f>
        <v>1722</v>
      </c>
      <c r="M178" s="114">
        <v>3143.58</v>
      </c>
      <c r="N178" s="113">
        <f>IF(I178&gt;=Datos!$D$15,(Datos!$D$15*Datos!$C$15),IF(I178&lt;=Datos!$D$15,(I178*Datos!$C$15)))</f>
        <v>1824</v>
      </c>
      <c r="O178" s="113">
        <v>1740.46</v>
      </c>
      <c r="P178" s="113">
        <f t="shared" ref="P178:P179" si="96">SUM(L178:O178)</f>
        <v>8430.0400000000009</v>
      </c>
      <c r="Q178" s="115">
        <f t="shared" ref="Q178:Q179" si="97">+K178-P178</f>
        <v>51569.96</v>
      </c>
    </row>
    <row r="179" spans="1:17" s="7" customFormat="1" ht="38.25" customHeight="1" x14ac:dyDescent="0.2">
      <c r="A179" s="108">
        <v>91</v>
      </c>
      <c r="B179" s="127" t="s">
        <v>947</v>
      </c>
      <c r="C179" s="127" t="s">
        <v>317</v>
      </c>
      <c r="D179" s="132" t="s">
        <v>680</v>
      </c>
      <c r="E179" s="110" t="s">
        <v>315</v>
      </c>
      <c r="F179" s="110" t="s">
        <v>19</v>
      </c>
      <c r="G179" s="111">
        <v>45717</v>
      </c>
      <c r="H179" s="128">
        <v>45901</v>
      </c>
      <c r="I179" s="113">
        <v>60000</v>
      </c>
      <c r="J179" s="113">
        <v>0</v>
      </c>
      <c r="K179" s="113">
        <f t="shared" si="95"/>
        <v>60000</v>
      </c>
      <c r="L179" s="113">
        <f>IF(I179&gt;=Datos!$D$14,(Datos!$D$14*Datos!$C$14),IF(I179&lt;=Datos!$D$14,(I179*Datos!$C$14)))</f>
        <v>1722</v>
      </c>
      <c r="M179" s="114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3486.6756666666661</v>
      </c>
      <c r="N179" s="113">
        <f>IF(I179&gt;=Datos!$D$15,(Datos!$D$15*Datos!$C$15),IF(I179&lt;=Datos!$D$15,(I179*Datos!$C$15)))</f>
        <v>1824</v>
      </c>
      <c r="O179" s="113">
        <v>25</v>
      </c>
      <c r="P179" s="113">
        <f t="shared" si="96"/>
        <v>7057.6756666666661</v>
      </c>
      <c r="Q179" s="115">
        <f t="shared" si="97"/>
        <v>52942.324333333338</v>
      </c>
    </row>
    <row r="180" spans="1:17" s="87" customFormat="1" ht="36.75" customHeight="1" x14ac:dyDescent="0.2">
      <c r="A180" s="267" t="s">
        <v>501</v>
      </c>
      <c r="B180" s="268"/>
      <c r="C180" s="118">
        <v>21</v>
      </c>
      <c r="D180" s="296"/>
      <c r="E180" s="296"/>
      <c r="F180" s="296"/>
      <c r="G180" s="296"/>
      <c r="H180" s="297"/>
      <c r="I180" s="123">
        <f>SUM(I157:I179)</f>
        <v>998000</v>
      </c>
      <c r="J180" s="123">
        <f t="shared" ref="J180:Q180" si="98">SUM(J157:J179)</f>
        <v>0</v>
      </c>
      <c r="K180" s="123">
        <f t="shared" si="98"/>
        <v>998000</v>
      </c>
      <c r="L180" s="123">
        <f t="shared" si="98"/>
        <v>28642.600000000002</v>
      </c>
      <c r="M180" s="123">
        <f t="shared" si="98"/>
        <v>27450.873999999993</v>
      </c>
      <c r="N180" s="123">
        <f t="shared" si="98"/>
        <v>30339.200000000004</v>
      </c>
      <c r="O180" s="123">
        <f t="shared" si="98"/>
        <v>2290.46</v>
      </c>
      <c r="P180" s="123">
        <f t="shared" si="98"/>
        <v>88723.134000000005</v>
      </c>
      <c r="Q180" s="123">
        <f t="shared" si="98"/>
        <v>909276.86599999992</v>
      </c>
    </row>
    <row r="181" spans="1:17" s="7" customFormat="1" ht="36.75" customHeight="1" x14ac:dyDescent="0.2">
      <c r="A181" s="267" t="s">
        <v>685</v>
      </c>
      <c r="B181" s="268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9"/>
    </row>
    <row r="182" spans="1:17" s="7" customFormat="1" ht="38.25" customHeight="1" x14ac:dyDescent="0.2">
      <c r="A182" s="108">
        <v>92</v>
      </c>
      <c r="B182" s="127" t="s">
        <v>948</v>
      </c>
      <c r="C182" s="127" t="s">
        <v>371</v>
      </c>
      <c r="D182" s="132" t="s">
        <v>498</v>
      </c>
      <c r="E182" s="110" t="s">
        <v>315</v>
      </c>
      <c r="F182" s="110" t="s">
        <v>19</v>
      </c>
      <c r="G182" s="111">
        <v>45717</v>
      </c>
      <c r="H182" s="128">
        <v>45901</v>
      </c>
      <c r="I182" s="113">
        <v>35000</v>
      </c>
      <c r="J182" s="113">
        <v>0</v>
      </c>
      <c r="K182" s="113">
        <f t="shared" ref="K182" si="99">SUM(I182:J182)</f>
        <v>35000</v>
      </c>
      <c r="L182" s="113">
        <f>IF(I182&gt;=Datos!$D$14,(Datos!$D$14*Datos!$C$14),IF(I182&lt;=Datos!$D$14,(I182*Datos!$C$14)))</f>
        <v>1004.5</v>
      </c>
      <c r="M182" s="114" t="str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0</v>
      </c>
      <c r="N182" s="113">
        <f>IF(I182&gt;=Datos!$D$15,(Datos!$D$15*Datos!$C$15),IF(I182&lt;=Datos!$D$15,(I182*Datos!$C$15)))</f>
        <v>1064</v>
      </c>
      <c r="O182" s="113">
        <v>25</v>
      </c>
      <c r="P182" s="113">
        <f>SUM(L182:O182)</f>
        <v>2093.5</v>
      </c>
      <c r="Q182" s="115">
        <f>+K182-P182</f>
        <v>32906.5</v>
      </c>
    </row>
    <row r="183" spans="1:17" s="7" customFormat="1" ht="38.25" customHeight="1" x14ac:dyDescent="0.2">
      <c r="A183" s="108">
        <v>93</v>
      </c>
      <c r="B183" s="127" t="s">
        <v>949</v>
      </c>
      <c r="C183" s="127" t="s">
        <v>371</v>
      </c>
      <c r="D183" s="132" t="s">
        <v>498</v>
      </c>
      <c r="E183" s="110" t="s">
        <v>315</v>
      </c>
      <c r="F183" s="110" t="s">
        <v>19</v>
      </c>
      <c r="G183" s="111">
        <v>45717</v>
      </c>
      <c r="H183" s="128">
        <v>45901</v>
      </c>
      <c r="I183" s="113">
        <v>35000</v>
      </c>
      <c r="J183" s="113">
        <v>0</v>
      </c>
      <c r="K183" s="113">
        <f t="shared" ref="K183:K189" si="100">SUM(I183:J183)</f>
        <v>35000</v>
      </c>
      <c r="L183" s="113">
        <f>IF(I183&gt;=Datos!$D$14,(Datos!$D$14*Datos!$C$14),IF(I183&lt;=Datos!$D$14,(I183*Datos!$C$14)))</f>
        <v>1004.5</v>
      </c>
      <c r="M183" s="114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3">
        <f>IF(I183&gt;=Datos!$D$15,(Datos!$D$15*Datos!$C$15),IF(I183&lt;=Datos!$D$15,(I183*Datos!$C$15)))</f>
        <v>1064</v>
      </c>
      <c r="O183" s="113">
        <v>25</v>
      </c>
      <c r="P183" s="113">
        <f t="shared" ref="P183:P189" si="101">SUM(L183:O183)</f>
        <v>2093.5</v>
      </c>
      <c r="Q183" s="115">
        <f t="shared" ref="Q183:Q189" si="102">+K183-P183</f>
        <v>32906.5</v>
      </c>
    </row>
    <row r="184" spans="1:17" s="7" customFormat="1" ht="38.25" customHeight="1" x14ac:dyDescent="0.2">
      <c r="A184" s="108">
        <v>94</v>
      </c>
      <c r="B184" s="127" t="s">
        <v>950</v>
      </c>
      <c r="C184" s="127" t="s">
        <v>371</v>
      </c>
      <c r="D184" s="132" t="s">
        <v>320</v>
      </c>
      <c r="E184" s="110" t="s">
        <v>315</v>
      </c>
      <c r="F184" s="110" t="s">
        <v>19</v>
      </c>
      <c r="G184" s="111">
        <v>45717</v>
      </c>
      <c r="H184" s="128">
        <v>45901</v>
      </c>
      <c r="I184" s="113">
        <v>60000</v>
      </c>
      <c r="J184" s="113">
        <v>0</v>
      </c>
      <c r="K184" s="113">
        <f t="shared" si="100"/>
        <v>60000</v>
      </c>
      <c r="L184" s="113">
        <f>IF(I184&gt;=Datos!$D$14,(Datos!$D$14*Datos!$C$14),IF(I184&lt;=Datos!$D$14,(I184*Datos!$C$14)))</f>
        <v>1722</v>
      </c>
      <c r="M184" s="114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3486.6756666666661</v>
      </c>
      <c r="N184" s="113">
        <f>IF(I184&gt;=Datos!$D$15,(Datos!$D$15*Datos!$C$15),IF(I184&lt;=Datos!$D$15,(I184*Datos!$C$15)))</f>
        <v>1824</v>
      </c>
      <c r="O184" s="113">
        <v>25</v>
      </c>
      <c r="P184" s="113">
        <f t="shared" si="101"/>
        <v>7057.6756666666661</v>
      </c>
      <c r="Q184" s="115">
        <f t="shared" si="102"/>
        <v>52942.324333333338</v>
      </c>
    </row>
    <row r="185" spans="1:17" s="7" customFormat="1" ht="38.25" customHeight="1" x14ac:dyDescent="0.2">
      <c r="A185" s="108">
        <v>95</v>
      </c>
      <c r="B185" s="127" t="s">
        <v>951</v>
      </c>
      <c r="C185" s="127" t="s">
        <v>371</v>
      </c>
      <c r="D185" s="132" t="s">
        <v>680</v>
      </c>
      <c r="E185" s="110" t="s">
        <v>315</v>
      </c>
      <c r="F185" s="110" t="s">
        <v>19</v>
      </c>
      <c r="G185" s="111">
        <v>45717</v>
      </c>
      <c r="H185" s="128">
        <v>45901</v>
      </c>
      <c r="I185" s="113">
        <v>60000</v>
      </c>
      <c r="J185" s="113">
        <v>0</v>
      </c>
      <c r="K185" s="113">
        <f t="shared" si="100"/>
        <v>60000</v>
      </c>
      <c r="L185" s="113">
        <f>IF(I185&gt;=Datos!$D$14,(Datos!$D$14*Datos!$C$14),IF(I185&lt;=Datos!$D$14,(I185*Datos!$C$14)))</f>
        <v>1722</v>
      </c>
      <c r="M185" s="114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3486.6756666666661</v>
      </c>
      <c r="N185" s="113">
        <f>IF(I185&gt;=Datos!$D$15,(Datos!$D$15*Datos!$C$15),IF(I185&lt;=Datos!$D$15,(I185*Datos!$C$15)))</f>
        <v>1824</v>
      </c>
      <c r="O185" s="113">
        <v>25</v>
      </c>
      <c r="P185" s="113">
        <f t="shared" si="101"/>
        <v>7057.6756666666661</v>
      </c>
      <c r="Q185" s="115">
        <f t="shared" si="102"/>
        <v>52942.324333333338</v>
      </c>
    </row>
    <row r="186" spans="1:17" s="7" customFormat="1" ht="38.25" customHeight="1" x14ac:dyDescent="0.2">
      <c r="A186" s="108">
        <v>96</v>
      </c>
      <c r="B186" s="127" t="s">
        <v>952</v>
      </c>
      <c r="C186" s="127" t="s">
        <v>371</v>
      </c>
      <c r="D186" s="132" t="s">
        <v>680</v>
      </c>
      <c r="E186" s="110" t="s">
        <v>315</v>
      </c>
      <c r="F186" s="110" t="s">
        <v>19</v>
      </c>
      <c r="G186" s="111">
        <v>45717</v>
      </c>
      <c r="H186" s="128">
        <v>45901</v>
      </c>
      <c r="I186" s="113">
        <v>60000</v>
      </c>
      <c r="J186" s="113">
        <v>0</v>
      </c>
      <c r="K186" s="113">
        <f t="shared" si="100"/>
        <v>60000</v>
      </c>
      <c r="L186" s="113">
        <f>IF(I186&gt;=Datos!$D$14,(Datos!$D$14*Datos!$C$14),IF(I186&lt;=Datos!$D$14,(I186*Datos!$C$14)))</f>
        <v>1722</v>
      </c>
      <c r="M186" s="114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3486.6756666666661</v>
      </c>
      <c r="N186" s="113">
        <f>IF(I186&gt;=Datos!$D$15,(Datos!$D$15*Datos!$C$15),IF(I186&lt;=Datos!$D$15,(I186*Datos!$C$15)))</f>
        <v>1824</v>
      </c>
      <c r="O186" s="113">
        <v>25</v>
      </c>
      <c r="P186" s="113">
        <f t="shared" si="101"/>
        <v>7057.6756666666661</v>
      </c>
      <c r="Q186" s="115">
        <f t="shared" si="102"/>
        <v>52942.324333333338</v>
      </c>
    </row>
    <row r="187" spans="1:17" s="7" customFormat="1" ht="38.25" customHeight="1" x14ac:dyDescent="0.2">
      <c r="A187" s="108">
        <v>97</v>
      </c>
      <c r="B187" s="127" t="s">
        <v>953</v>
      </c>
      <c r="C187" s="127" t="s">
        <v>371</v>
      </c>
      <c r="D187" s="132" t="s">
        <v>320</v>
      </c>
      <c r="E187" s="110" t="s">
        <v>315</v>
      </c>
      <c r="F187" s="110" t="s">
        <v>19</v>
      </c>
      <c r="G187" s="111">
        <v>45717</v>
      </c>
      <c r="H187" s="128">
        <v>45901</v>
      </c>
      <c r="I187" s="113">
        <v>60000</v>
      </c>
      <c r="J187" s="113">
        <v>0</v>
      </c>
      <c r="K187" s="113">
        <f t="shared" si="100"/>
        <v>60000</v>
      </c>
      <c r="L187" s="113">
        <f>IF(I187&gt;=Datos!$D$14,(Datos!$D$14*Datos!$C$14),IF(I187&lt;=Datos!$D$14,(I187*Datos!$C$14)))</f>
        <v>1722</v>
      </c>
      <c r="M187" s="114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3486.6756666666661</v>
      </c>
      <c r="N187" s="113">
        <f>IF(I187&gt;=Datos!$D$15,(Datos!$D$15*Datos!$C$15),IF(I187&lt;=Datos!$D$15,(I187*Datos!$C$15)))</f>
        <v>1824</v>
      </c>
      <c r="O187" s="113">
        <v>25</v>
      </c>
      <c r="P187" s="113">
        <f t="shared" si="101"/>
        <v>7057.6756666666661</v>
      </c>
      <c r="Q187" s="115">
        <f t="shared" si="102"/>
        <v>52942.324333333338</v>
      </c>
    </row>
    <row r="188" spans="1:17" s="7" customFormat="1" ht="38.25" customHeight="1" x14ac:dyDescent="0.2">
      <c r="A188" s="108">
        <v>98</v>
      </c>
      <c r="B188" s="127" t="s">
        <v>954</v>
      </c>
      <c r="C188" s="127" t="s">
        <v>371</v>
      </c>
      <c r="D188" s="132" t="s">
        <v>956</v>
      </c>
      <c r="E188" s="110" t="s">
        <v>315</v>
      </c>
      <c r="F188" s="110" t="s">
        <v>19</v>
      </c>
      <c r="G188" s="111">
        <v>45717</v>
      </c>
      <c r="H188" s="128">
        <v>45901</v>
      </c>
      <c r="I188" s="113">
        <v>60000</v>
      </c>
      <c r="J188" s="113">
        <v>0</v>
      </c>
      <c r="K188" s="113">
        <f t="shared" si="100"/>
        <v>60000</v>
      </c>
      <c r="L188" s="113">
        <f>IF(I188&gt;=Datos!$D$14,(Datos!$D$14*Datos!$C$14),IF(I188&lt;=Datos!$D$14,(I188*Datos!$C$14)))</f>
        <v>1722</v>
      </c>
      <c r="M188" s="114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3486.6756666666661</v>
      </c>
      <c r="N188" s="113">
        <f>IF(I188&gt;=Datos!$D$15,(Datos!$D$15*Datos!$C$15),IF(I188&lt;=Datos!$D$15,(I188*Datos!$C$15)))</f>
        <v>1824</v>
      </c>
      <c r="O188" s="113">
        <v>25</v>
      </c>
      <c r="P188" s="113">
        <f t="shared" si="101"/>
        <v>7057.6756666666661</v>
      </c>
      <c r="Q188" s="115">
        <f t="shared" si="102"/>
        <v>52942.324333333338</v>
      </c>
    </row>
    <row r="189" spans="1:17" s="7" customFormat="1" ht="38.25" customHeight="1" x14ac:dyDescent="0.2">
      <c r="A189" s="108">
        <v>99</v>
      </c>
      <c r="B189" s="127" t="s">
        <v>955</v>
      </c>
      <c r="C189" s="127" t="s">
        <v>371</v>
      </c>
      <c r="D189" s="132" t="s">
        <v>956</v>
      </c>
      <c r="E189" s="110" t="s">
        <v>315</v>
      </c>
      <c r="F189" s="110" t="s">
        <v>19</v>
      </c>
      <c r="G189" s="111">
        <v>45717</v>
      </c>
      <c r="H189" s="128">
        <v>45901</v>
      </c>
      <c r="I189" s="113">
        <v>60000</v>
      </c>
      <c r="J189" s="113">
        <v>0</v>
      </c>
      <c r="K189" s="113">
        <f t="shared" si="100"/>
        <v>60000</v>
      </c>
      <c r="L189" s="113">
        <f>IF(I189&gt;=Datos!$D$14,(Datos!$D$14*Datos!$C$14),IF(I189&lt;=Datos!$D$14,(I189*Datos!$C$14)))</f>
        <v>1722</v>
      </c>
      <c r="M189" s="114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3486.6756666666661</v>
      </c>
      <c r="N189" s="113">
        <f>IF(I189&gt;=Datos!$D$15,(Datos!$D$15*Datos!$C$15),IF(I189&lt;=Datos!$D$15,(I189*Datos!$C$15)))</f>
        <v>1824</v>
      </c>
      <c r="O189" s="113">
        <v>25</v>
      </c>
      <c r="P189" s="113">
        <f t="shared" si="101"/>
        <v>7057.6756666666661</v>
      </c>
      <c r="Q189" s="115">
        <f t="shared" si="102"/>
        <v>52942.324333333338</v>
      </c>
    </row>
    <row r="190" spans="1:17" s="87" customFormat="1" ht="36.75" customHeight="1" x14ac:dyDescent="0.2">
      <c r="A190" s="267" t="s">
        <v>501</v>
      </c>
      <c r="B190" s="268"/>
      <c r="C190" s="118">
        <v>8</v>
      </c>
      <c r="D190" s="296"/>
      <c r="E190" s="296"/>
      <c r="F190" s="296"/>
      <c r="G190" s="296"/>
      <c r="H190" s="297"/>
      <c r="I190" s="123">
        <f t="shared" ref="I190:Q190" si="103">SUM(I182:I189)</f>
        <v>430000</v>
      </c>
      <c r="J190" s="123">
        <f t="shared" si="103"/>
        <v>0</v>
      </c>
      <c r="K190" s="123">
        <f t="shared" si="103"/>
        <v>430000</v>
      </c>
      <c r="L190" s="123">
        <f t="shared" si="103"/>
        <v>12341</v>
      </c>
      <c r="M190" s="123">
        <f t="shared" si="103"/>
        <v>20920.053999999996</v>
      </c>
      <c r="N190" s="123">
        <f t="shared" si="103"/>
        <v>13072</v>
      </c>
      <c r="O190" s="123">
        <f t="shared" si="103"/>
        <v>200</v>
      </c>
      <c r="P190" s="123">
        <f t="shared" si="103"/>
        <v>46533.053999999989</v>
      </c>
      <c r="Q190" s="123">
        <f t="shared" si="103"/>
        <v>383466.94600000005</v>
      </c>
    </row>
    <row r="191" spans="1:17" s="7" customFormat="1" ht="36.75" customHeight="1" x14ac:dyDescent="0.2">
      <c r="A191" s="267" t="s">
        <v>795</v>
      </c>
      <c r="B191" s="268"/>
      <c r="C191" s="268"/>
      <c r="D191" s="268"/>
      <c r="E191" s="268"/>
      <c r="F191" s="268"/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9"/>
    </row>
    <row r="192" spans="1:17" s="7" customFormat="1" ht="38.25" customHeight="1" x14ac:dyDescent="0.2">
      <c r="A192" s="108">
        <v>100</v>
      </c>
      <c r="B192" s="127" t="s">
        <v>834</v>
      </c>
      <c r="C192" s="127" t="s">
        <v>456</v>
      </c>
      <c r="D192" s="132" t="s">
        <v>796</v>
      </c>
      <c r="E192" s="110" t="s">
        <v>315</v>
      </c>
      <c r="F192" s="110" t="s">
        <v>19</v>
      </c>
      <c r="G192" s="111">
        <v>45597</v>
      </c>
      <c r="H192" s="128">
        <v>45778</v>
      </c>
      <c r="I192" s="113">
        <v>135000</v>
      </c>
      <c r="J192" s="113">
        <v>0</v>
      </c>
      <c r="K192" s="113">
        <f>SUM(I192:J192)</f>
        <v>135000</v>
      </c>
      <c r="L192" s="113">
        <f>IF(I192&gt;=Datos!$D$14,(Datos!$D$14*Datos!$C$14),IF(I192&lt;=Datos!$D$14,(I192*Datos!$C$14)))</f>
        <v>3874.5</v>
      </c>
      <c r="M192" s="114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20338.235666666667</v>
      </c>
      <c r="N192" s="113">
        <f>IF(I192&gt;=Datos!$D$15,(Datos!$D$15*Datos!$C$15),IF(I192&lt;=Datos!$D$15,(I192*Datos!$C$15)))</f>
        <v>4104</v>
      </c>
      <c r="O192" s="113">
        <v>25</v>
      </c>
      <c r="P192" s="113">
        <f>SUM(L192:O192)</f>
        <v>28341.735666666667</v>
      </c>
      <c r="Q192" s="115">
        <f>+K192-P192</f>
        <v>106658.26433333333</v>
      </c>
    </row>
    <row r="193" spans="1:17" s="87" customFormat="1" ht="36.75" customHeight="1" x14ac:dyDescent="0.2">
      <c r="A193" s="267" t="s">
        <v>501</v>
      </c>
      <c r="B193" s="268"/>
      <c r="C193" s="118">
        <v>1</v>
      </c>
      <c r="D193" s="296"/>
      <c r="E193" s="296"/>
      <c r="F193" s="296"/>
      <c r="G193" s="296"/>
      <c r="H193" s="297"/>
      <c r="I193" s="123">
        <f>SUM(I192)</f>
        <v>135000</v>
      </c>
      <c r="J193" s="123">
        <f t="shared" ref="J193:Q193" si="104">SUM(J192)</f>
        <v>0</v>
      </c>
      <c r="K193" s="123">
        <f t="shared" si="104"/>
        <v>135000</v>
      </c>
      <c r="L193" s="123">
        <f t="shared" si="104"/>
        <v>3874.5</v>
      </c>
      <c r="M193" s="123">
        <f t="shared" si="104"/>
        <v>20338.235666666667</v>
      </c>
      <c r="N193" s="123">
        <f t="shared" si="104"/>
        <v>4104</v>
      </c>
      <c r="O193" s="123">
        <f t="shared" si="104"/>
        <v>25</v>
      </c>
      <c r="P193" s="123">
        <f t="shared" si="104"/>
        <v>28341.735666666667</v>
      </c>
      <c r="Q193" s="123">
        <f t="shared" si="104"/>
        <v>106658.26433333333</v>
      </c>
    </row>
    <row r="194" spans="1:17" s="7" customFormat="1" ht="36.75" customHeight="1" x14ac:dyDescent="0.2">
      <c r="A194" s="267" t="s">
        <v>530</v>
      </c>
      <c r="B194" s="268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9"/>
    </row>
    <row r="195" spans="1:17" s="7" customFormat="1" ht="38.25" customHeight="1" x14ac:dyDescent="0.2">
      <c r="A195" s="108">
        <v>101</v>
      </c>
      <c r="B195" s="127" t="s">
        <v>722</v>
      </c>
      <c r="C195" s="127" t="s">
        <v>316</v>
      </c>
      <c r="D195" s="132" t="s">
        <v>799</v>
      </c>
      <c r="E195" s="110" t="s">
        <v>315</v>
      </c>
      <c r="F195" s="110" t="s">
        <v>19</v>
      </c>
      <c r="G195" s="111">
        <v>45717</v>
      </c>
      <c r="H195" s="128">
        <v>45901</v>
      </c>
      <c r="I195" s="113">
        <v>66000</v>
      </c>
      <c r="J195" s="113">
        <v>0</v>
      </c>
      <c r="K195" s="113">
        <f t="shared" ref="K195:K199" si="105">SUM(I195:J195)</f>
        <v>66000</v>
      </c>
      <c r="L195" s="113">
        <f>IF(I195&gt;=Datos!$D$14,(Datos!$D$14*Datos!$C$14),IF(I195&lt;=Datos!$D$14,(I195*Datos!$C$14)))</f>
        <v>1894.2</v>
      </c>
      <c r="M195" s="114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4615.755666666666</v>
      </c>
      <c r="N195" s="113">
        <f>IF(I195&gt;=Datos!$D$15,(Datos!$D$15*Datos!$C$15),IF(I195&lt;=Datos!$D$15,(I195*Datos!$C$15)))</f>
        <v>2006.4</v>
      </c>
      <c r="O195" s="113">
        <v>25</v>
      </c>
      <c r="P195" s="113">
        <f>SUM(L195:O195)</f>
        <v>8541.3556666666664</v>
      </c>
      <c r="Q195" s="115">
        <f>+K195-P195</f>
        <v>57458.64433333333</v>
      </c>
    </row>
    <row r="196" spans="1:17" s="7" customFormat="1" ht="38.25" customHeight="1" x14ac:dyDescent="0.2">
      <c r="A196" s="108">
        <v>102</v>
      </c>
      <c r="B196" s="127" t="s">
        <v>798</v>
      </c>
      <c r="C196" s="127" t="s">
        <v>316</v>
      </c>
      <c r="D196" s="132" t="s">
        <v>320</v>
      </c>
      <c r="E196" s="110" t="s">
        <v>315</v>
      </c>
      <c r="F196" s="110" t="s">
        <v>19</v>
      </c>
      <c r="G196" s="111">
        <v>45597</v>
      </c>
      <c r="H196" s="128">
        <v>45778</v>
      </c>
      <c r="I196" s="113">
        <v>66000</v>
      </c>
      <c r="J196" s="113">
        <v>0</v>
      </c>
      <c r="K196" s="113">
        <f t="shared" ref="K196:K197" si="106">SUM(I196:J196)</f>
        <v>66000</v>
      </c>
      <c r="L196" s="113">
        <f>IF(I196&gt;=Datos!$D$14,(Datos!$D$14*Datos!$C$14),IF(I196&lt;=Datos!$D$14,(I196*Datos!$C$14)))</f>
        <v>1894.2</v>
      </c>
      <c r="M196" s="114">
        <f>IF((I196-L196-N196)&lt;=Datos!$G$7,"0",IF((I196-L196-N196)&lt;=Datos!$G$8,((I196-L196-N196)-Datos!$F$8)*Datos!$I$6,IF((I196-L196-N196)&lt;=Datos!$G$9,Datos!$I$8+((I196-L196-N196)-Datos!$F$9)*Datos!$J$6,IF((I196-L196-N196)&gt;=Datos!$F$10,(Datos!$I$8+Datos!$J$8)+((I196-L196-N196)-Datos!$F$10)*Datos!$K$6))))</f>
        <v>4615.755666666666</v>
      </c>
      <c r="N196" s="113">
        <f>IF(I196&gt;=Datos!$D$15,(Datos!$D$15*Datos!$C$15),IF(I196&lt;=Datos!$D$15,(I196*Datos!$C$15)))</f>
        <v>2006.4</v>
      </c>
      <c r="O196" s="113">
        <v>25</v>
      </c>
      <c r="P196" s="113">
        <f t="shared" ref="P196:P197" si="107">SUM(L196:O196)</f>
        <v>8541.3556666666664</v>
      </c>
      <c r="Q196" s="115">
        <f t="shared" ref="Q196:Q197" si="108">+K196-P196</f>
        <v>57458.64433333333</v>
      </c>
    </row>
    <row r="197" spans="1:17" s="7" customFormat="1" ht="38.25" customHeight="1" x14ac:dyDescent="0.2">
      <c r="A197" s="108">
        <v>103</v>
      </c>
      <c r="B197" s="127" t="s">
        <v>797</v>
      </c>
      <c r="C197" s="127" t="s">
        <v>316</v>
      </c>
      <c r="D197" s="132" t="s">
        <v>799</v>
      </c>
      <c r="E197" s="110" t="s">
        <v>315</v>
      </c>
      <c r="F197" s="110" t="s">
        <v>19</v>
      </c>
      <c r="G197" s="111">
        <v>45597</v>
      </c>
      <c r="H197" s="128">
        <v>45778</v>
      </c>
      <c r="I197" s="113">
        <v>66000</v>
      </c>
      <c r="J197" s="113">
        <v>0</v>
      </c>
      <c r="K197" s="113">
        <f t="shared" si="106"/>
        <v>66000</v>
      </c>
      <c r="L197" s="113">
        <f>IF(I197&gt;=Datos!$D$14,(Datos!$D$14*Datos!$C$14),IF(I197&lt;=Datos!$D$14,(I197*Datos!$C$14)))</f>
        <v>1894.2</v>
      </c>
      <c r="M197" s="114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4615.755666666666</v>
      </c>
      <c r="N197" s="113">
        <f>IF(I197&gt;=Datos!$D$15,(Datos!$D$15*Datos!$C$15),IF(I197&lt;=Datos!$D$15,(I197*Datos!$C$15)))</f>
        <v>2006.4</v>
      </c>
      <c r="O197" s="113">
        <v>25</v>
      </c>
      <c r="P197" s="113">
        <f t="shared" si="107"/>
        <v>8541.3556666666664</v>
      </c>
      <c r="Q197" s="115">
        <f t="shared" si="108"/>
        <v>57458.64433333333</v>
      </c>
    </row>
    <row r="198" spans="1:17" s="7" customFormat="1" ht="38.25" customHeight="1" x14ac:dyDescent="0.2">
      <c r="A198" s="108">
        <v>104</v>
      </c>
      <c r="B198" s="127" t="s">
        <v>837</v>
      </c>
      <c r="C198" s="127" t="s">
        <v>316</v>
      </c>
      <c r="D198" s="132" t="s">
        <v>695</v>
      </c>
      <c r="E198" s="110" t="s">
        <v>315</v>
      </c>
      <c r="F198" s="110" t="s">
        <v>19</v>
      </c>
      <c r="G198" s="111">
        <v>45627</v>
      </c>
      <c r="H198" s="128">
        <v>45809</v>
      </c>
      <c r="I198" s="113">
        <v>66000</v>
      </c>
      <c r="J198" s="113">
        <v>0</v>
      </c>
      <c r="K198" s="113">
        <f t="shared" ref="K198" si="109">SUM(I198:J198)</f>
        <v>66000</v>
      </c>
      <c r="L198" s="113">
        <f>IF(I198&gt;=Datos!$D$14,(Datos!$D$14*Datos!$C$14),IF(I198&lt;=Datos!$D$14,(I198*Datos!$C$14)))</f>
        <v>1894.2</v>
      </c>
      <c r="M198" s="114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4615.755666666666</v>
      </c>
      <c r="N198" s="113">
        <f>IF(I198&gt;=Datos!$D$15,(Datos!$D$15*Datos!$C$15),IF(I198&lt;=Datos!$D$15,(I198*Datos!$C$15)))</f>
        <v>2006.4</v>
      </c>
      <c r="O198" s="113">
        <v>25</v>
      </c>
      <c r="P198" s="113">
        <f t="shared" ref="P198" si="110">SUM(L198:O198)</f>
        <v>8541.3556666666664</v>
      </c>
      <c r="Q198" s="115">
        <f t="shared" ref="Q198" si="111">+K198-P198</f>
        <v>57458.64433333333</v>
      </c>
    </row>
    <row r="199" spans="1:17" s="7" customFormat="1" ht="38.25" customHeight="1" x14ac:dyDescent="0.2">
      <c r="A199" s="108">
        <v>105</v>
      </c>
      <c r="B199" s="127" t="s">
        <v>624</v>
      </c>
      <c r="C199" s="127" t="s">
        <v>316</v>
      </c>
      <c r="D199" s="132" t="s">
        <v>696</v>
      </c>
      <c r="E199" s="110" t="s">
        <v>315</v>
      </c>
      <c r="F199" s="110" t="s">
        <v>19</v>
      </c>
      <c r="G199" s="111">
        <v>45597</v>
      </c>
      <c r="H199" s="128">
        <v>45778</v>
      </c>
      <c r="I199" s="113">
        <v>66000</v>
      </c>
      <c r="J199" s="113">
        <v>0</v>
      </c>
      <c r="K199" s="113">
        <f t="shared" si="105"/>
        <v>66000</v>
      </c>
      <c r="L199" s="113">
        <f>IF(I199&gt;=Datos!$D$14,(Datos!$D$14*Datos!$C$14),IF(I199&lt;=Datos!$D$14,(I199*Datos!$C$14)))</f>
        <v>1894.2</v>
      </c>
      <c r="M199" s="114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4615.755666666666</v>
      </c>
      <c r="N199" s="113">
        <f>IF(I199&gt;=Datos!$D$15,(Datos!$D$15*Datos!$C$15),IF(I199&lt;=Datos!$D$15,(I199*Datos!$C$15)))</f>
        <v>2006.4</v>
      </c>
      <c r="O199" s="113">
        <v>25</v>
      </c>
      <c r="P199" s="113">
        <f>SUM(L199:O199)</f>
        <v>8541.3556666666664</v>
      </c>
      <c r="Q199" s="115">
        <f>+K199-P199</f>
        <v>57458.64433333333</v>
      </c>
    </row>
    <row r="200" spans="1:17" s="87" customFormat="1" ht="36.75" customHeight="1" x14ac:dyDescent="0.2">
      <c r="A200" s="267" t="s">
        <v>501</v>
      </c>
      <c r="B200" s="268"/>
      <c r="C200" s="118">
        <v>5</v>
      </c>
      <c r="D200" s="296"/>
      <c r="E200" s="296"/>
      <c r="F200" s="296"/>
      <c r="G200" s="296"/>
      <c r="H200" s="297"/>
      <c r="I200" s="123">
        <f t="shared" ref="I200:Q200" si="112">SUM(I195:I199)</f>
        <v>330000</v>
      </c>
      <c r="J200" s="123">
        <f t="shared" si="112"/>
        <v>0</v>
      </c>
      <c r="K200" s="123">
        <f t="shared" si="112"/>
        <v>330000</v>
      </c>
      <c r="L200" s="123">
        <f t="shared" si="112"/>
        <v>9471</v>
      </c>
      <c r="M200" s="123">
        <f t="shared" si="112"/>
        <v>23078.778333333328</v>
      </c>
      <c r="N200" s="123">
        <f t="shared" si="112"/>
        <v>10032</v>
      </c>
      <c r="O200" s="123">
        <f t="shared" si="112"/>
        <v>125</v>
      </c>
      <c r="P200" s="123">
        <f t="shared" si="112"/>
        <v>42706.778333333335</v>
      </c>
      <c r="Q200" s="123">
        <f t="shared" si="112"/>
        <v>287293.22166666668</v>
      </c>
    </row>
    <row r="201" spans="1:17" s="7" customFormat="1" ht="36.75" customHeight="1" x14ac:dyDescent="0.2">
      <c r="A201" s="267" t="s">
        <v>836</v>
      </c>
      <c r="B201" s="268"/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9"/>
    </row>
    <row r="202" spans="1:17" s="7" customFormat="1" ht="38.25" customHeight="1" x14ac:dyDescent="0.2">
      <c r="A202" s="108">
        <v>106</v>
      </c>
      <c r="B202" s="127" t="s">
        <v>835</v>
      </c>
      <c r="C202" s="127" t="s">
        <v>317</v>
      </c>
      <c r="D202" s="132" t="s">
        <v>345</v>
      </c>
      <c r="E202" s="110" t="s">
        <v>315</v>
      </c>
      <c r="F202" s="110" t="s">
        <v>19</v>
      </c>
      <c r="G202" s="111">
        <v>45627</v>
      </c>
      <c r="H202" s="128">
        <v>45809</v>
      </c>
      <c r="I202" s="113">
        <v>66000</v>
      </c>
      <c r="J202" s="113">
        <v>0</v>
      </c>
      <c r="K202" s="113">
        <f>SUM(I202:J202)</f>
        <v>66000</v>
      </c>
      <c r="L202" s="113">
        <f>IF(I202&gt;=Datos!$D$14,(Datos!$D$14*Datos!$C$14),IF(I202&lt;=Datos!$D$14,(I202*Datos!$C$14)))</f>
        <v>1894.2</v>
      </c>
      <c r="M202" s="114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4615.755666666666</v>
      </c>
      <c r="N202" s="113">
        <f>IF(I202&gt;=Datos!$D$15,(Datos!$D$15*Datos!$C$15),IF(I202&lt;=Datos!$D$15,(I202*Datos!$C$15)))</f>
        <v>2006.4</v>
      </c>
      <c r="O202" s="113">
        <v>25</v>
      </c>
      <c r="P202" s="113">
        <f>SUM(L202:O202)</f>
        <v>8541.3556666666664</v>
      </c>
      <c r="Q202" s="115">
        <f>+K202-P202</f>
        <v>57458.64433333333</v>
      </c>
    </row>
    <row r="203" spans="1:17" s="87" customFormat="1" ht="36.75" customHeight="1" x14ac:dyDescent="0.2">
      <c r="A203" s="267" t="s">
        <v>501</v>
      </c>
      <c r="B203" s="268"/>
      <c r="C203" s="118">
        <v>1</v>
      </c>
      <c r="D203" s="296"/>
      <c r="E203" s="296"/>
      <c r="F203" s="296"/>
      <c r="G203" s="296"/>
      <c r="H203" s="297"/>
      <c r="I203" s="123">
        <f>SUM(I202)</f>
        <v>66000</v>
      </c>
      <c r="J203" s="123">
        <f t="shared" ref="J203:Q203" si="113">SUM(J202)</f>
        <v>0</v>
      </c>
      <c r="K203" s="123">
        <f t="shared" si="113"/>
        <v>66000</v>
      </c>
      <c r="L203" s="123">
        <f t="shared" si="113"/>
        <v>1894.2</v>
      </c>
      <c r="M203" s="123">
        <f t="shared" si="113"/>
        <v>4615.755666666666</v>
      </c>
      <c r="N203" s="123">
        <f t="shared" si="113"/>
        <v>2006.4</v>
      </c>
      <c r="O203" s="123">
        <f t="shared" si="113"/>
        <v>25</v>
      </c>
      <c r="P203" s="123">
        <f t="shared" si="113"/>
        <v>8541.3556666666664</v>
      </c>
      <c r="Q203" s="123">
        <f t="shared" si="113"/>
        <v>57458.64433333333</v>
      </c>
    </row>
    <row r="204" spans="1:17" ht="36.75" customHeight="1" thickBot="1" x14ac:dyDescent="0.25">
      <c r="A204" s="293" t="s">
        <v>11</v>
      </c>
      <c r="B204" s="292"/>
      <c r="C204" s="290"/>
      <c r="D204" s="291"/>
      <c r="E204" s="291"/>
      <c r="F204" s="291"/>
      <c r="G204" s="291"/>
      <c r="H204" s="292"/>
      <c r="I204" s="223">
        <f>+I152+I190+I116+I58+I149++I203+I180+I146+I37+I137+I200+I193+I125+I106+I155+I26+I143+I134+I128+I122+I113+I109+I103+I100+I96+I91+I88+I85+I81+I75+I70+I67+I62+I55+I50+I44+I34+I119+I31+I23+I20+I16</f>
        <v>7620000</v>
      </c>
      <c r="J204" s="223">
        <f t="shared" ref="J204:Q204" si="114">+J152+J190+J116+J58+J149++J203+J180+J146+J37+J137+J200+J193+J125+J106+J155+J26+J143+J134+J128+J122+J113+J109+J103+J100+J96+J91+J88+J85+J81+J75+J70+J67+J62+J55+J50+J44+J34+J119+J31+J23+J20+J16</f>
        <v>0</v>
      </c>
      <c r="K204" s="223">
        <f t="shared" si="114"/>
        <v>7620000</v>
      </c>
      <c r="L204" s="223">
        <f t="shared" si="114"/>
        <v>218694</v>
      </c>
      <c r="M204" s="223">
        <f t="shared" si="114"/>
        <v>674548.21833333327</v>
      </c>
      <c r="N204" s="223">
        <f t="shared" si="114"/>
        <v>231648</v>
      </c>
      <c r="O204" s="223">
        <f t="shared" si="114"/>
        <v>133764.88</v>
      </c>
      <c r="P204" s="223">
        <f t="shared" si="114"/>
        <v>1258655.0983333334</v>
      </c>
      <c r="Q204" s="223">
        <f t="shared" si="114"/>
        <v>6361344.9016666673</v>
      </c>
    </row>
    <row r="205" spans="1:17" ht="25.5" customHeight="1" x14ac:dyDescent="0.2"/>
    <row r="206" spans="1:17" x14ac:dyDescent="0.2">
      <c r="I206" s="228"/>
    </row>
    <row r="209" spans="3:15" x14ac:dyDescent="0.2">
      <c r="J209" s="7"/>
      <c r="K209" s="7"/>
      <c r="N209"/>
    </row>
    <row r="210" spans="3:15" ht="12.75" customHeight="1" x14ac:dyDescent="0.2">
      <c r="C210" s="2" t="s">
        <v>20</v>
      </c>
      <c r="D210" s="2"/>
      <c r="E210" s="282" t="s">
        <v>22</v>
      </c>
      <c r="F210" s="282"/>
      <c r="G210" s="2"/>
      <c r="H210" s="2"/>
      <c r="J210" s="7"/>
      <c r="K210" s="7"/>
      <c r="N210" s="282" t="s">
        <v>22</v>
      </c>
      <c r="O210" s="282"/>
    </row>
    <row r="211" spans="3:15" x14ac:dyDescent="0.2">
      <c r="C211" s="2"/>
      <c r="D211" s="2"/>
      <c r="F211" s="5"/>
      <c r="G211" s="5"/>
      <c r="H211" s="5"/>
      <c r="J211" s="7"/>
      <c r="K211" s="7"/>
      <c r="N211"/>
    </row>
    <row r="212" spans="3:15" x14ac:dyDescent="0.2">
      <c r="C212" s="2"/>
      <c r="D212" s="2"/>
      <c r="F212" s="5"/>
      <c r="G212" s="5"/>
      <c r="H212" s="5"/>
      <c r="J212" s="7"/>
      <c r="K212" s="7"/>
      <c r="N212"/>
    </row>
    <row r="213" spans="3:15" x14ac:dyDescent="0.2">
      <c r="C213" s="146"/>
      <c r="D213" s="2"/>
      <c r="E213" s="146"/>
      <c r="F213" s="146"/>
      <c r="G213" s="5"/>
      <c r="H213" s="5"/>
      <c r="J213" s="7"/>
      <c r="K213" s="7"/>
      <c r="N213" s="147"/>
      <c r="O213" s="147"/>
    </row>
    <row r="214" spans="3:15" x14ac:dyDescent="0.2">
      <c r="C214" s="2" t="s">
        <v>21</v>
      </c>
      <c r="D214" s="2"/>
      <c r="E214" s="289" t="s">
        <v>24</v>
      </c>
      <c r="F214" s="289"/>
      <c r="G214" s="2"/>
      <c r="H214" s="2"/>
      <c r="J214" s="7"/>
      <c r="K214" s="7"/>
      <c r="N214" s="282" t="s">
        <v>23</v>
      </c>
      <c r="O214" s="282"/>
    </row>
    <row r="215" spans="3:15" x14ac:dyDescent="0.2">
      <c r="J215" s="7"/>
      <c r="K215" s="7"/>
      <c r="N215"/>
    </row>
    <row r="216" spans="3:15" x14ac:dyDescent="0.2">
      <c r="J216" s="7"/>
      <c r="K216" s="7"/>
      <c r="N216"/>
    </row>
  </sheetData>
  <autoFilter ref="O2:O216" xr:uid="{00000000-0009-0000-0000-000003000000}"/>
  <sortState xmlns:xlrd2="http://schemas.microsoft.com/office/spreadsheetml/2017/richdata2" ref="B17:Q49">
    <sortCondition ref="B17:B49"/>
  </sortState>
  <mergeCells count="122">
    <mergeCell ref="A56:Q56"/>
    <mergeCell ref="A58:B58"/>
    <mergeCell ref="D58:H58"/>
    <mergeCell ref="A114:Q114"/>
    <mergeCell ref="A116:B116"/>
    <mergeCell ref="D116:H116"/>
    <mergeCell ref="A181:Q181"/>
    <mergeCell ref="A190:B190"/>
    <mergeCell ref="D190:H190"/>
    <mergeCell ref="A150:Q150"/>
    <mergeCell ref="A152:B152"/>
    <mergeCell ref="D152:H152"/>
    <mergeCell ref="A123:Q123"/>
    <mergeCell ref="A125:B125"/>
    <mergeCell ref="D125:H125"/>
    <mergeCell ref="A135:Q135"/>
    <mergeCell ref="A137:B137"/>
    <mergeCell ref="D137:H137"/>
    <mergeCell ref="A147:Q147"/>
    <mergeCell ref="A149:B149"/>
    <mergeCell ref="D149:H149"/>
    <mergeCell ref="A138:Q138"/>
    <mergeCell ref="A143:B143"/>
    <mergeCell ref="D143:H143"/>
    <mergeCell ref="A129:Q129"/>
    <mergeCell ref="A134:B134"/>
    <mergeCell ref="D134:H134"/>
    <mergeCell ref="A126:Q126"/>
    <mergeCell ref="A128:B128"/>
    <mergeCell ref="D128:H128"/>
    <mergeCell ref="A144:Q144"/>
    <mergeCell ref="A146:B146"/>
    <mergeCell ref="D146:H146"/>
    <mergeCell ref="N210:O210"/>
    <mergeCell ref="N214:O214"/>
    <mergeCell ref="A5:Q5"/>
    <mergeCell ref="A7:Q7"/>
    <mergeCell ref="A6:Q6"/>
    <mergeCell ref="E210:F210"/>
    <mergeCell ref="E214:F214"/>
    <mergeCell ref="A17:Q17"/>
    <mergeCell ref="A20:B20"/>
    <mergeCell ref="A55:B55"/>
    <mergeCell ref="D55:H55"/>
    <mergeCell ref="A107:Q107"/>
    <mergeCell ref="A110:Q110"/>
    <mergeCell ref="B9:N9"/>
    <mergeCell ref="A75:B75"/>
    <mergeCell ref="A120:Q120"/>
    <mergeCell ref="A67:B67"/>
    <mergeCell ref="A81:B81"/>
    <mergeCell ref="A113:B113"/>
    <mergeCell ref="D113:H113"/>
    <mergeCell ref="A109:B109"/>
    <mergeCell ref="D109:H109"/>
    <mergeCell ref="A68:Q68"/>
    <mergeCell ref="A70:B70"/>
    <mergeCell ref="A104:Q104"/>
    <mergeCell ref="A106:B106"/>
    <mergeCell ref="D106:H106"/>
    <mergeCell ref="A122:B122"/>
    <mergeCell ref="D122:H122"/>
    <mergeCell ref="A96:B96"/>
    <mergeCell ref="A71:Q71"/>
    <mergeCell ref="A76:Q76"/>
    <mergeCell ref="A82:Q82"/>
    <mergeCell ref="A100:B100"/>
    <mergeCell ref="D100:H100"/>
    <mergeCell ref="A101:Q101"/>
    <mergeCell ref="A103:B103"/>
    <mergeCell ref="D103:H103"/>
    <mergeCell ref="A91:B91"/>
    <mergeCell ref="D91:H91"/>
    <mergeCell ref="A92:Q92"/>
    <mergeCell ref="A97:Q97"/>
    <mergeCell ref="A119:B119"/>
    <mergeCell ref="D119:H119"/>
    <mergeCell ref="A117:Q117"/>
    <mergeCell ref="A204:B204"/>
    <mergeCell ref="C204:H204"/>
    <mergeCell ref="A153:Q153"/>
    <mergeCell ref="A155:B155"/>
    <mergeCell ref="D155:H155"/>
    <mergeCell ref="A194:Q194"/>
    <mergeCell ref="A200:B200"/>
    <mergeCell ref="D200:H200"/>
    <mergeCell ref="D193:H193"/>
    <mergeCell ref="A193:B193"/>
    <mergeCell ref="A191:Q191"/>
    <mergeCell ref="A201:Q201"/>
    <mergeCell ref="A203:B203"/>
    <mergeCell ref="D203:H203"/>
    <mergeCell ref="A156:Q156"/>
    <mergeCell ref="A180:B180"/>
    <mergeCell ref="D180:H180"/>
    <mergeCell ref="A59:Q59"/>
    <mergeCell ref="A63:Q63"/>
    <mergeCell ref="A62:B62"/>
    <mergeCell ref="D62:H62"/>
    <mergeCell ref="A85:B85"/>
    <mergeCell ref="A86:Q86"/>
    <mergeCell ref="A88:B88"/>
    <mergeCell ref="D88:H88"/>
    <mergeCell ref="A89:Q89"/>
    <mergeCell ref="D70:H70"/>
    <mergeCell ref="A14:Q14"/>
    <mergeCell ref="A16:B16"/>
    <mergeCell ref="A50:B50"/>
    <mergeCell ref="A45:Q45"/>
    <mergeCell ref="A51:Q51"/>
    <mergeCell ref="A27:Q27"/>
    <mergeCell ref="A31:B31"/>
    <mergeCell ref="A38:Q38"/>
    <mergeCell ref="A44:B44"/>
    <mergeCell ref="A21:Q21"/>
    <mergeCell ref="A32:Q32"/>
    <mergeCell ref="A23:B23"/>
    <mergeCell ref="A34:B34"/>
    <mergeCell ref="A35:Q35"/>
    <mergeCell ref="A37:B37"/>
    <mergeCell ref="A24:Q24"/>
    <mergeCell ref="A26:B26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6"/>
  <sheetViews>
    <sheetView showGridLines="0" topLeftCell="J59" zoomScale="91" zoomScaleNormal="91" zoomScaleSheetLayoutView="96" workbookViewId="0">
      <selection activeCell="N76" sqref="N76:O77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6"/>
      <c r="M11" s="96"/>
      <c r="N11" s="2"/>
      <c r="O11" s="2"/>
      <c r="P11" s="2"/>
      <c r="Q11" s="2"/>
    </row>
    <row r="12" spans="1:17" x14ac:dyDescent="0.2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</row>
    <row r="13" spans="1:17" x14ac:dyDescent="0.2">
      <c r="A13" s="278" t="s">
        <v>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</row>
    <row r="14" spans="1:17" ht="18.75" customHeight="1" x14ac:dyDescent="0.2">
      <c r="A14" s="278" t="s">
        <v>928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6"/>
      <c r="M15" s="96"/>
      <c r="N15" s="2"/>
      <c r="O15" s="2"/>
      <c r="P15" s="2"/>
      <c r="Q15" s="2"/>
    </row>
    <row r="16" spans="1:17" x14ac:dyDescent="0.2">
      <c r="A16" s="167"/>
      <c r="B16" s="282" t="s">
        <v>747</v>
      </c>
      <c r="C16" s="282"/>
      <c r="D16" s="282"/>
      <c r="E16" s="282"/>
      <c r="F16" s="282"/>
      <c r="G16" s="282"/>
      <c r="H16" s="282"/>
      <c r="I16" s="282"/>
      <c r="J16" s="282"/>
      <c r="K16" s="283"/>
      <c r="L16" s="284"/>
      <c r="M16" s="285"/>
      <c r="N16" s="282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6"/>
      <c r="M17" s="96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6"/>
      <c r="M18" s="96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8" t="s">
        <v>8</v>
      </c>
      <c r="B20" s="89" t="s">
        <v>5</v>
      </c>
      <c r="C20" s="89" t="s">
        <v>17</v>
      </c>
      <c r="D20" s="89" t="s">
        <v>6</v>
      </c>
      <c r="E20" s="89" t="s">
        <v>7</v>
      </c>
      <c r="F20" s="89" t="s">
        <v>18</v>
      </c>
      <c r="G20" s="89" t="s">
        <v>13</v>
      </c>
      <c r="H20" s="89" t="s">
        <v>14</v>
      </c>
      <c r="I20" s="89" t="s">
        <v>12</v>
      </c>
      <c r="J20" s="89" t="s">
        <v>355</v>
      </c>
      <c r="K20" s="89" t="s">
        <v>360</v>
      </c>
      <c r="L20" s="89" t="s">
        <v>0</v>
      </c>
      <c r="M20" s="89" t="s">
        <v>1</v>
      </c>
      <c r="N20" s="89" t="s">
        <v>2</v>
      </c>
      <c r="O20" s="89" t="s">
        <v>357</v>
      </c>
      <c r="P20" s="89" t="s">
        <v>358</v>
      </c>
      <c r="Q20" s="99" t="s">
        <v>10</v>
      </c>
    </row>
    <row r="21" spans="1:17" s="7" customFormat="1" ht="36.75" customHeight="1" x14ac:dyDescent="0.2">
      <c r="A21" s="267" t="s">
        <v>536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9"/>
    </row>
    <row r="22" spans="1:17" s="7" customFormat="1" ht="38.25" customHeight="1" x14ac:dyDescent="0.2">
      <c r="A22" s="232">
        <v>1</v>
      </c>
      <c r="B22" s="127" t="s">
        <v>405</v>
      </c>
      <c r="C22" s="127" t="s">
        <v>456</v>
      </c>
      <c r="D22" s="127" t="s">
        <v>473</v>
      </c>
      <c r="E22" s="110" t="s">
        <v>363</v>
      </c>
      <c r="F22" s="110" t="s">
        <v>19</v>
      </c>
      <c r="G22" s="128">
        <v>45108</v>
      </c>
      <c r="H22" s="128">
        <v>45261</v>
      </c>
      <c r="I22" s="114">
        <v>218250</v>
      </c>
      <c r="J22" s="114">
        <v>0</v>
      </c>
      <c r="K22" s="114">
        <f>SUM(I22:J22)</f>
        <v>218250</v>
      </c>
      <c r="L22" s="114">
        <f>IF(K22&gt;=[1]Datos!$D$14,([1]Datos!$D$14*[1]Datos!$C$14),IF(K22&lt;=[1]Datos!$D$14,(K22*[1]Datos!$C$14)))</f>
        <v>6263.7749999999996</v>
      </c>
      <c r="M22" s="114">
        <v>40108.629999999997</v>
      </c>
      <c r="N22" s="114">
        <v>5883.16</v>
      </c>
      <c r="O22" s="114">
        <v>25</v>
      </c>
      <c r="P22" s="114">
        <f t="shared" ref="P22" si="0">SUM(L22:O22)</f>
        <v>52280.565000000002</v>
      </c>
      <c r="Q22" s="235">
        <f>+K22-P22</f>
        <v>165969.435</v>
      </c>
    </row>
    <row r="23" spans="1:17" s="87" customFormat="1" ht="36.75" customHeight="1" x14ac:dyDescent="0.2">
      <c r="A23" s="267" t="s">
        <v>501</v>
      </c>
      <c r="B23" s="268"/>
      <c r="C23" s="118">
        <v>1</v>
      </c>
      <c r="D23" s="118"/>
      <c r="E23" s="218"/>
      <c r="F23" s="119"/>
      <c r="G23" s="120"/>
      <c r="H23" s="121"/>
      <c r="I23" s="122">
        <f t="shared" ref="I23:Q23" si="1">SUM(I21:I22)</f>
        <v>218250</v>
      </c>
      <c r="J23" s="122">
        <f t="shared" si="1"/>
        <v>0</v>
      </c>
      <c r="K23" s="122">
        <f t="shared" si="1"/>
        <v>218250</v>
      </c>
      <c r="L23" s="122">
        <f t="shared" si="1"/>
        <v>6263.7749999999996</v>
      </c>
      <c r="M23" s="122">
        <f t="shared" si="1"/>
        <v>40108.629999999997</v>
      </c>
      <c r="N23" s="122">
        <f t="shared" si="1"/>
        <v>5883.16</v>
      </c>
      <c r="O23" s="122">
        <f t="shared" si="1"/>
        <v>25</v>
      </c>
      <c r="P23" s="122">
        <f t="shared" si="1"/>
        <v>52280.565000000002</v>
      </c>
      <c r="Q23" s="122">
        <f t="shared" si="1"/>
        <v>165969.435</v>
      </c>
    </row>
    <row r="24" spans="1:17" ht="29.25" customHeight="1" x14ac:dyDescent="0.2">
      <c r="A24" s="286" t="s">
        <v>725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8"/>
    </row>
    <row r="25" spans="1:17" s="7" customFormat="1" ht="38.25" customHeight="1" x14ac:dyDescent="0.2">
      <c r="A25" s="232">
        <v>2</v>
      </c>
      <c r="B25" s="233" t="s">
        <v>364</v>
      </c>
      <c r="C25" s="127" t="s">
        <v>456</v>
      </c>
      <c r="D25" s="189" t="s">
        <v>471</v>
      </c>
      <c r="E25" s="110" t="s">
        <v>363</v>
      </c>
      <c r="F25" s="110" t="s">
        <v>19</v>
      </c>
      <c r="G25" s="111">
        <v>45627</v>
      </c>
      <c r="H25" s="128">
        <v>45809</v>
      </c>
      <c r="I25" s="114">
        <v>180000</v>
      </c>
      <c r="J25" s="114">
        <v>0</v>
      </c>
      <c r="K25" s="231">
        <f t="shared" ref="K25" si="2">SUM(I25:J25)</f>
        <v>180000</v>
      </c>
      <c r="L25" s="234">
        <f>IF(K25&gt;=[1]Datos!$D$14,([1]Datos!$D$14*[1]Datos!$C$14),IF(K25&lt;=[1]Datos!$D$14,(K25*[1]Datos!$C$14)))</f>
        <v>5166</v>
      </c>
      <c r="M25" s="114">
        <v>30923.37</v>
      </c>
      <c r="N25" s="114">
        <v>5472</v>
      </c>
      <c r="O25" s="114">
        <v>25</v>
      </c>
      <c r="P25" s="114">
        <f t="shared" ref="P25" si="3">SUM(L25:O25)</f>
        <v>41586.369999999995</v>
      </c>
      <c r="Q25" s="235">
        <f t="shared" ref="Q25" si="4">+K25-P25</f>
        <v>138413.63</v>
      </c>
    </row>
    <row r="26" spans="1:17" s="7" customFormat="1" ht="49.5" customHeight="1" x14ac:dyDescent="0.2">
      <c r="A26" s="232">
        <v>3</v>
      </c>
      <c r="B26" s="245" t="s">
        <v>938</v>
      </c>
      <c r="C26" s="127" t="s">
        <v>456</v>
      </c>
      <c r="D26" s="246" t="s">
        <v>939</v>
      </c>
      <c r="E26" s="110" t="s">
        <v>363</v>
      </c>
      <c r="F26" s="110" t="s">
        <v>313</v>
      </c>
      <c r="G26" s="111">
        <v>45717</v>
      </c>
      <c r="H26" s="128">
        <v>45778</v>
      </c>
      <c r="I26" s="236">
        <v>120000</v>
      </c>
      <c r="J26" s="114">
        <v>0</v>
      </c>
      <c r="K26" s="231">
        <f t="shared" ref="K26" si="5">SUM(I26:J26)</f>
        <v>120000</v>
      </c>
      <c r="L26" s="234">
        <f>IF(K26&gt;=[1]Datos!$D$14,([1]Datos!$D$14*[1]Datos!$C$14),IF(K26&lt;=[1]Datos!$D$14,(K26*[1]Datos!$C$14)))</f>
        <v>3444</v>
      </c>
      <c r="M26" s="114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16809.860666666667</v>
      </c>
      <c r="N26" s="114">
        <f>IF(I26&gt;=Datos!$D$15,(Datos!$D$15*Datos!$C$15),IF(I26&lt;=Datos!$D$15,(I26*Datos!$C$15)))</f>
        <v>3648</v>
      </c>
      <c r="O26" s="114">
        <v>25</v>
      </c>
      <c r="P26" s="114">
        <f t="shared" ref="P26" si="6">SUM(L26:O26)</f>
        <v>23926.860666666667</v>
      </c>
      <c r="Q26" s="235">
        <f t="shared" ref="Q26" si="7">+K26-P26</f>
        <v>96073.139333333325</v>
      </c>
    </row>
    <row r="27" spans="1:17" s="7" customFormat="1" ht="38.25" customHeight="1" x14ac:dyDescent="0.2">
      <c r="A27" s="232">
        <v>4</v>
      </c>
      <c r="B27" s="154" t="s">
        <v>936</v>
      </c>
      <c r="C27" s="127" t="s">
        <v>456</v>
      </c>
      <c r="D27" s="154" t="s">
        <v>528</v>
      </c>
      <c r="E27" s="110" t="s">
        <v>363</v>
      </c>
      <c r="F27" s="110" t="s">
        <v>313</v>
      </c>
      <c r="G27" s="128">
        <v>45170</v>
      </c>
      <c r="H27" s="128">
        <v>45352</v>
      </c>
      <c r="I27" s="236">
        <v>140000</v>
      </c>
      <c r="J27" s="114">
        <v>0</v>
      </c>
      <c r="K27" s="231">
        <f t="shared" ref="K27" si="8">SUM(I27:J27)</f>
        <v>140000</v>
      </c>
      <c r="L27" s="114">
        <f>IF(K27&gt;=[1]Datos!$D$14,([1]Datos!$D$14*[1]Datos!$C$14),IF(K27&lt;=[1]Datos!$D$14,(K27*[1]Datos!$C$14)))</f>
        <v>4018</v>
      </c>
      <c r="M27" s="114">
        <f>IF((I27-L27-N27)&lt;=Datos!$G$7,"0",IF((I27-L27-N27)&lt;=Datos!$G$8,((I27-L27-N27)-Datos!$F$8)*Datos!$I$6,IF((I27-L27-N27)&lt;=Datos!$G$9,Datos!$I$8+((I27-L27-N27)-Datos!$F$9)*Datos!$J$6,IF((I27-L27-N27)&gt;=Datos!$F$10,(Datos!$I$8+Datos!$J$8)+((I27-L27-N27)-Datos!$F$10)*Datos!$K$6))))</f>
        <v>21514.360666666667</v>
      </c>
      <c r="N27" s="114">
        <f>IF(I27&gt;=Datos!$D$15,(Datos!$D$15*Datos!$C$15),IF(I27&lt;=Datos!$D$15,(I27*Datos!$C$15)))</f>
        <v>4256</v>
      </c>
      <c r="O27" s="114">
        <v>25</v>
      </c>
      <c r="P27" s="114">
        <f t="shared" ref="P27" si="9">SUM(L27:O27)</f>
        <v>29813.360666666667</v>
      </c>
      <c r="Q27" s="235">
        <f t="shared" ref="Q27" si="10">+K27-P27</f>
        <v>110186.63933333333</v>
      </c>
    </row>
    <row r="28" spans="1:17" s="87" customFormat="1" ht="36.75" customHeight="1" x14ac:dyDescent="0.2">
      <c r="A28" s="267" t="s">
        <v>501</v>
      </c>
      <c r="B28" s="268"/>
      <c r="C28" s="118">
        <v>3</v>
      </c>
      <c r="D28" s="118"/>
      <c r="E28" s="218"/>
      <c r="F28" s="119"/>
      <c r="G28" s="120"/>
      <c r="H28" s="121"/>
      <c r="I28" s="122">
        <f>SUM(I25:I27)</f>
        <v>440000</v>
      </c>
      <c r="J28" s="122">
        <f t="shared" ref="J28:Q28" si="11">SUM(J25:J27)</f>
        <v>0</v>
      </c>
      <c r="K28" s="122">
        <f t="shared" si="11"/>
        <v>440000</v>
      </c>
      <c r="L28" s="122">
        <f t="shared" si="11"/>
        <v>12628</v>
      </c>
      <c r="M28" s="122">
        <f t="shared" si="11"/>
        <v>69247.591333333345</v>
      </c>
      <c r="N28" s="122">
        <f t="shared" si="11"/>
        <v>13376</v>
      </c>
      <c r="O28" s="122">
        <f t="shared" si="11"/>
        <v>75</v>
      </c>
      <c r="P28" s="122">
        <f t="shared" si="11"/>
        <v>95326.59133333333</v>
      </c>
      <c r="Q28" s="122">
        <f t="shared" si="11"/>
        <v>344673.40866666666</v>
      </c>
    </row>
    <row r="29" spans="1:17" s="7" customFormat="1" ht="36.75" customHeight="1" x14ac:dyDescent="0.2">
      <c r="A29" s="267" t="s">
        <v>537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9"/>
    </row>
    <row r="30" spans="1:17" s="7" customFormat="1" ht="38.25" customHeight="1" x14ac:dyDescent="0.2">
      <c r="A30" s="232">
        <v>5</v>
      </c>
      <c r="B30" s="237" t="s">
        <v>921</v>
      </c>
      <c r="C30" s="132" t="s">
        <v>456</v>
      </c>
      <c r="D30" s="132" t="s">
        <v>922</v>
      </c>
      <c r="E30" s="110" t="s">
        <v>363</v>
      </c>
      <c r="F30" s="110" t="s">
        <v>313</v>
      </c>
      <c r="G30" s="111">
        <v>45689</v>
      </c>
      <c r="H30" s="128">
        <v>45717</v>
      </c>
      <c r="I30" s="133">
        <v>30000</v>
      </c>
      <c r="J30" s="114">
        <v>0</v>
      </c>
      <c r="K30" s="133">
        <f>SUM(I30:J30)</f>
        <v>30000</v>
      </c>
      <c r="L30" s="238">
        <f>IF(K30&gt;=[1]Datos!$D$14,([1]Datos!$D$14*[1]Datos!$C$14),IF(K30&lt;=[1]Datos!$D$14,(K30*[1]Datos!$C$14)))</f>
        <v>861</v>
      </c>
      <c r="M30" s="239" t="str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0</v>
      </c>
      <c r="N30" s="238">
        <f>IF(I30&gt;=Datos!$D$15,(Datos!$D$15*Datos!$C$15),IF(I30&lt;=Datos!$D$15,(I30*Datos!$C$15)))</f>
        <v>912</v>
      </c>
      <c r="O30" s="114">
        <v>25</v>
      </c>
      <c r="P30" s="114">
        <f t="shared" ref="P30" si="12">SUM(L30:O30)</f>
        <v>1798</v>
      </c>
      <c r="Q30" s="235">
        <f>+I30-P30</f>
        <v>28202</v>
      </c>
    </row>
    <row r="31" spans="1:17" s="7" customFormat="1" ht="38.25" customHeight="1" x14ac:dyDescent="0.2">
      <c r="A31" s="232">
        <v>6</v>
      </c>
      <c r="B31" s="237" t="s">
        <v>940</v>
      </c>
      <c r="C31" s="132" t="s">
        <v>456</v>
      </c>
      <c r="D31" s="132" t="s">
        <v>922</v>
      </c>
      <c r="E31" s="110" t="s">
        <v>363</v>
      </c>
      <c r="F31" s="110" t="s">
        <v>313</v>
      </c>
      <c r="G31" s="111">
        <v>45717</v>
      </c>
      <c r="H31" s="128">
        <v>45901</v>
      </c>
      <c r="I31" s="133">
        <v>50000</v>
      </c>
      <c r="J31" s="114">
        <v>0</v>
      </c>
      <c r="K31" s="133">
        <f>SUM(I31:J31)</f>
        <v>50000</v>
      </c>
      <c r="L31" s="238">
        <f>IF(K31&gt;=[1]Datos!$D$14,([1]Datos!$D$14*[1]Datos!$C$14),IF(K31&lt;=[1]Datos!$D$14,(K31*[1]Datos!$C$14)))</f>
        <v>1435</v>
      </c>
      <c r="M31" s="239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1853.9984999999997</v>
      </c>
      <c r="N31" s="238">
        <f>IF(I31&gt;=Datos!$D$15,(Datos!$D$15*Datos!$C$15),IF(I31&lt;=Datos!$D$15,(I31*Datos!$C$15)))</f>
        <v>1520</v>
      </c>
      <c r="O31" s="114">
        <v>25</v>
      </c>
      <c r="P31" s="114">
        <f t="shared" ref="P31" si="13">SUM(L31:O31)</f>
        <v>4833.9984999999997</v>
      </c>
      <c r="Q31" s="235">
        <f>+I31-P31</f>
        <v>45166.001499999998</v>
      </c>
    </row>
    <row r="32" spans="1:17" s="7" customFormat="1" ht="38.25" customHeight="1" x14ac:dyDescent="0.2">
      <c r="A32" s="232">
        <v>7</v>
      </c>
      <c r="B32" s="237" t="s">
        <v>636</v>
      </c>
      <c r="C32" s="132" t="s">
        <v>456</v>
      </c>
      <c r="D32" s="132" t="s">
        <v>383</v>
      </c>
      <c r="E32" s="110" t="s">
        <v>363</v>
      </c>
      <c r="F32" s="110" t="s">
        <v>19</v>
      </c>
      <c r="G32" s="111">
        <v>45627</v>
      </c>
      <c r="H32" s="128">
        <v>45809</v>
      </c>
      <c r="I32" s="133">
        <v>125000</v>
      </c>
      <c r="J32" s="114">
        <v>0</v>
      </c>
      <c r="K32" s="133">
        <f>SUM(I32:J32)</f>
        <v>125000</v>
      </c>
      <c r="L32" s="238">
        <f>IF(K32&gt;=[1]Datos!$D$14,([1]Datos!$D$14*[1]Datos!$C$14),IF(K32&lt;=[1]Datos!$D$14,(K32*[1]Datos!$C$14)))</f>
        <v>3587.5</v>
      </c>
      <c r="M32" s="239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17985.985666666667</v>
      </c>
      <c r="N32" s="238">
        <f>IF(I32&gt;=Datos!$D$15,(Datos!$D$15*Datos!$C$15),IF(I32&lt;=Datos!$D$15,(I32*Datos!$C$15)))</f>
        <v>3800</v>
      </c>
      <c r="O32" s="114">
        <v>25</v>
      </c>
      <c r="P32" s="114">
        <f t="shared" ref="P32" si="14">SUM(L32:O32)</f>
        <v>25398.485666666667</v>
      </c>
      <c r="Q32" s="235">
        <f>+I32-P32</f>
        <v>99601.514333333325</v>
      </c>
    </row>
    <row r="33" spans="1:17" s="7" customFormat="1" ht="38.25" customHeight="1" x14ac:dyDescent="0.2">
      <c r="A33" s="232">
        <v>8</v>
      </c>
      <c r="B33" s="237" t="s">
        <v>382</v>
      </c>
      <c r="C33" s="132" t="s">
        <v>456</v>
      </c>
      <c r="D33" s="132" t="s">
        <v>383</v>
      </c>
      <c r="E33" s="110" t="s">
        <v>363</v>
      </c>
      <c r="F33" s="110" t="s">
        <v>19</v>
      </c>
      <c r="G33" s="111">
        <v>45017</v>
      </c>
      <c r="H33" s="128">
        <v>45200</v>
      </c>
      <c r="I33" s="133">
        <v>125000</v>
      </c>
      <c r="J33" s="114">
        <v>0</v>
      </c>
      <c r="K33" s="133">
        <f>SUM(I33:J33)</f>
        <v>125000</v>
      </c>
      <c r="L33" s="238">
        <f>IF(K33&gt;=[1]Datos!$D$14,([1]Datos!$D$14*[1]Datos!$C$14),IF(K33&lt;=[1]Datos!$D$14,(K33*[1]Datos!$C$14)))</f>
        <v>3587.5</v>
      </c>
      <c r="M33" s="239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17985.985666666667</v>
      </c>
      <c r="N33" s="238">
        <f>IF(I33&gt;=Datos!$D$15,(Datos!$D$15*Datos!$C$15),IF(I33&lt;=Datos!$D$15,(I33*Datos!$C$15)))</f>
        <v>3800</v>
      </c>
      <c r="O33" s="114">
        <v>25</v>
      </c>
      <c r="P33" s="114">
        <f t="shared" ref="P33" si="15">SUM(L33:O33)</f>
        <v>25398.485666666667</v>
      </c>
      <c r="Q33" s="235">
        <f>+I33-P33</f>
        <v>99601.514333333325</v>
      </c>
    </row>
    <row r="34" spans="1:17" s="7" customFormat="1" ht="38.25" customHeight="1" x14ac:dyDescent="0.2">
      <c r="A34" s="232">
        <v>9</v>
      </c>
      <c r="B34" s="237" t="s">
        <v>632</v>
      </c>
      <c r="C34" s="132" t="s">
        <v>371</v>
      </c>
      <c r="D34" s="132" t="s">
        <v>727</v>
      </c>
      <c r="E34" s="110" t="s">
        <v>363</v>
      </c>
      <c r="F34" s="110" t="s">
        <v>313</v>
      </c>
      <c r="G34" s="111">
        <v>45444</v>
      </c>
      <c r="H34" s="128">
        <v>45627</v>
      </c>
      <c r="I34" s="133">
        <v>50000</v>
      </c>
      <c r="J34" s="114">
        <v>0</v>
      </c>
      <c r="K34" s="133">
        <f>SUM(I34:J34)</f>
        <v>50000</v>
      </c>
      <c r="L34" s="238">
        <f>IF(K34&gt;=[1]Datos!$D$14,([1]Datos!$D$14*[1]Datos!$C$14),IF(K34&lt;=[1]Datos!$D$14,(K34*[1]Datos!$C$14)))</f>
        <v>1435</v>
      </c>
      <c r="M34" s="239">
        <f>IF((I34-L34-N34)&lt;=Datos!$G$7,"0",IF((I34-L34-N34)&lt;=Datos!$G$8,((I34-L34-N34)-Datos!$F$8)*Datos!$I$6,IF((I34-L34-N34)&lt;=Datos!$G$9,Datos!$I$8+((I34-L34-N34)-Datos!$F$9)*Datos!$J$6,IF((I34-L34-N34)&gt;=Datos!$F$10,(Datos!$I$8+Datos!$J$8)+((I34-L34-N34)-Datos!$F$10)*Datos!$K$6))))</f>
        <v>1853.9984999999997</v>
      </c>
      <c r="N34" s="238">
        <f>IF(I34&gt;=Datos!$D$15,(Datos!$D$15*Datos!$C$15),IF(I34&lt;=Datos!$D$15,(I34*Datos!$C$15)))</f>
        <v>1520</v>
      </c>
      <c r="O34" s="114">
        <v>25</v>
      </c>
      <c r="P34" s="114">
        <f t="shared" ref="P34" si="16">SUM(L34:O34)</f>
        <v>4833.9984999999997</v>
      </c>
      <c r="Q34" s="235">
        <f>+I34-P34</f>
        <v>45166.001499999998</v>
      </c>
    </row>
    <row r="35" spans="1:17" s="87" customFormat="1" ht="36.75" customHeight="1" x14ac:dyDescent="0.2">
      <c r="A35" s="267" t="s">
        <v>501</v>
      </c>
      <c r="B35" s="268"/>
      <c r="C35" s="118">
        <v>5</v>
      </c>
      <c r="D35" s="118"/>
      <c r="E35" s="218"/>
      <c r="F35" s="119"/>
      <c r="G35" s="120"/>
      <c r="H35" s="121"/>
      <c r="I35" s="122">
        <f t="shared" ref="I35:P35" si="17">SUM(I30:I34)</f>
        <v>380000</v>
      </c>
      <c r="J35" s="122">
        <f t="shared" si="17"/>
        <v>0</v>
      </c>
      <c r="K35" s="122">
        <f t="shared" si="17"/>
        <v>380000</v>
      </c>
      <c r="L35" s="122">
        <f t="shared" si="17"/>
        <v>10906</v>
      </c>
      <c r="M35" s="122">
        <f t="shared" si="17"/>
        <v>39679.968333333338</v>
      </c>
      <c r="N35" s="122">
        <f t="shared" si="17"/>
        <v>11552</v>
      </c>
      <c r="O35" s="122">
        <f t="shared" si="17"/>
        <v>125</v>
      </c>
      <c r="P35" s="122">
        <f t="shared" si="17"/>
        <v>62262.968333333338</v>
      </c>
      <c r="Q35" s="122">
        <f>SUM(Q30:Q34)</f>
        <v>317737.03166666662</v>
      </c>
    </row>
    <row r="36" spans="1:17" s="7" customFormat="1" ht="36.75" customHeight="1" x14ac:dyDescent="0.2">
      <c r="A36" s="267" t="s">
        <v>503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s="7" customFormat="1" ht="38.25" customHeight="1" x14ac:dyDescent="0.2">
      <c r="A37" s="232">
        <v>10</v>
      </c>
      <c r="B37" s="127" t="s">
        <v>924</v>
      </c>
      <c r="C37" s="127" t="s">
        <v>456</v>
      </c>
      <c r="D37" s="127" t="s">
        <v>3</v>
      </c>
      <c r="E37" s="110" t="s">
        <v>363</v>
      </c>
      <c r="F37" s="110" t="s">
        <v>19</v>
      </c>
      <c r="G37" s="128">
        <v>45689</v>
      </c>
      <c r="H37" s="128">
        <v>45778</v>
      </c>
      <c r="I37" s="114">
        <v>60000</v>
      </c>
      <c r="J37" s="114">
        <v>0</v>
      </c>
      <c r="K37" s="114">
        <f>SUM(I37:J37)</f>
        <v>60000</v>
      </c>
      <c r="L37" s="114">
        <f>IF(K37&gt;=[1]Datos!$D$14,([1]Datos!$D$14*[1]Datos!$C$14),IF(K37&lt;=[1]Datos!$D$14,(K37*[1]Datos!$C$14)))</f>
        <v>1722</v>
      </c>
      <c r="M37" s="114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3486.6756666666661</v>
      </c>
      <c r="N37" s="114">
        <f>IF(I37&gt;=Datos!$D$15,(Datos!$D$15*Datos!$C$15),IF(I37&lt;=Datos!$D$15,(I37*Datos!$C$15)))</f>
        <v>1824</v>
      </c>
      <c r="O37" s="114">
        <v>25</v>
      </c>
      <c r="P37" s="114">
        <f>SUM(L37:O37)</f>
        <v>7057.6756666666661</v>
      </c>
      <c r="Q37" s="235">
        <f>+K37-P37</f>
        <v>52942.324333333338</v>
      </c>
    </row>
    <row r="38" spans="1:17" s="7" customFormat="1" ht="38.25" customHeight="1" x14ac:dyDescent="0.2">
      <c r="A38" s="232">
        <v>11</v>
      </c>
      <c r="B38" s="127" t="s">
        <v>937</v>
      </c>
      <c r="C38" s="127" t="s">
        <v>456</v>
      </c>
      <c r="D38" s="127" t="s">
        <v>3</v>
      </c>
      <c r="E38" s="110" t="s">
        <v>363</v>
      </c>
      <c r="F38" s="110" t="s">
        <v>313</v>
      </c>
      <c r="G38" s="128">
        <v>45717</v>
      </c>
      <c r="H38" s="128">
        <v>45778</v>
      </c>
      <c r="I38" s="114">
        <v>60000</v>
      </c>
      <c r="J38" s="114">
        <v>0</v>
      </c>
      <c r="K38" s="114">
        <f>SUM(I38:J38)</f>
        <v>60000</v>
      </c>
      <c r="L38" s="114">
        <f>IF(K38&gt;=[1]Datos!$D$14,([1]Datos!$D$14*[1]Datos!$C$14),IF(K38&lt;=[1]Datos!$D$14,(K38*[1]Datos!$C$14)))</f>
        <v>1722</v>
      </c>
      <c r="M38" s="114">
        <f>IF((I38-L38-N38)&lt;=Datos!$G$7,"0",IF((I38-L38-N38)&lt;=Datos!$G$8,((I38-L38-N38)-Datos!$F$8)*Datos!$I$6,IF((I38-L38-N38)&lt;=Datos!$G$9,Datos!$I$8+((I38-L38-N38)-Datos!$F$9)*Datos!$J$6,IF((I38-L38-N38)&gt;=Datos!$F$10,(Datos!$I$8+Datos!$J$8)+((I38-L38-N38)-Datos!$F$10)*Datos!$K$6))))</f>
        <v>3486.6756666666661</v>
      </c>
      <c r="N38" s="114">
        <f>IF(I38&gt;=Datos!$D$15,(Datos!$D$15*Datos!$C$15),IF(I38&lt;=Datos!$D$15,(I38*Datos!$C$15)))</f>
        <v>1824</v>
      </c>
      <c r="O38" s="114">
        <v>25</v>
      </c>
      <c r="P38" s="114">
        <f>SUM(L38:O38)</f>
        <v>7057.6756666666661</v>
      </c>
      <c r="Q38" s="235">
        <f>+K38-P38</f>
        <v>52942.324333333338</v>
      </c>
    </row>
    <row r="39" spans="1:17" s="87" customFormat="1" ht="36.75" customHeight="1" x14ac:dyDescent="0.2">
      <c r="A39" s="267" t="s">
        <v>501</v>
      </c>
      <c r="B39" s="268"/>
      <c r="C39" s="118">
        <v>2</v>
      </c>
      <c r="D39" s="118"/>
      <c r="E39" s="218"/>
      <c r="F39" s="119"/>
      <c r="G39" s="120"/>
      <c r="H39" s="121"/>
      <c r="I39" s="122">
        <f>SUM(I37:I38)</f>
        <v>120000</v>
      </c>
      <c r="J39" s="122">
        <f t="shared" ref="J39:Q39" si="18">SUM(J37:J38)</f>
        <v>0</v>
      </c>
      <c r="K39" s="122">
        <f t="shared" si="18"/>
        <v>120000</v>
      </c>
      <c r="L39" s="122">
        <f t="shared" si="18"/>
        <v>3444</v>
      </c>
      <c r="M39" s="122">
        <f t="shared" si="18"/>
        <v>6973.3513333333321</v>
      </c>
      <c r="N39" s="122">
        <f t="shared" si="18"/>
        <v>3648</v>
      </c>
      <c r="O39" s="122">
        <f t="shared" si="18"/>
        <v>50</v>
      </c>
      <c r="P39" s="122">
        <f t="shared" si="18"/>
        <v>14115.351333333332</v>
      </c>
      <c r="Q39" s="122">
        <f t="shared" si="18"/>
        <v>105884.64866666668</v>
      </c>
    </row>
    <row r="40" spans="1:17" s="7" customFormat="1" ht="36.75" customHeight="1" x14ac:dyDescent="0.2">
      <c r="A40" s="267" t="s">
        <v>522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9"/>
    </row>
    <row r="41" spans="1:17" s="7" customFormat="1" ht="38.25" customHeight="1" x14ac:dyDescent="0.2">
      <c r="A41" s="232">
        <v>12</v>
      </c>
      <c r="B41" s="127" t="s">
        <v>402</v>
      </c>
      <c r="C41" s="127" t="s">
        <v>456</v>
      </c>
      <c r="D41" s="127" t="s">
        <v>472</v>
      </c>
      <c r="E41" s="110" t="s">
        <v>363</v>
      </c>
      <c r="F41" s="110" t="s">
        <v>313</v>
      </c>
      <c r="G41" s="128">
        <v>45108</v>
      </c>
      <c r="H41" s="128">
        <v>45292</v>
      </c>
      <c r="I41" s="114">
        <v>120000</v>
      </c>
      <c r="J41" s="114">
        <v>0</v>
      </c>
      <c r="K41" s="114">
        <f>SUM(I41:J41)</f>
        <v>120000</v>
      </c>
      <c r="L41" s="114">
        <f>IF(K41&gt;=[1]Datos!$D$14,([1]Datos!$D$14*[1]Datos!$C$14),IF(K41&lt;=[1]Datos!$D$14,(K41*[1]Datos!$C$14)))</f>
        <v>3444</v>
      </c>
      <c r="M41" s="114">
        <f>IF((I41-L41-N41)&lt;=Datos!$G$7,"0",IF((I41-L41-N41)&lt;=Datos!$G$8,((I41-L41-N41)-Datos!$F$8)*Datos!$I$6,IF((I41-L41-N41)&lt;=Datos!$G$9,Datos!$I$8+((I41-L41-N41)-Datos!$F$9)*Datos!$J$6,IF((I41-L41-N41)&gt;=Datos!$F$10,(Datos!$I$8+Datos!$J$8)+((I41-L41-N41)-Datos!$F$10)*Datos!$K$6))))</f>
        <v>16809.860666666667</v>
      </c>
      <c r="N41" s="114">
        <f>IF(I41&gt;=Datos!$D$15,(Datos!$D$15*Datos!$C$15),IF(I41&lt;=Datos!$D$15,(I41*Datos!$C$15)))</f>
        <v>3648</v>
      </c>
      <c r="O41" s="114">
        <v>25</v>
      </c>
      <c r="P41" s="114">
        <f>SUM(L41:O41)</f>
        <v>23926.860666666667</v>
      </c>
      <c r="Q41" s="235">
        <f>+K41-P41</f>
        <v>96073.139333333325</v>
      </c>
    </row>
    <row r="42" spans="1:17" s="87" customFormat="1" ht="36.75" customHeight="1" x14ac:dyDescent="0.2">
      <c r="A42" s="267" t="s">
        <v>501</v>
      </c>
      <c r="B42" s="268"/>
      <c r="C42" s="118">
        <v>1</v>
      </c>
      <c r="D42" s="118"/>
      <c r="E42" s="218"/>
      <c r="F42" s="119"/>
      <c r="G42" s="120"/>
      <c r="H42" s="121"/>
      <c r="I42" s="122">
        <f t="shared" ref="I42:Q42" si="19">SUM(I41)</f>
        <v>120000</v>
      </c>
      <c r="J42" s="122">
        <f t="shared" si="19"/>
        <v>0</v>
      </c>
      <c r="K42" s="122">
        <f t="shared" si="19"/>
        <v>120000</v>
      </c>
      <c r="L42" s="122">
        <f t="shared" si="19"/>
        <v>3444</v>
      </c>
      <c r="M42" s="122">
        <f t="shared" si="19"/>
        <v>16809.860666666667</v>
      </c>
      <c r="N42" s="122">
        <f t="shared" si="19"/>
        <v>3648</v>
      </c>
      <c r="O42" s="122">
        <f t="shared" si="19"/>
        <v>25</v>
      </c>
      <c r="P42" s="122">
        <f t="shared" si="19"/>
        <v>23926.860666666667</v>
      </c>
      <c r="Q42" s="122">
        <f t="shared" si="19"/>
        <v>96073.139333333325</v>
      </c>
    </row>
    <row r="43" spans="1:17" s="7" customFormat="1" ht="36.75" customHeight="1" x14ac:dyDescent="0.2">
      <c r="A43" s="267" t="s">
        <v>659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9"/>
    </row>
    <row r="44" spans="1:17" s="7" customFormat="1" ht="38.25" customHeight="1" x14ac:dyDescent="0.2">
      <c r="A44" s="232">
        <v>13</v>
      </c>
      <c r="B44" s="161" t="s">
        <v>585</v>
      </c>
      <c r="C44" s="132" t="s">
        <v>586</v>
      </c>
      <c r="D44" s="132" t="s">
        <v>483</v>
      </c>
      <c r="E44" s="110" t="s">
        <v>363</v>
      </c>
      <c r="F44" s="110" t="s">
        <v>313</v>
      </c>
      <c r="G44" s="128">
        <v>45627</v>
      </c>
      <c r="H44" s="128">
        <v>45809</v>
      </c>
      <c r="I44" s="231">
        <v>30000</v>
      </c>
      <c r="J44" s="114">
        <v>0</v>
      </c>
      <c r="K44" s="114">
        <f>SUM(I44:J44)</f>
        <v>30000</v>
      </c>
      <c r="L44" s="114">
        <f>IF(K44&gt;=[1]Datos!$D$14,([1]Datos!$D$14*[1]Datos!$C$14),IF(K44&lt;=[1]Datos!$D$14,(K44*[1]Datos!$C$14)))</f>
        <v>861</v>
      </c>
      <c r="M44" s="231" t="str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0</v>
      </c>
      <c r="N44" s="114">
        <f>IF(I44&gt;=Datos!$D$15,(Datos!$D$15*Datos!$C$15),IF(I44&lt;=Datos!$D$15,(I44*Datos!$C$15)))</f>
        <v>912</v>
      </c>
      <c r="O44" s="114">
        <v>1538.05</v>
      </c>
      <c r="P44" s="114">
        <f>SUM(L44:O44)</f>
        <v>3311.05</v>
      </c>
      <c r="Q44" s="235">
        <f>+K44-P44</f>
        <v>26688.95</v>
      </c>
    </row>
    <row r="45" spans="1:17" s="87" customFormat="1" ht="36.75" customHeight="1" x14ac:dyDescent="0.2">
      <c r="A45" s="267" t="s">
        <v>501</v>
      </c>
      <c r="B45" s="268"/>
      <c r="C45" s="118">
        <v>1</v>
      </c>
      <c r="D45" s="118"/>
      <c r="E45" s="218"/>
      <c r="F45" s="119"/>
      <c r="G45" s="120"/>
      <c r="H45" s="121"/>
      <c r="I45" s="122">
        <f t="shared" ref="I45:Q45" si="20">SUM(I44:I44)</f>
        <v>30000</v>
      </c>
      <c r="J45" s="122">
        <f t="shared" si="20"/>
        <v>0</v>
      </c>
      <c r="K45" s="122">
        <f t="shared" si="20"/>
        <v>30000</v>
      </c>
      <c r="L45" s="122">
        <f t="shared" si="20"/>
        <v>861</v>
      </c>
      <c r="M45" s="122">
        <f t="shared" si="20"/>
        <v>0</v>
      </c>
      <c r="N45" s="122">
        <f t="shared" si="20"/>
        <v>912</v>
      </c>
      <c r="O45" s="122">
        <f t="shared" si="20"/>
        <v>1538.05</v>
      </c>
      <c r="P45" s="122">
        <f t="shared" si="20"/>
        <v>3311.05</v>
      </c>
      <c r="Q45" s="122">
        <f t="shared" si="20"/>
        <v>26688.95</v>
      </c>
    </row>
    <row r="46" spans="1:17" s="7" customFormat="1" ht="36.75" customHeight="1" x14ac:dyDescent="0.2">
      <c r="A46" s="267" t="s">
        <v>523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9"/>
    </row>
    <row r="47" spans="1:17" s="7" customFormat="1" ht="38.25" customHeight="1" x14ac:dyDescent="0.2">
      <c r="A47" s="232">
        <v>14</v>
      </c>
      <c r="B47" s="161" t="s">
        <v>301</v>
      </c>
      <c r="C47" s="132" t="s">
        <v>456</v>
      </c>
      <c r="D47" s="132" t="s">
        <v>470</v>
      </c>
      <c r="E47" s="110" t="s">
        <v>363</v>
      </c>
      <c r="F47" s="110" t="s">
        <v>19</v>
      </c>
      <c r="G47" s="128">
        <v>45170</v>
      </c>
      <c r="H47" s="128">
        <v>45352</v>
      </c>
      <c r="I47" s="231">
        <v>157083.32999999999</v>
      </c>
      <c r="J47" s="114">
        <v>0</v>
      </c>
      <c r="K47" s="114">
        <f t="shared" ref="K47" si="21">SUM(I47:J47)</f>
        <v>157083.32999999999</v>
      </c>
      <c r="L47" s="114">
        <f>IF(K47&gt;=[1]Datos!$D$14,([1]Datos!$D$14*[1]Datos!$C$14),IF(K47&lt;=[1]Datos!$D$14,(K47*[1]Datos!$C$14)))</f>
        <v>4508.2915709999997</v>
      </c>
      <c r="M47" s="231">
        <f>IF((I47-L47-N47)&lt;=Datos!$G$7,"0",IF((I47-L47-N47)&lt;=Datos!$G$8,((I47-L47-N47)-Datos!$F$8)*Datos!$I$6,IF((I47-L47-N47)&lt;=Datos!$G$9,Datos!$I$8+((I47-L47-N47)-Datos!$F$9)*Datos!$J$6,IF((I47-L47-N47)&gt;=Datos!$F$10,(Datos!$I$8+Datos!$J$8)+((I47-L47-N47)-Datos!$F$10)*Datos!$K$6))))</f>
        <v>25532.786965916661</v>
      </c>
      <c r="N47" s="114">
        <f>IF(I47&gt;=Datos!$D$15,(Datos!$D$15*Datos!$C$15),IF(I47&lt;=Datos!$D$15,(I47*Datos!$C$15)))</f>
        <v>4775.333232</v>
      </c>
      <c r="O47" s="114">
        <v>25</v>
      </c>
      <c r="P47" s="114">
        <f>SUM(L47:O47)</f>
        <v>34841.41176891666</v>
      </c>
      <c r="Q47" s="235">
        <f>+K47-P47</f>
        <v>122241.91823108333</v>
      </c>
    </row>
    <row r="48" spans="1:17" s="87" customFormat="1" ht="36.75" customHeight="1" x14ac:dyDescent="0.2">
      <c r="A48" s="267" t="s">
        <v>501</v>
      </c>
      <c r="B48" s="268"/>
      <c r="C48" s="118">
        <v>1</v>
      </c>
      <c r="D48" s="118"/>
      <c r="E48" s="218"/>
      <c r="F48" s="119"/>
      <c r="G48" s="120"/>
      <c r="H48" s="121"/>
      <c r="I48" s="122">
        <f>SUM(I47)</f>
        <v>157083.32999999999</v>
      </c>
      <c r="J48" s="122">
        <f t="shared" ref="J48:Q48" si="22">SUM(J47)</f>
        <v>0</v>
      </c>
      <c r="K48" s="122">
        <f t="shared" si="22"/>
        <v>157083.32999999999</v>
      </c>
      <c r="L48" s="122">
        <f t="shared" si="22"/>
        <v>4508.2915709999997</v>
      </c>
      <c r="M48" s="122">
        <f t="shared" si="22"/>
        <v>25532.786965916661</v>
      </c>
      <c r="N48" s="122">
        <f t="shared" si="22"/>
        <v>4775.333232</v>
      </c>
      <c r="O48" s="122">
        <f t="shared" si="22"/>
        <v>25</v>
      </c>
      <c r="P48" s="122">
        <f t="shared" si="22"/>
        <v>34841.41176891666</v>
      </c>
      <c r="Q48" s="122">
        <f t="shared" si="22"/>
        <v>122241.91823108333</v>
      </c>
    </row>
    <row r="49" spans="1:17" s="7" customFormat="1" ht="36.75" customHeight="1" x14ac:dyDescent="0.2">
      <c r="A49" s="267" t="s">
        <v>548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9"/>
    </row>
    <row r="50" spans="1:17" s="7" customFormat="1" ht="38.25" customHeight="1" x14ac:dyDescent="0.2">
      <c r="A50" s="232">
        <v>15</v>
      </c>
      <c r="B50" s="161" t="s">
        <v>625</v>
      </c>
      <c r="C50" s="132" t="s">
        <v>586</v>
      </c>
      <c r="D50" s="132" t="s">
        <v>626</v>
      </c>
      <c r="E50" s="110" t="s">
        <v>363</v>
      </c>
      <c r="F50" s="110" t="s">
        <v>313</v>
      </c>
      <c r="G50" s="128">
        <v>45413</v>
      </c>
      <c r="H50" s="128">
        <v>45597</v>
      </c>
      <c r="I50" s="231">
        <v>28000</v>
      </c>
      <c r="J50" s="114">
        <v>0</v>
      </c>
      <c r="K50" s="114">
        <f t="shared" ref="K50" si="23">SUM(I50:J50)</f>
        <v>28000</v>
      </c>
      <c r="L50" s="114">
        <f>IF(K50&gt;=[1]Datos!$D$14,([1]Datos!$D$14*[1]Datos!$C$14),IF(K50&lt;=[1]Datos!$D$14,(K50*[1]Datos!$C$14)))</f>
        <v>803.6</v>
      </c>
      <c r="M50" s="231" t="str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0</v>
      </c>
      <c r="N50" s="114">
        <f>IF(I50&gt;=Datos!$D$15,(Datos!$D$15*Datos!$C$15),IF(I50&lt;=Datos!$D$15,(I50*Datos!$C$15)))</f>
        <v>851.2</v>
      </c>
      <c r="O50" s="114">
        <v>25</v>
      </c>
      <c r="P50" s="114">
        <f>SUM(L50:O50)</f>
        <v>1679.8000000000002</v>
      </c>
      <c r="Q50" s="235">
        <f>+K50-P50</f>
        <v>26320.2</v>
      </c>
    </row>
    <row r="51" spans="1:17" s="87" customFormat="1" ht="36.75" customHeight="1" x14ac:dyDescent="0.2">
      <c r="A51" s="267" t="s">
        <v>501</v>
      </c>
      <c r="B51" s="268"/>
      <c r="C51" s="118">
        <v>1</v>
      </c>
      <c r="D51" s="118"/>
      <c r="E51" s="218"/>
      <c r="F51" s="119"/>
      <c r="G51" s="120"/>
      <c r="H51" s="121"/>
      <c r="I51" s="122">
        <f>SUM(I50)</f>
        <v>28000</v>
      </c>
      <c r="J51" s="122">
        <f t="shared" ref="J51:Q51" si="24">SUM(J50)</f>
        <v>0</v>
      </c>
      <c r="K51" s="122">
        <f t="shared" si="24"/>
        <v>28000</v>
      </c>
      <c r="L51" s="122">
        <f t="shared" si="24"/>
        <v>803.6</v>
      </c>
      <c r="M51" s="122">
        <f t="shared" si="24"/>
        <v>0</v>
      </c>
      <c r="N51" s="122">
        <f t="shared" si="24"/>
        <v>851.2</v>
      </c>
      <c r="O51" s="122">
        <f t="shared" si="24"/>
        <v>25</v>
      </c>
      <c r="P51" s="122">
        <f t="shared" si="24"/>
        <v>1679.8000000000002</v>
      </c>
      <c r="Q51" s="122">
        <f t="shared" si="24"/>
        <v>26320.2</v>
      </c>
    </row>
    <row r="52" spans="1:17" s="7" customFormat="1" ht="36.75" customHeight="1" x14ac:dyDescent="0.2">
      <c r="A52" s="267" t="s">
        <v>731</v>
      </c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9"/>
    </row>
    <row r="53" spans="1:17" s="7" customFormat="1" ht="38.25" customHeight="1" x14ac:dyDescent="0.2">
      <c r="A53" s="232">
        <v>16</v>
      </c>
      <c r="B53" s="127" t="s">
        <v>728</v>
      </c>
      <c r="C53" s="127" t="s">
        <v>456</v>
      </c>
      <c r="D53" s="127" t="s">
        <v>730</v>
      </c>
      <c r="E53" s="110" t="s">
        <v>363</v>
      </c>
      <c r="F53" s="110" t="s">
        <v>19</v>
      </c>
      <c r="G53" s="128">
        <v>45536</v>
      </c>
      <c r="H53" s="128">
        <v>45717</v>
      </c>
      <c r="I53" s="114">
        <v>85000</v>
      </c>
      <c r="J53" s="114">
        <v>0</v>
      </c>
      <c r="K53" s="231">
        <f>SUM(I53:J53)</f>
        <v>85000</v>
      </c>
      <c r="L53" s="114">
        <f>IF(K53&gt;=[1]Datos!$D$14,([1]Datos!$D$14*[1]Datos!$C$14),IF(K53&lt;=[1]Datos!$D$14,(K53*[1]Datos!$C$14)))</f>
        <v>2439.5</v>
      </c>
      <c r="M53" s="114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8576.9856666666674</v>
      </c>
      <c r="N53" s="114">
        <f>IF(I53&gt;=Datos!$D$15,(Datos!$D$15*Datos!$C$15),IF(I53&lt;=Datos!$D$15,(I53*Datos!$C$15)))</f>
        <v>2584</v>
      </c>
      <c r="O53" s="114">
        <v>25</v>
      </c>
      <c r="P53" s="114">
        <f>SUM(L53:O53)</f>
        <v>13625.485666666667</v>
      </c>
      <c r="Q53" s="235">
        <f>+I53-P53</f>
        <v>71374.514333333325</v>
      </c>
    </row>
    <row r="54" spans="1:17" s="7" customFormat="1" ht="38.25" customHeight="1" x14ac:dyDescent="0.2">
      <c r="A54" s="232">
        <v>17</v>
      </c>
      <c r="B54" s="127" t="s">
        <v>729</v>
      </c>
      <c r="C54" s="127" t="s">
        <v>456</v>
      </c>
      <c r="D54" s="127" t="s">
        <v>730</v>
      </c>
      <c r="E54" s="110" t="s">
        <v>363</v>
      </c>
      <c r="F54" s="110" t="s">
        <v>19</v>
      </c>
      <c r="G54" s="128">
        <v>45536</v>
      </c>
      <c r="H54" s="128">
        <v>45717</v>
      </c>
      <c r="I54" s="114">
        <v>150000</v>
      </c>
      <c r="J54" s="114">
        <v>0</v>
      </c>
      <c r="K54" s="231">
        <f>SUM(I54:J54)</f>
        <v>150000</v>
      </c>
      <c r="L54" s="114">
        <f>IF(K54&gt;=[1]Datos!$D$14,([1]Datos!$D$14*[1]Datos!$C$14),IF(K54&lt;=[1]Datos!$D$14,(K54*[1]Datos!$C$14)))</f>
        <v>4305</v>
      </c>
      <c r="M54" s="114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23866.610666666667</v>
      </c>
      <c r="N54" s="114">
        <f>IF(I54&gt;=Datos!$D$15,(Datos!$D$15*Datos!$C$15),IF(I54&lt;=Datos!$D$15,(I54*Datos!$C$15)))</f>
        <v>4560</v>
      </c>
      <c r="O54" s="114">
        <v>25</v>
      </c>
      <c r="P54" s="114">
        <f>SUM(L54:O54)</f>
        <v>32756.610666666667</v>
      </c>
      <c r="Q54" s="235">
        <f>+I54-P54</f>
        <v>117243.38933333333</v>
      </c>
    </row>
    <row r="55" spans="1:17" s="7" customFormat="1" ht="38.25" customHeight="1" x14ac:dyDescent="0.2">
      <c r="A55" s="232">
        <v>18</v>
      </c>
      <c r="B55" s="127" t="s">
        <v>734</v>
      </c>
      <c r="C55" s="127" t="s">
        <v>732</v>
      </c>
      <c r="D55" s="127" t="s">
        <v>736</v>
      </c>
      <c r="E55" s="110" t="s">
        <v>363</v>
      </c>
      <c r="F55" s="110" t="s">
        <v>19</v>
      </c>
      <c r="G55" s="128">
        <v>45536</v>
      </c>
      <c r="H55" s="128">
        <v>45717</v>
      </c>
      <c r="I55" s="114">
        <v>75000</v>
      </c>
      <c r="J55" s="114">
        <v>0</v>
      </c>
      <c r="K55" s="231">
        <v>75000</v>
      </c>
      <c r="L55" s="114">
        <v>2152.5</v>
      </c>
      <c r="M55" s="114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6309.3756666666668</v>
      </c>
      <c r="N55" s="114">
        <f>IF(I55&gt;=Datos!$D$15,(Datos!$D$15*Datos!$C$15),IF(I55&lt;=Datos!$D$15,(I55*Datos!$C$15)))</f>
        <v>2280</v>
      </c>
      <c r="O55" s="114">
        <v>25</v>
      </c>
      <c r="P55" s="114">
        <v>10766.875666666667</v>
      </c>
      <c r="Q55" s="235">
        <v>64233.124333333333</v>
      </c>
    </row>
    <row r="56" spans="1:17" s="7" customFormat="1" ht="38.25" customHeight="1" x14ac:dyDescent="0.2">
      <c r="A56" s="232">
        <v>19</v>
      </c>
      <c r="B56" s="127" t="s">
        <v>735</v>
      </c>
      <c r="C56" s="127" t="s">
        <v>732</v>
      </c>
      <c r="D56" s="127" t="s">
        <v>736</v>
      </c>
      <c r="E56" s="110" t="s">
        <v>363</v>
      </c>
      <c r="F56" s="110" t="s">
        <v>19</v>
      </c>
      <c r="G56" s="128">
        <v>45536</v>
      </c>
      <c r="H56" s="128">
        <v>45717</v>
      </c>
      <c r="I56" s="114">
        <v>75000</v>
      </c>
      <c r="J56" s="114">
        <v>0</v>
      </c>
      <c r="K56" s="231">
        <v>75000</v>
      </c>
      <c r="L56" s="114">
        <v>2152.5</v>
      </c>
      <c r="M56" s="114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6309.3756666666668</v>
      </c>
      <c r="N56" s="114">
        <f>IF(I56&gt;=Datos!$D$15,(Datos!$D$15*Datos!$C$15),IF(I56&lt;=Datos!$D$15,(I56*Datos!$C$15)))</f>
        <v>2280</v>
      </c>
      <c r="O56" s="114">
        <v>25</v>
      </c>
      <c r="P56" s="114">
        <v>10766.875666666667</v>
      </c>
      <c r="Q56" s="235">
        <v>64233.124333333333</v>
      </c>
    </row>
    <row r="57" spans="1:17" s="87" customFormat="1" ht="36.75" customHeight="1" x14ac:dyDescent="0.2">
      <c r="A57" s="267" t="s">
        <v>501</v>
      </c>
      <c r="B57" s="268"/>
      <c r="C57" s="118">
        <v>4</v>
      </c>
      <c r="D57" s="118"/>
      <c r="E57" s="218"/>
      <c r="F57" s="119"/>
      <c r="G57" s="120"/>
      <c r="H57" s="121"/>
      <c r="I57" s="122">
        <f>SUM(I53:I56)</f>
        <v>385000</v>
      </c>
      <c r="J57" s="122">
        <f t="shared" ref="J57:Q57" si="25">SUM(J53:J56)</f>
        <v>0</v>
      </c>
      <c r="K57" s="122">
        <f t="shared" si="25"/>
        <v>385000</v>
      </c>
      <c r="L57" s="122">
        <f t="shared" si="25"/>
        <v>11049.5</v>
      </c>
      <c r="M57" s="122">
        <f t="shared" si="25"/>
        <v>45062.347666666668</v>
      </c>
      <c r="N57" s="122">
        <f t="shared" si="25"/>
        <v>11704</v>
      </c>
      <c r="O57" s="122">
        <f t="shared" si="25"/>
        <v>100</v>
      </c>
      <c r="P57" s="122">
        <f t="shared" si="25"/>
        <v>67915.847666666668</v>
      </c>
      <c r="Q57" s="122">
        <f t="shared" si="25"/>
        <v>317084.15233333333</v>
      </c>
    </row>
    <row r="58" spans="1:17" s="7" customFormat="1" ht="36.75" customHeight="1" x14ac:dyDescent="0.2">
      <c r="A58" s="267" t="s">
        <v>733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9"/>
    </row>
    <row r="59" spans="1:17" s="7" customFormat="1" ht="38.25" customHeight="1" x14ac:dyDescent="0.2">
      <c r="A59" s="232">
        <v>20</v>
      </c>
      <c r="B59" s="127" t="s">
        <v>480</v>
      </c>
      <c r="C59" s="127" t="s">
        <v>318</v>
      </c>
      <c r="D59" s="127" t="s">
        <v>481</v>
      </c>
      <c r="E59" s="110" t="s">
        <v>363</v>
      </c>
      <c r="F59" s="110" t="s">
        <v>19</v>
      </c>
      <c r="G59" s="128">
        <v>45231</v>
      </c>
      <c r="H59" s="128">
        <v>45413</v>
      </c>
      <c r="I59" s="114">
        <v>110000</v>
      </c>
      <c r="J59" s="114">
        <v>0</v>
      </c>
      <c r="K59" s="231">
        <f>SUM(I59:J59)</f>
        <v>110000</v>
      </c>
      <c r="L59" s="114">
        <f>IF(K59&gt;=[1]Datos!$D$14,([1]Datos!$D$14*[1]Datos!$C$14),IF(K59&lt;=[1]Datos!$D$14,(K59*[1]Datos!$C$14)))</f>
        <v>3157</v>
      </c>
      <c r="M59" s="114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14457.610666666667</v>
      </c>
      <c r="N59" s="114">
        <f>IF(I59&gt;=Datos!$D$15,(Datos!$D$15*Datos!$C$15),IF(I59&lt;=Datos!$D$15,(I59*Datos!$C$15)))</f>
        <v>3344</v>
      </c>
      <c r="O59" s="114">
        <v>25</v>
      </c>
      <c r="P59" s="114">
        <f>SUM(L59:O59)</f>
        <v>20983.610666666667</v>
      </c>
      <c r="Q59" s="235">
        <f>+I59-P59</f>
        <v>89016.389333333325</v>
      </c>
    </row>
    <row r="60" spans="1:17" s="87" customFormat="1" ht="36.75" customHeight="1" x14ac:dyDescent="0.2">
      <c r="A60" s="267" t="s">
        <v>501</v>
      </c>
      <c r="B60" s="268"/>
      <c r="C60" s="118">
        <v>1</v>
      </c>
      <c r="D60" s="118"/>
      <c r="E60" s="218"/>
      <c r="F60" s="119"/>
      <c r="G60" s="120"/>
      <c r="H60" s="121"/>
      <c r="I60" s="122">
        <f>SUM(I59)</f>
        <v>110000</v>
      </c>
      <c r="J60" s="122">
        <f t="shared" ref="J60:Q60" si="26">SUM(J59)</f>
        <v>0</v>
      </c>
      <c r="K60" s="122">
        <f t="shared" si="26"/>
        <v>110000</v>
      </c>
      <c r="L60" s="122">
        <f t="shared" si="26"/>
        <v>3157</v>
      </c>
      <c r="M60" s="122">
        <f t="shared" si="26"/>
        <v>14457.610666666667</v>
      </c>
      <c r="N60" s="122">
        <f t="shared" si="26"/>
        <v>3344</v>
      </c>
      <c r="O60" s="122">
        <f t="shared" si="26"/>
        <v>25</v>
      </c>
      <c r="P60" s="122">
        <f t="shared" si="26"/>
        <v>20983.610666666667</v>
      </c>
      <c r="Q60" s="122">
        <f t="shared" si="26"/>
        <v>89016.389333333325</v>
      </c>
    </row>
    <row r="61" spans="1:17" s="7" customFormat="1" ht="36.75" customHeight="1" x14ac:dyDescent="0.2">
      <c r="A61" s="267" t="s">
        <v>514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9"/>
    </row>
    <row r="62" spans="1:17" s="7" customFormat="1" ht="49.5" customHeight="1" x14ac:dyDescent="0.2">
      <c r="A62" s="232">
        <v>21</v>
      </c>
      <c r="B62" s="161" t="s">
        <v>582</v>
      </c>
      <c r="C62" s="132" t="s">
        <v>318</v>
      </c>
      <c r="D62" s="132" t="s">
        <v>250</v>
      </c>
      <c r="E62" s="110" t="s">
        <v>363</v>
      </c>
      <c r="F62" s="110" t="s">
        <v>19</v>
      </c>
      <c r="G62" s="128">
        <v>45170</v>
      </c>
      <c r="H62" s="128">
        <v>45352</v>
      </c>
      <c r="I62" s="231">
        <v>32000</v>
      </c>
      <c r="J62" s="114">
        <v>0</v>
      </c>
      <c r="K62" s="114">
        <f>SUM(I62:J62)</f>
        <v>32000</v>
      </c>
      <c r="L62" s="114">
        <f>IF(K62&gt;=[1]Datos!$D$14,([1]Datos!$D$14*[1]Datos!$C$14),IF(K62&lt;=[1]Datos!$D$14,(K62*[1]Datos!$C$14)))</f>
        <v>918.4</v>
      </c>
      <c r="M62" s="231" t="str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0</v>
      </c>
      <c r="N62" s="114">
        <f>IF(I62&gt;=Datos!$D$15,(Datos!$D$15*Datos!$C$15),IF(I62&lt;=Datos!$D$15,(I62*Datos!$C$15)))</f>
        <v>972.8</v>
      </c>
      <c r="O62" s="114">
        <v>25</v>
      </c>
      <c r="P62" s="114">
        <f>SUM(L62:O62)</f>
        <v>1916.1999999999998</v>
      </c>
      <c r="Q62" s="235">
        <f>+K62-P62</f>
        <v>30083.8</v>
      </c>
    </row>
    <row r="63" spans="1:17" s="87" customFormat="1" ht="36.75" customHeight="1" x14ac:dyDescent="0.2">
      <c r="A63" s="267" t="s">
        <v>501</v>
      </c>
      <c r="B63" s="268"/>
      <c r="C63" s="118">
        <v>1</v>
      </c>
      <c r="D63" s="118"/>
      <c r="E63" s="218"/>
      <c r="F63" s="119"/>
      <c r="G63" s="120"/>
      <c r="H63" s="121"/>
      <c r="I63" s="122">
        <f t="shared" ref="I63:Q63" si="27">SUM(I62)</f>
        <v>32000</v>
      </c>
      <c r="J63" s="122">
        <f t="shared" si="27"/>
        <v>0</v>
      </c>
      <c r="K63" s="122">
        <f t="shared" si="27"/>
        <v>32000</v>
      </c>
      <c r="L63" s="122">
        <f t="shared" si="27"/>
        <v>918.4</v>
      </c>
      <c r="M63" s="122">
        <f t="shared" si="27"/>
        <v>0</v>
      </c>
      <c r="N63" s="122">
        <f t="shared" si="27"/>
        <v>972.8</v>
      </c>
      <c r="O63" s="122">
        <f t="shared" si="27"/>
        <v>25</v>
      </c>
      <c r="P63" s="122">
        <f t="shared" si="27"/>
        <v>1916.1999999999998</v>
      </c>
      <c r="Q63" s="122">
        <f t="shared" si="27"/>
        <v>30083.8</v>
      </c>
    </row>
    <row r="64" spans="1:17" s="7" customFormat="1" ht="36.75" customHeight="1" x14ac:dyDescent="0.2">
      <c r="A64" s="267" t="s">
        <v>530</v>
      </c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9"/>
    </row>
    <row r="65" spans="1:17" s="7" customFormat="1" ht="49.5" customHeight="1" x14ac:dyDescent="0.2">
      <c r="A65" s="232">
        <v>22</v>
      </c>
      <c r="B65" s="161" t="s">
        <v>286</v>
      </c>
      <c r="C65" s="132" t="s">
        <v>456</v>
      </c>
      <c r="D65" s="132" t="s">
        <v>583</v>
      </c>
      <c r="E65" s="110" t="s">
        <v>363</v>
      </c>
      <c r="F65" s="110" t="s">
        <v>19</v>
      </c>
      <c r="G65" s="128">
        <v>44986</v>
      </c>
      <c r="H65" s="128">
        <v>45352</v>
      </c>
      <c r="I65" s="231">
        <v>80000</v>
      </c>
      <c r="J65" s="114">
        <v>0</v>
      </c>
      <c r="K65" s="114">
        <f>SUM(I65:J65)</f>
        <v>80000</v>
      </c>
      <c r="L65" s="114">
        <f>IF(K65&gt;=[1]Datos!$D$14,([1]Datos!$D$14*[1]Datos!$C$14),IF(K65&lt;=[1]Datos!$D$14,(K65*[1]Datos!$C$14)))</f>
        <v>2296</v>
      </c>
      <c r="M65" s="231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7400.8606666666674</v>
      </c>
      <c r="N65" s="114">
        <f>IF(I65&gt;=Datos!$D$15,(Datos!$D$15*Datos!$C$15),IF(I65&lt;=Datos!$D$15,(I65*Datos!$C$15)))</f>
        <v>2432</v>
      </c>
      <c r="O65" s="114">
        <v>25</v>
      </c>
      <c r="P65" s="114">
        <f>SUM(L65:O65)</f>
        <v>12153.860666666667</v>
      </c>
      <c r="Q65" s="235">
        <f>+K65-P65</f>
        <v>67846.139333333325</v>
      </c>
    </row>
    <row r="66" spans="1:17" s="7" customFormat="1" ht="38.25" customHeight="1" x14ac:dyDescent="0.2">
      <c r="A66" s="232">
        <v>23</v>
      </c>
      <c r="B66" s="161" t="s">
        <v>217</v>
      </c>
      <c r="C66" s="132" t="s">
        <v>316</v>
      </c>
      <c r="D66" s="132" t="s">
        <v>448</v>
      </c>
      <c r="E66" s="110" t="s">
        <v>363</v>
      </c>
      <c r="F66" s="110" t="s">
        <v>313</v>
      </c>
      <c r="G66" s="128">
        <v>44986</v>
      </c>
      <c r="H66" s="128">
        <v>45170</v>
      </c>
      <c r="I66" s="231">
        <v>68250</v>
      </c>
      <c r="J66" s="114">
        <v>0</v>
      </c>
      <c r="K66" s="231">
        <f t="shared" ref="K66" si="28">SUM(I66:J66)</f>
        <v>68250</v>
      </c>
      <c r="L66" s="114">
        <f>IF(K66&gt;=[1]Datos!$D$14,([1]Datos!$D$14*[1]Datos!$C$14),IF(K66&lt;=[1]Datos!$D$14,(K66*[1]Datos!$C$14)))</f>
        <v>1958.7750000000001</v>
      </c>
      <c r="M66" s="114">
        <f>IF((I66-L66-N66)&lt;=Datos!$G$7,"0",IF((I66-L66-N66)&lt;=Datos!$G$8,((I66-L66-N66)-Datos!$F$8)*Datos!$I$6,IF((I66-L66-N66)&lt;=Datos!$G$9,Datos!$I$8+((I66-L66-N66)-Datos!$F$9)*Datos!$J$6,IF((I66-L66-N66)&gt;=Datos!$F$10,(Datos!$I$8+Datos!$J$8)+((I66-L66-N66)-Datos!$F$10)*Datos!$K$6))))</f>
        <v>5039.1606666666667</v>
      </c>
      <c r="N66" s="114">
        <f>IF(I66&gt;=Datos!$D$15,(Datos!$D$15*Datos!$C$15),IF(I66&lt;=Datos!$D$15,(I66*Datos!$C$15)))</f>
        <v>2074.8000000000002</v>
      </c>
      <c r="O66" s="114">
        <v>25</v>
      </c>
      <c r="P66" s="114">
        <f t="shared" ref="P66" si="29">SUM(L66:O66)</f>
        <v>9097.7356666666674</v>
      </c>
      <c r="Q66" s="235">
        <f>+I66-P66</f>
        <v>59152.264333333333</v>
      </c>
    </row>
    <row r="67" spans="1:17" s="87" customFormat="1" ht="36.75" customHeight="1" x14ac:dyDescent="0.2">
      <c r="A67" s="267" t="s">
        <v>501</v>
      </c>
      <c r="B67" s="268"/>
      <c r="C67" s="118">
        <v>2</v>
      </c>
      <c r="D67" s="118"/>
      <c r="E67" s="218"/>
      <c r="F67" s="119"/>
      <c r="G67" s="120"/>
      <c r="H67" s="121"/>
      <c r="I67" s="122">
        <f t="shared" ref="I67:Q67" si="30">SUM(I65:I66)</f>
        <v>148250</v>
      </c>
      <c r="J67" s="122">
        <f t="shared" si="30"/>
        <v>0</v>
      </c>
      <c r="K67" s="122">
        <f t="shared" si="30"/>
        <v>148250</v>
      </c>
      <c r="L67" s="122">
        <f t="shared" si="30"/>
        <v>4254.7749999999996</v>
      </c>
      <c r="M67" s="122">
        <f t="shared" si="30"/>
        <v>12440.021333333334</v>
      </c>
      <c r="N67" s="122">
        <f t="shared" si="30"/>
        <v>4506.8</v>
      </c>
      <c r="O67" s="122">
        <f t="shared" si="30"/>
        <v>50</v>
      </c>
      <c r="P67" s="122">
        <f t="shared" si="30"/>
        <v>21251.596333333335</v>
      </c>
      <c r="Q67" s="122">
        <f t="shared" si="30"/>
        <v>126998.40366666665</v>
      </c>
    </row>
    <row r="68" spans="1:17" ht="25.5" customHeight="1" thickBot="1" x14ac:dyDescent="0.25">
      <c r="A68" s="240"/>
      <c r="B68" s="241" t="s">
        <v>11</v>
      </c>
      <c r="C68" s="241"/>
      <c r="D68" s="241"/>
      <c r="E68" s="241"/>
      <c r="F68" s="241"/>
      <c r="G68" s="241"/>
      <c r="H68" s="242"/>
      <c r="I68" s="243">
        <f>+I67+I63+I60+I57+I51+I48+I45+I42+I35+I28+I23+I39</f>
        <v>2168583.33</v>
      </c>
      <c r="J68" s="243">
        <f t="shared" ref="J68:Q68" si="31">+J67+J63+J60+J57+J51+J48+J45+J42+J35+J28+J23+J39</f>
        <v>0</v>
      </c>
      <c r="K68" s="243">
        <f t="shared" si="31"/>
        <v>2168583.33</v>
      </c>
      <c r="L68" s="243">
        <f t="shared" si="31"/>
        <v>62238.341570999997</v>
      </c>
      <c r="M68" s="243">
        <f t="shared" si="31"/>
        <v>270312.16829925001</v>
      </c>
      <c r="N68" s="243">
        <f t="shared" si="31"/>
        <v>65173.293231999996</v>
      </c>
      <c r="O68" s="243">
        <f t="shared" si="31"/>
        <v>2088.0500000000002</v>
      </c>
      <c r="P68" s="243">
        <f t="shared" si="31"/>
        <v>399811.85310225002</v>
      </c>
      <c r="Q68" s="243">
        <f t="shared" si="31"/>
        <v>1768771.4768977498</v>
      </c>
    </row>
    <row r="72" spans="1:17" x14ac:dyDescent="0.2">
      <c r="C72" s="2" t="s">
        <v>20</v>
      </c>
      <c r="E72" s="2"/>
      <c r="H72" s="282" t="s">
        <v>22</v>
      </c>
      <c r="I72" s="282"/>
      <c r="N72" s="282" t="s">
        <v>22</v>
      </c>
      <c r="O72" s="282"/>
    </row>
    <row r="73" spans="1:17" x14ac:dyDescent="0.2">
      <c r="E73" s="2"/>
      <c r="I73" s="5"/>
    </row>
    <row r="74" spans="1:17" x14ac:dyDescent="0.2">
      <c r="E74" s="2"/>
      <c r="I74" s="5"/>
    </row>
    <row r="75" spans="1:17" x14ac:dyDescent="0.2">
      <c r="C75" s="146"/>
      <c r="E75" s="2"/>
      <c r="H75" s="146"/>
      <c r="I75" s="166"/>
      <c r="N75" s="147"/>
      <c r="O75" s="147"/>
    </row>
    <row r="76" spans="1:17" x14ac:dyDescent="0.2">
      <c r="C76" s="2" t="s">
        <v>21</v>
      </c>
      <c r="E76" s="2"/>
      <c r="H76" s="289" t="s">
        <v>24</v>
      </c>
      <c r="I76" s="289"/>
      <c r="N76" s="282" t="s">
        <v>23</v>
      </c>
      <c r="O76" s="282"/>
    </row>
  </sheetData>
  <sortState xmlns:xlrd2="http://schemas.microsoft.com/office/spreadsheetml/2017/richdata2" ref="B21:Q34">
    <sortCondition ref="B21:B34"/>
  </sortState>
  <mergeCells count="32">
    <mergeCell ref="A43:Q43"/>
    <mergeCell ref="A45:B45"/>
    <mergeCell ref="A52:Q52"/>
    <mergeCell ref="A40:Q40"/>
    <mergeCell ref="A42:B42"/>
    <mergeCell ref="A46:Q46"/>
    <mergeCell ref="A57:B57"/>
    <mergeCell ref="A49:Q49"/>
    <mergeCell ref="A51:B51"/>
    <mergeCell ref="A36:Q36"/>
    <mergeCell ref="A12:Q12"/>
    <mergeCell ref="A13:Q13"/>
    <mergeCell ref="A14:Q14"/>
    <mergeCell ref="B16:N16"/>
    <mergeCell ref="A35:B35"/>
    <mergeCell ref="A29:Q29"/>
    <mergeCell ref="A24:Q24"/>
    <mergeCell ref="A28:B28"/>
    <mergeCell ref="A21:Q21"/>
    <mergeCell ref="A23:B23"/>
    <mergeCell ref="A39:B39"/>
    <mergeCell ref="A48:B48"/>
    <mergeCell ref="A58:Q58"/>
    <mergeCell ref="A60:B60"/>
    <mergeCell ref="A61:Q61"/>
    <mergeCell ref="A63:B63"/>
    <mergeCell ref="H76:I76"/>
    <mergeCell ref="N76:O76"/>
    <mergeCell ref="H72:I72"/>
    <mergeCell ref="N72:O72"/>
    <mergeCell ref="A64:Q64"/>
    <mergeCell ref="A67:B67"/>
  </mergeCells>
  <pageMargins left="0.7" right="0.7" top="0.75" bottom="0.75" header="0.3" footer="0.3"/>
  <pageSetup paperSize="5" scale="53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6"/>
  <sheetViews>
    <sheetView showGridLines="0" topLeftCell="G81" zoomScale="91" zoomScaleNormal="91" zoomScaleSheetLayoutView="48" workbookViewId="0">
      <selection activeCell="C97" sqref="C97:F97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78" t="s">
        <v>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</row>
    <row r="5" spans="1:17" ht="26.25" customHeight="1" x14ac:dyDescent="0.25">
      <c r="A5" s="278" t="s">
        <v>929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82" t="s">
        <v>746</v>
      </c>
      <c r="C7" s="282"/>
      <c r="D7" s="282"/>
      <c r="E7" s="282"/>
      <c r="F7" s="282"/>
      <c r="G7" s="282"/>
      <c r="H7" s="282"/>
      <c r="I7" s="282"/>
      <c r="J7" s="282"/>
      <c r="K7" s="283"/>
      <c r="L7" s="284"/>
      <c r="M7" s="285"/>
      <c r="N7" s="282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4" t="s">
        <v>8</v>
      </c>
      <c r="B9" s="151" t="s">
        <v>5</v>
      </c>
      <c r="C9" s="151" t="s">
        <v>17</v>
      </c>
      <c r="D9" s="151" t="s">
        <v>6</v>
      </c>
      <c r="E9" s="151" t="s">
        <v>311</v>
      </c>
      <c r="F9" s="151" t="s">
        <v>18</v>
      </c>
      <c r="G9" s="151" t="s">
        <v>12</v>
      </c>
      <c r="H9" s="151" t="s">
        <v>355</v>
      </c>
      <c r="I9" s="151" t="s">
        <v>356</v>
      </c>
      <c r="J9" s="151" t="s">
        <v>0</v>
      </c>
      <c r="K9" s="151" t="s">
        <v>1</v>
      </c>
      <c r="L9" s="151" t="s">
        <v>2</v>
      </c>
      <c r="M9" s="151" t="s">
        <v>357</v>
      </c>
      <c r="N9" s="151" t="s">
        <v>358</v>
      </c>
      <c r="O9" s="152" t="s">
        <v>10</v>
      </c>
    </row>
    <row r="10" spans="1:17" s="7" customFormat="1" ht="36.75" customHeight="1" x14ac:dyDescent="0.2">
      <c r="A10" s="286" t="s">
        <v>532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8"/>
    </row>
    <row r="11" spans="1:17" s="1" customFormat="1" ht="32.1" customHeight="1" x14ac:dyDescent="0.2">
      <c r="A11" s="153">
        <v>1</v>
      </c>
      <c r="B11" s="116" t="s">
        <v>903</v>
      </c>
      <c r="C11" s="127" t="s">
        <v>316</v>
      </c>
      <c r="D11" s="116" t="s">
        <v>362</v>
      </c>
      <c r="E11" s="155" t="s">
        <v>354</v>
      </c>
      <c r="F11" s="117" t="s">
        <v>313</v>
      </c>
      <c r="G11" s="141">
        <v>18000</v>
      </c>
      <c r="H11" s="141">
        <v>0</v>
      </c>
      <c r="I11" s="141">
        <v>18000</v>
      </c>
      <c r="J11" s="141">
        <v>0</v>
      </c>
      <c r="K11" s="141">
        <v>0</v>
      </c>
      <c r="L11" s="141">
        <v>0</v>
      </c>
      <c r="M11" s="141">
        <v>0</v>
      </c>
      <c r="N11" s="141">
        <f t="shared" ref="N11:N12" si="0">SUM(J11:M11)</f>
        <v>0</v>
      </c>
      <c r="O11" s="115">
        <f t="shared" ref="O11:O25" si="1">+I11-N11</f>
        <v>18000</v>
      </c>
    </row>
    <row r="12" spans="1:17" s="1" customFormat="1" ht="32.1" customHeight="1" x14ac:dyDescent="0.2">
      <c r="A12" s="153">
        <v>2</v>
      </c>
      <c r="B12" s="116" t="s">
        <v>904</v>
      </c>
      <c r="C12" s="116" t="s">
        <v>316</v>
      </c>
      <c r="D12" s="116" t="s">
        <v>362</v>
      </c>
      <c r="E12" s="155" t="s">
        <v>354</v>
      </c>
      <c r="F12" s="117" t="s">
        <v>313</v>
      </c>
      <c r="G12" s="141">
        <v>13000</v>
      </c>
      <c r="H12" s="141">
        <v>0</v>
      </c>
      <c r="I12" s="141">
        <v>13000</v>
      </c>
      <c r="J12" s="141">
        <v>0</v>
      </c>
      <c r="K12" s="141">
        <v>0</v>
      </c>
      <c r="L12" s="141">
        <v>0</v>
      </c>
      <c r="M12" s="141">
        <v>0</v>
      </c>
      <c r="N12" s="141">
        <f t="shared" si="0"/>
        <v>0</v>
      </c>
      <c r="O12" s="115">
        <f t="shared" si="1"/>
        <v>13000</v>
      </c>
    </row>
    <row r="13" spans="1:17" s="16" customFormat="1" ht="32.1" customHeight="1" x14ac:dyDescent="0.2">
      <c r="A13" s="153">
        <v>3</v>
      </c>
      <c r="B13" s="161" t="s">
        <v>905</v>
      </c>
      <c r="C13" s="116" t="s">
        <v>316</v>
      </c>
      <c r="D13" s="116" t="s">
        <v>362</v>
      </c>
      <c r="E13" s="155" t="s">
        <v>354</v>
      </c>
      <c r="F13" s="117" t="s">
        <v>313</v>
      </c>
      <c r="G13" s="141">
        <v>13000</v>
      </c>
      <c r="H13" s="141">
        <v>0</v>
      </c>
      <c r="I13" s="141">
        <v>13000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15">
        <f t="shared" si="1"/>
        <v>13000</v>
      </c>
    </row>
    <row r="14" spans="1:17" s="1" customFormat="1" ht="32.1" customHeight="1" x14ac:dyDescent="0.2">
      <c r="A14" s="153">
        <v>4</v>
      </c>
      <c r="B14" s="227" t="s">
        <v>369</v>
      </c>
      <c r="C14" s="127" t="s">
        <v>316</v>
      </c>
      <c r="D14" s="127" t="s">
        <v>362</v>
      </c>
      <c r="E14" s="110" t="s">
        <v>354</v>
      </c>
      <c r="F14" s="117" t="s">
        <v>313</v>
      </c>
      <c r="G14" s="141">
        <v>8500</v>
      </c>
      <c r="H14" s="113">
        <v>0</v>
      </c>
      <c r="I14" s="113">
        <v>8500</v>
      </c>
      <c r="J14" s="113">
        <v>0</v>
      </c>
      <c r="K14" s="113">
        <v>0</v>
      </c>
      <c r="L14" s="113">
        <v>0</v>
      </c>
      <c r="M14" s="113">
        <v>0</v>
      </c>
      <c r="N14" s="113">
        <f>SUM(J14:M14)</f>
        <v>0</v>
      </c>
      <c r="O14" s="115">
        <f t="shared" si="1"/>
        <v>8500</v>
      </c>
    </row>
    <row r="15" spans="1:17" s="1" customFormat="1" ht="32.1" customHeight="1" x14ac:dyDescent="0.2">
      <c r="A15" s="153">
        <v>5</v>
      </c>
      <c r="B15" s="227" t="s">
        <v>281</v>
      </c>
      <c r="C15" s="127" t="s">
        <v>316</v>
      </c>
      <c r="D15" s="127" t="s">
        <v>742</v>
      </c>
      <c r="E15" s="110" t="s">
        <v>354</v>
      </c>
      <c r="F15" s="117" t="s">
        <v>313</v>
      </c>
      <c r="G15" s="141">
        <v>8500</v>
      </c>
      <c r="H15" s="113">
        <v>0</v>
      </c>
      <c r="I15" s="113">
        <v>8500</v>
      </c>
      <c r="J15" s="113">
        <v>0</v>
      </c>
      <c r="K15" s="113">
        <v>0</v>
      </c>
      <c r="L15" s="113">
        <v>0</v>
      </c>
      <c r="M15" s="113">
        <v>0</v>
      </c>
      <c r="N15" s="113">
        <f>SUM(J15:M15)</f>
        <v>0</v>
      </c>
      <c r="O15" s="115">
        <f t="shared" si="1"/>
        <v>8500</v>
      </c>
    </row>
    <row r="16" spans="1:17" s="1" customFormat="1" ht="32.1" customHeight="1" x14ac:dyDescent="0.2">
      <c r="A16" s="153">
        <v>6</v>
      </c>
      <c r="B16" s="116" t="s">
        <v>634</v>
      </c>
      <c r="C16" s="116" t="s">
        <v>316</v>
      </c>
      <c r="D16" s="116" t="s">
        <v>362</v>
      </c>
      <c r="E16" s="155" t="s">
        <v>354</v>
      </c>
      <c r="F16" s="117" t="s">
        <v>313</v>
      </c>
      <c r="G16" s="141">
        <v>13000</v>
      </c>
      <c r="H16" s="141">
        <v>0</v>
      </c>
      <c r="I16" s="141">
        <v>13000</v>
      </c>
      <c r="J16" s="141">
        <v>0</v>
      </c>
      <c r="K16" s="141">
        <v>0</v>
      </c>
      <c r="L16" s="141">
        <v>0</v>
      </c>
      <c r="M16" s="141">
        <v>0</v>
      </c>
      <c r="N16" s="141">
        <f t="shared" ref="N16:N19" si="2">SUM(J16:M16)</f>
        <v>0</v>
      </c>
      <c r="O16" s="115">
        <f t="shared" si="1"/>
        <v>13000</v>
      </c>
    </row>
    <row r="17" spans="1:15" s="1" customFormat="1" ht="32.1" customHeight="1" x14ac:dyDescent="0.2">
      <c r="A17" s="153">
        <v>7</v>
      </c>
      <c r="B17" s="127" t="s">
        <v>275</v>
      </c>
      <c r="C17" s="127" t="s">
        <v>316</v>
      </c>
      <c r="D17" s="127" t="s">
        <v>362</v>
      </c>
      <c r="E17" s="155" t="s">
        <v>354</v>
      </c>
      <c r="F17" s="117" t="s">
        <v>313</v>
      </c>
      <c r="G17" s="141">
        <v>10500</v>
      </c>
      <c r="H17" s="141">
        <v>0</v>
      </c>
      <c r="I17" s="141">
        <v>10500</v>
      </c>
      <c r="J17" s="141">
        <v>0</v>
      </c>
      <c r="K17" s="141">
        <v>0</v>
      </c>
      <c r="L17" s="141">
        <v>0</v>
      </c>
      <c r="M17" s="141">
        <v>0</v>
      </c>
      <c r="N17" s="141">
        <f t="shared" si="2"/>
        <v>0</v>
      </c>
      <c r="O17" s="115">
        <f t="shared" si="1"/>
        <v>10500</v>
      </c>
    </row>
    <row r="18" spans="1:15" s="1" customFormat="1" ht="32.1" customHeight="1" x14ac:dyDescent="0.2">
      <c r="A18" s="153">
        <v>8</v>
      </c>
      <c r="B18" s="116" t="s">
        <v>267</v>
      </c>
      <c r="C18" s="116" t="s">
        <v>316</v>
      </c>
      <c r="D18" s="116" t="s">
        <v>694</v>
      </c>
      <c r="E18" s="155" t="s">
        <v>354</v>
      </c>
      <c r="F18" s="117" t="s">
        <v>313</v>
      </c>
      <c r="G18" s="141">
        <v>12000</v>
      </c>
      <c r="H18" s="141">
        <v>0</v>
      </c>
      <c r="I18" s="141">
        <v>12000</v>
      </c>
      <c r="J18" s="141">
        <v>0</v>
      </c>
      <c r="K18" s="141">
        <v>0</v>
      </c>
      <c r="L18" s="141">
        <v>0</v>
      </c>
      <c r="M18" s="141">
        <v>0</v>
      </c>
      <c r="N18" s="141">
        <f t="shared" si="2"/>
        <v>0</v>
      </c>
      <c r="O18" s="115">
        <f t="shared" si="1"/>
        <v>12000</v>
      </c>
    </row>
    <row r="19" spans="1:15" s="16" customFormat="1" ht="32.1" customHeight="1" x14ac:dyDescent="0.2">
      <c r="A19" s="153">
        <v>9</v>
      </c>
      <c r="B19" s="116" t="s">
        <v>272</v>
      </c>
      <c r="C19" s="127" t="s">
        <v>316</v>
      </c>
      <c r="D19" s="116" t="s">
        <v>362</v>
      </c>
      <c r="E19" s="155" t="s">
        <v>354</v>
      </c>
      <c r="F19" s="117" t="s">
        <v>313</v>
      </c>
      <c r="G19" s="141">
        <v>14000</v>
      </c>
      <c r="H19" s="141">
        <v>0</v>
      </c>
      <c r="I19" s="141">
        <v>14000</v>
      </c>
      <c r="J19" s="141">
        <v>0</v>
      </c>
      <c r="K19" s="141">
        <v>0</v>
      </c>
      <c r="L19" s="141">
        <v>0</v>
      </c>
      <c r="M19" s="141">
        <v>0</v>
      </c>
      <c r="N19" s="141">
        <f t="shared" si="2"/>
        <v>0</v>
      </c>
      <c r="O19" s="115">
        <f t="shared" si="1"/>
        <v>14000</v>
      </c>
    </row>
    <row r="20" spans="1:15" s="1" customFormat="1" ht="32.1" customHeight="1" x14ac:dyDescent="0.2">
      <c r="A20" s="153">
        <v>10</v>
      </c>
      <c r="B20" s="116" t="s">
        <v>619</v>
      </c>
      <c r="C20" s="127" t="s">
        <v>316</v>
      </c>
      <c r="D20" s="116" t="s">
        <v>362</v>
      </c>
      <c r="E20" s="155" t="s">
        <v>354</v>
      </c>
      <c r="F20" s="117" t="s">
        <v>313</v>
      </c>
      <c r="G20" s="141">
        <v>10500</v>
      </c>
      <c r="H20" s="141">
        <v>0</v>
      </c>
      <c r="I20" s="141">
        <v>10500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15">
        <f t="shared" si="1"/>
        <v>10500</v>
      </c>
    </row>
    <row r="21" spans="1:15" s="1" customFormat="1" ht="32.1" customHeight="1" x14ac:dyDescent="0.2">
      <c r="A21" s="153">
        <v>11</v>
      </c>
      <c r="B21" s="116" t="s">
        <v>637</v>
      </c>
      <c r="C21" s="127" t="s">
        <v>316</v>
      </c>
      <c r="D21" s="116" t="s">
        <v>362</v>
      </c>
      <c r="E21" s="155" t="s">
        <v>354</v>
      </c>
      <c r="F21" s="117" t="s">
        <v>313</v>
      </c>
      <c r="G21" s="141">
        <v>12000</v>
      </c>
      <c r="H21" s="141">
        <v>0</v>
      </c>
      <c r="I21" s="141">
        <v>12000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15">
        <f t="shared" si="1"/>
        <v>12000</v>
      </c>
    </row>
    <row r="22" spans="1:15" s="1" customFormat="1" ht="32.1" customHeight="1" x14ac:dyDescent="0.2">
      <c r="A22" s="153">
        <v>12</v>
      </c>
      <c r="B22" s="116" t="s">
        <v>906</v>
      </c>
      <c r="C22" s="127" t="s">
        <v>316</v>
      </c>
      <c r="D22" s="116" t="s">
        <v>362</v>
      </c>
      <c r="E22" s="155" t="s">
        <v>354</v>
      </c>
      <c r="F22" s="117" t="s">
        <v>19</v>
      </c>
      <c r="G22" s="141">
        <v>10500</v>
      </c>
      <c r="H22" s="141">
        <v>0</v>
      </c>
      <c r="I22" s="141">
        <v>10500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15">
        <f t="shared" si="1"/>
        <v>10500</v>
      </c>
    </row>
    <row r="23" spans="1:15" s="1" customFormat="1" ht="32.1" customHeight="1" x14ac:dyDescent="0.2">
      <c r="A23" s="153">
        <v>13</v>
      </c>
      <c r="B23" s="116" t="s">
        <v>479</v>
      </c>
      <c r="C23" s="116" t="s">
        <v>316</v>
      </c>
      <c r="D23" s="116" t="s">
        <v>362</v>
      </c>
      <c r="E23" s="155" t="s">
        <v>354</v>
      </c>
      <c r="F23" s="117" t="s">
        <v>313</v>
      </c>
      <c r="G23" s="141">
        <v>12500</v>
      </c>
      <c r="H23" s="141">
        <v>0</v>
      </c>
      <c r="I23" s="141">
        <v>12500</v>
      </c>
      <c r="J23" s="141">
        <v>0</v>
      </c>
      <c r="K23" s="141">
        <v>0</v>
      </c>
      <c r="L23" s="141">
        <v>0</v>
      </c>
      <c r="M23" s="141">
        <v>0</v>
      </c>
      <c r="N23" s="141">
        <f t="shared" ref="N23:N24" si="3">SUM(J23:M23)</f>
        <v>0</v>
      </c>
      <c r="O23" s="115">
        <f t="shared" si="1"/>
        <v>12500</v>
      </c>
    </row>
    <row r="24" spans="1:15" s="1" customFormat="1" ht="32.1" customHeight="1" x14ac:dyDescent="0.2">
      <c r="A24" s="153">
        <v>14</v>
      </c>
      <c r="B24" s="227" t="s">
        <v>279</v>
      </c>
      <c r="C24" s="127" t="s">
        <v>316</v>
      </c>
      <c r="D24" s="127" t="s">
        <v>742</v>
      </c>
      <c r="E24" s="110" t="s">
        <v>354</v>
      </c>
      <c r="F24" s="117" t="s">
        <v>313</v>
      </c>
      <c r="G24" s="141">
        <v>10500</v>
      </c>
      <c r="H24" s="113">
        <v>0</v>
      </c>
      <c r="I24" s="113">
        <v>10500</v>
      </c>
      <c r="J24" s="113">
        <v>0</v>
      </c>
      <c r="K24" s="113">
        <v>0</v>
      </c>
      <c r="L24" s="113">
        <v>0</v>
      </c>
      <c r="M24" s="113">
        <v>0</v>
      </c>
      <c r="N24" s="113">
        <f t="shared" si="3"/>
        <v>0</v>
      </c>
      <c r="O24" s="115">
        <f t="shared" si="1"/>
        <v>10500</v>
      </c>
    </row>
    <row r="25" spans="1:15" s="1" customFormat="1" ht="32.1" customHeight="1" x14ac:dyDescent="0.2">
      <c r="A25" s="153">
        <v>15</v>
      </c>
      <c r="B25" s="116" t="s">
        <v>278</v>
      </c>
      <c r="C25" s="127" t="s">
        <v>316</v>
      </c>
      <c r="D25" s="116" t="s">
        <v>362</v>
      </c>
      <c r="E25" s="155" t="s">
        <v>354</v>
      </c>
      <c r="F25" s="117" t="s">
        <v>313</v>
      </c>
      <c r="G25" s="141">
        <v>40000</v>
      </c>
      <c r="H25" s="141">
        <v>0</v>
      </c>
      <c r="I25" s="141">
        <v>40000</v>
      </c>
      <c r="J25" s="141">
        <v>0</v>
      </c>
      <c r="K25" s="141">
        <v>797.25</v>
      </c>
      <c r="L25" s="141">
        <v>0</v>
      </c>
      <c r="M25" s="141">
        <v>0</v>
      </c>
      <c r="N25" s="141">
        <f t="shared" ref="N25" si="4">SUM(J25:M25)</f>
        <v>797.25</v>
      </c>
      <c r="O25" s="115">
        <f t="shared" si="1"/>
        <v>39202.75</v>
      </c>
    </row>
    <row r="26" spans="1:15" s="7" customFormat="1" ht="36.75" customHeight="1" x14ac:dyDescent="0.2">
      <c r="A26" s="267" t="s">
        <v>501</v>
      </c>
      <c r="B26" s="268"/>
      <c r="C26" s="118">
        <v>15</v>
      </c>
      <c r="D26" s="157"/>
      <c r="E26" s="158"/>
      <c r="F26" s="159"/>
      <c r="G26" s="160">
        <f t="shared" ref="G26:O26" si="5">SUM(G11:G25)</f>
        <v>206500</v>
      </c>
      <c r="H26" s="160">
        <f t="shared" si="5"/>
        <v>0</v>
      </c>
      <c r="I26" s="160">
        <f t="shared" si="5"/>
        <v>206500</v>
      </c>
      <c r="J26" s="160">
        <f t="shared" si="5"/>
        <v>0</v>
      </c>
      <c r="K26" s="160">
        <f t="shared" si="5"/>
        <v>797.25</v>
      </c>
      <c r="L26" s="160">
        <f t="shared" si="5"/>
        <v>0</v>
      </c>
      <c r="M26" s="160">
        <f t="shared" si="5"/>
        <v>0</v>
      </c>
      <c r="N26" s="160">
        <f t="shared" si="5"/>
        <v>797.25</v>
      </c>
      <c r="O26" s="160">
        <f t="shared" si="5"/>
        <v>205702.75</v>
      </c>
    </row>
    <row r="27" spans="1:15" s="7" customFormat="1" ht="36.75" customHeight="1" x14ac:dyDescent="0.2">
      <c r="A27" s="286" t="s">
        <v>529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8"/>
    </row>
    <row r="28" spans="1:15" s="1" customFormat="1" ht="32.1" customHeight="1" x14ac:dyDescent="0.2">
      <c r="A28" s="153">
        <v>16</v>
      </c>
      <c r="B28" s="116" t="s">
        <v>743</v>
      </c>
      <c r="C28" s="116" t="s">
        <v>318</v>
      </c>
      <c r="D28" s="116" t="s">
        <v>635</v>
      </c>
      <c r="E28" s="155" t="s">
        <v>354</v>
      </c>
      <c r="F28" s="117" t="s">
        <v>313</v>
      </c>
      <c r="G28" s="141">
        <v>13000</v>
      </c>
      <c r="H28" s="141">
        <v>0</v>
      </c>
      <c r="I28" s="141">
        <f t="shared" ref="I28" si="6">SUM(G28:H28)</f>
        <v>13000</v>
      </c>
      <c r="J28" s="141">
        <v>0</v>
      </c>
      <c r="K28" s="141">
        <v>0</v>
      </c>
      <c r="L28" s="141">
        <v>0</v>
      </c>
      <c r="M28" s="141">
        <v>0</v>
      </c>
      <c r="N28" s="141">
        <f t="shared" ref="N28" si="7">SUM(J28:M28)</f>
        <v>0</v>
      </c>
      <c r="O28" s="115">
        <f t="shared" ref="O28" si="8">+I28-N28</f>
        <v>13000</v>
      </c>
    </row>
    <row r="29" spans="1:15" s="1" customFormat="1" ht="32.1" customHeight="1" x14ac:dyDescent="0.2">
      <c r="A29" s="153">
        <v>17</v>
      </c>
      <c r="B29" s="116" t="s">
        <v>839</v>
      </c>
      <c r="C29" s="116" t="s">
        <v>318</v>
      </c>
      <c r="D29" s="116" t="s">
        <v>635</v>
      </c>
      <c r="E29" s="155" t="s">
        <v>354</v>
      </c>
      <c r="F29" s="117" t="s">
        <v>313</v>
      </c>
      <c r="G29" s="141">
        <v>13000</v>
      </c>
      <c r="H29" s="141">
        <v>0</v>
      </c>
      <c r="I29" s="141">
        <f t="shared" ref="I29:I39" si="9">SUM(G29:H29)</f>
        <v>13000</v>
      </c>
      <c r="J29" s="141">
        <v>0</v>
      </c>
      <c r="K29" s="141">
        <v>0</v>
      </c>
      <c r="L29" s="141">
        <v>0</v>
      </c>
      <c r="M29" s="141">
        <v>0</v>
      </c>
      <c r="N29" s="141">
        <f t="shared" ref="N29:N39" si="10">SUM(J29:M29)</f>
        <v>0</v>
      </c>
      <c r="O29" s="115">
        <f t="shared" ref="O29:O39" si="11">+I29-N29</f>
        <v>13000</v>
      </c>
    </row>
    <row r="30" spans="1:15" s="1" customFormat="1" ht="32.1" customHeight="1" x14ac:dyDescent="0.2">
      <c r="A30" s="153">
        <v>18</v>
      </c>
      <c r="B30" s="127" t="s">
        <v>907</v>
      </c>
      <c r="C30" s="127" t="s">
        <v>318</v>
      </c>
      <c r="D30" s="127" t="s">
        <v>362</v>
      </c>
      <c r="E30" s="110" t="s">
        <v>354</v>
      </c>
      <c r="F30" s="110" t="s">
        <v>313</v>
      </c>
      <c r="G30" s="141">
        <v>13000</v>
      </c>
      <c r="H30" s="141">
        <v>0</v>
      </c>
      <c r="I30" s="141">
        <f t="shared" ref="I30" si="12">SUM(G30:H30)</f>
        <v>13000</v>
      </c>
      <c r="J30" s="141">
        <v>0</v>
      </c>
      <c r="K30" s="141">
        <v>0</v>
      </c>
      <c r="L30" s="141">
        <v>0</v>
      </c>
      <c r="M30" s="141">
        <v>0</v>
      </c>
      <c r="N30" s="141">
        <f t="shared" ref="N30" si="13">SUM(J30:M30)</f>
        <v>0</v>
      </c>
      <c r="O30" s="115">
        <f t="shared" ref="O30" si="14">+I30-N30</f>
        <v>13000</v>
      </c>
    </row>
    <row r="31" spans="1:15" s="1" customFormat="1" ht="32.1" customHeight="1" x14ac:dyDescent="0.2">
      <c r="A31" s="153">
        <v>19</v>
      </c>
      <c r="B31" s="127" t="s">
        <v>268</v>
      </c>
      <c r="C31" s="127" t="s">
        <v>318</v>
      </c>
      <c r="D31" s="127" t="s">
        <v>362</v>
      </c>
      <c r="E31" s="110" t="s">
        <v>354</v>
      </c>
      <c r="F31" s="110" t="s">
        <v>19</v>
      </c>
      <c r="G31" s="141">
        <v>14000</v>
      </c>
      <c r="H31" s="141">
        <v>0</v>
      </c>
      <c r="I31" s="141">
        <f t="shared" ref="I31:I32" si="15">SUM(G31:H31)</f>
        <v>14000</v>
      </c>
      <c r="J31" s="141">
        <v>0</v>
      </c>
      <c r="K31" s="141">
        <v>0</v>
      </c>
      <c r="L31" s="141">
        <v>0</v>
      </c>
      <c r="M31" s="141">
        <v>0</v>
      </c>
      <c r="N31" s="141">
        <f t="shared" ref="N31:N32" si="16">SUM(J31:M31)</f>
        <v>0</v>
      </c>
      <c r="O31" s="115">
        <f t="shared" ref="O31:O32" si="17">+I31-N31</f>
        <v>14000</v>
      </c>
    </row>
    <row r="32" spans="1:15" s="1" customFormat="1" ht="32.1" customHeight="1" x14ac:dyDescent="0.2">
      <c r="A32" s="153">
        <v>20</v>
      </c>
      <c r="B32" s="116" t="s">
        <v>445</v>
      </c>
      <c r="C32" s="127" t="s">
        <v>318</v>
      </c>
      <c r="D32" s="116" t="s">
        <v>694</v>
      </c>
      <c r="E32" s="155" t="s">
        <v>354</v>
      </c>
      <c r="F32" s="117" t="s">
        <v>313</v>
      </c>
      <c r="G32" s="141">
        <v>8500</v>
      </c>
      <c r="H32" s="141">
        <v>0</v>
      </c>
      <c r="I32" s="141">
        <f t="shared" si="15"/>
        <v>8500</v>
      </c>
      <c r="J32" s="141">
        <v>0</v>
      </c>
      <c r="K32" s="141">
        <v>0</v>
      </c>
      <c r="L32" s="141">
        <v>0</v>
      </c>
      <c r="M32" s="141">
        <v>0</v>
      </c>
      <c r="N32" s="141">
        <f t="shared" si="16"/>
        <v>0</v>
      </c>
      <c r="O32" s="115">
        <f t="shared" si="17"/>
        <v>8500</v>
      </c>
    </row>
    <row r="33" spans="1:15" s="1" customFormat="1" ht="32.1" customHeight="1" x14ac:dyDescent="0.2">
      <c r="A33" s="153">
        <v>21</v>
      </c>
      <c r="B33" s="127" t="s">
        <v>270</v>
      </c>
      <c r="C33" s="127" t="s">
        <v>318</v>
      </c>
      <c r="D33" s="127" t="s">
        <v>635</v>
      </c>
      <c r="E33" s="155" t="s">
        <v>354</v>
      </c>
      <c r="F33" s="110" t="s">
        <v>313</v>
      </c>
      <c r="G33" s="113">
        <v>12000</v>
      </c>
      <c r="H33" s="113">
        <v>0</v>
      </c>
      <c r="I33" s="113">
        <f t="shared" si="9"/>
        <v>12000</v>
      </c>
      <c r="J33" s="113">
        <v>0</v>
      </c>
      <c r="K33" s="113">
        <v>0</v>
      </c>
      <c r="L33" s="113">
        <v>0</v>
      </c>
      <c r="M33" s="113">
        <v>0</v>
      </c>
      <c r="N33" s="113">
        <f t="shared" si="10"/>
        <v>0</v>
      </c>
      <c r="O33" s="115">
        <f t="shared" si="11"/>
        <v>12000</v>
      </c>
    </row>
    <row r="34" spans="1:15" s="1" customFormat="1" ht="32.1" customHeight="1" x14ac:dyDescent="0.2">
      <c r="A34" s="153">
        <v>22</v>
      </c>
      <c r="B34" s="127" t="s">
        <v>271</v>
      </c>
      <c r="C34" s="127" t="s">
        <v>318</v>
      </c>
      <c r="D34" s="127" t="s">
        <v>362</v>
      </c>
      <c r="E34" s="110" t="s">
        <v>354</v>
      </c>
      <c r="F34" s="155" t="s">
        <v>313</v>
      </c>
      <c r="G34" s="156">
        <v>10500</v>
      </c>
      <c r="H34" s="113">
        <v>0</v>
      </c>
      <c r="I34" s="113">
        <f>SUM(G34:H34)</f>
        <v>10500</v>
      </c>
      <c r="J34" s="113">
        <v>0</v>
      </c>
      <c r="K34" s="113">
        <v>0</v>
      </c>
      <c r="L34" s="113">
        <v>0</v>
      </c>
      <c r="M34" s="113">
        <v>0</v>
      </c>
      <c r="N34" s="113">
        <f>SUM(J34:M34)</f>
        <v>0</v>
      </c>
      <c r="O34" s="115">
        <f>+I34-N34</f>
        <v>10500</v>
      </c>
    </row>
    <row r="35" spans="1:15" s="1" customFormat="1" ht="32.1" customHeight="1" x14ac:dyDescent="0.2">
      <c r="A35" s="153">
        <v>23</v>
      </c>
      <c r="B35" s="127" t="s">
        <v>531</v>
      </c>
      <c r="C35" s="127" t="s">
        <v>318</v>
      </c>
      <c r="D35" s="127" t="s">
        <v>362</v>
      </c>
      <c r="E35" s="110" t="s">
        <v>354</v>
      </c>
      <c r="F35" s="110" t="s">
        <v>313</v>
      </c>
      <c r="G35" s="113">
        <v>10500</v>
      </c>
      <c r="H35" s="113">
        <v>0</v>
      </c>
      <c r="I35" s="113">
        <f>SUM(G35:H35)</f>
        <v>10500</v>
      </c>
      <c r="J35" s="113">
        <v>0</v>
      </c>
      <c r="K35" s="113">
        <v>0</v>
      </c>
      <c r="L35" s="113">
        <v>0</v>
      </c>
      <c r="M35" s="113">
        <v>0</v>
      </c>
      <c r="N35" s="113">
        <f>SUM(J35:M35)</f>
        <v>0</v>
      </c>
      <c r="O35" s="115">
        <f>+I35-N35</f>
        <v>10500</v>
      </c>
    </row>
    <row r="36" spans="1:15" s="1" customFormat="1" ht="32.1" customHeight="1" x14ac:dyDescent="0.2">
      <c r="A36" s="153">
        <v>24</v>
      </c>
      <c r="B36" s="127" t="s">
        <v>444</v>
      </c>
      <c r="C36" s="127" t="s">
        <v>318</v>
      </c>
      <c r="D36" s="127" t="s">
        <v>362</v>
      </c>
      <c r="E36" s="110" t="s">
        <v>354</v>
      </c>
      <c r="F36" s="117" t="s">
        <v>313</v>
      </c>
      <c r="G36" s="141">
        <v>12000</v>
      </c>
      <c r="H36" s="141">
        <v>0</v>
      </c>
      <c r="I36" s="141">
        <f t="shared" ref="I36:I37" si="18">SUM(G36:H36)</f>
        <v>12000</v>
      </c>
      <c r="J36" s="141">
        <v>0</v>
      </c>
      <c r="K36" s="141">
        <v>0</v>
      </c>
      <c r="L36" s="141">
        <v>0</v>
      </c>
      <c r="M36" s="141">
        <v>0</v>
      </c>
      <c r="N36" s="141">
        <f t="shared" ref="N36:N37" si="19">SUM(J36:M36)</f>
        <v>0</v>
      </c>
      <c r="O36" s="115">
        <f t="shared" ref="O36:O37" si="20">+I36-N36</f>
        <v>12000</v>
      </c>
    </row>
    <row r="37" spans="1:15" s="1" customFormat="1" ht="32.1" customHeight="1" x14ac:dyDescent="0.2">
      <c r="A37" s="153">
        <v>25</v>
      </c>
      <c r="B37" s="127" t="s">
        <v>633</v>
      </c>
      <c r="C37" s="127" t="s">
        <v>318</v>
      </c>
      <c r="D37" s="127" t="s">
        <v>362</v>
      </c>
      <c r="E37" s="110" t="s">
        <v>354</v>
      </c>
      <c r="F37" s="117" t="s">
        <v>19</v>
      </c>
      <c r="G37" s="113">
        <v>8500</v>
      </c>
      <c r="H37" s="141">
        <v>0</v>
      </c>
      <c r="I37" s="141">
        <f t="shared" si="18"/>
        <v>8500</v>
      </c>
      <c r="J37" s="141">
        <v>0</v>
      </c>
      <c r="K37" s="141">
        <v>0</v>
      </c>
      <c r="L37" s="141">
        <v>0</v>
      </c>
      <c r="M37" s="141">
        <v>0</v>
      </c>
      <c r="N37" s="141">
        <f t="shared" si="19"/>
        <v>0</v>
      </c>
      <c r="O37" s="115">
        <f t="shared" si="20"/>
        <v>8500</v>
      </c>
    </row>
    <row r="38" spans="1:15" s="1" customFormat="1" ht="32.1" customHeight="1" x14ac:dyDescent="0.2">
      <c r="A38" s="153">
        <v>26</v>
      </c>
      <c r="B38" s="127" t="s">
        <v>277</v>
      </c>
      <c r="C38" s="101" t="s">
        <v>318</v>
      </c>
      <c r="D38" s="127" t="s">
        <v>362</v>
      </c>
      <c r="E38" s="110" t="s">
        <v>354</v>
      </c>
      <c r="F38" s="117" t="s">
        <v>313</v>
      </c>
      <c r="G38" s="141">
        <v>30000</v>
      </c>
      <c r="H38" s="141">
        <v>0</v>
      </c>
      <c r="I38" s="141">
        <f>SUM(G38:H38)</f>
        <v>30000</v>
      </c>
      <c r="J38" s="141">
        <v>0</v>
      </c>
      <c r="K38" s="141">
        <v>0</v>
      </c>
      <c r="L38" s="141">
        <v>0</v>
      </c>
      <c r="M38" s="141">
        <v>0</v>
      </c>
      <c r="N38" s="141">
        <f>SUM(J38:M38)</f>
        <v>0</v>
      </c>
      <c r="O38" s="142">
        <f>+I38-N38</f>
        <v>30000</v>
      </c>
    </row>
    <row r="39" spans="1:15" s="1" customFormat="1" ht="32.1" customHeight="1" x14ac:dyDescent="0.2">
      <c r="A39" s="153">
        <v>27</v>
      </c>
      <c r="B39" s="116" t="s">
        <v>766</v>
      </c>
      <c r="C39" s="116" t="s">
        <v>318</v>
      </c>
      <c r="D39" s="116" t="s">
        <v>362</v>
      </c>
      <c r="E39" s="155" t="s">
        <v>354</v>
      </c>
      <c r="F39" s="117" t="s">
        <v>313</v>
      </c>
      <c r="G39" s="141">
        <v>8500</v>
      </c>
      <c r="H39" s="141">
        <v>0</v>
      </c>
      <c r="I39" s="141">
        <f t="shared" si="9"/>
        <v>8500</v>
      </c>
      <c r="J39" s="141">
        <v>0</v>
      </c>
      <c r="K39" s="141">
        <v>0</v>
      </c>
      <c r="L39" s="141">
        <v>0</v>
      </c>
      <c r="M39" s="141">
        <v>0</v>
      </c>
      <c r="N39" s="141">
        <f t="shared" si="10"/>
        <v>0</v>
      </c>
      <c r="O39" s="115">
        <f t="shared" si="11"/>
        <v>8500</v>
      </c>
    </row>
    <row r="40" spans="1:15" s="1" customFormat="1" ht="32.1" customHeight="1" x14ac:dyDescent="0.2">
      <c r="A40" s="153">
        <v>28</v>
      </c>
      <c r="B40" s="127" t="s">
        <v>273</v>
      </c>
      <c r="C40" s="127" t="s">
        <v>318</v>
      </c>
      <c r="D40" s="127" t="s">
        <v>362</v>
      </c>
      <c r="E40" s="110" t="s">
        <v>354</v>
      </c>
      <c r="F40" s="117" t="s">
        <v>313</v>
      </c>
      <c r="G40" s="141">
        <v>8500</v>
      </c>
      <c r="H40" s="141">
        <v>0</v>
      </c>
      <c r="I40" s="141">
        <f t="shared" ref="I40" si="21">SUM(G40:H40)</f>
        <v>8500</v>
      </c>
      <c r="J40" s="141">
        <v>0</v>
      </c>
      <c r="K40" s="141">
        <v>0</v>
      </c>
      <c r="L40" s="141">
        <v>0</v>
      </c>
      <c r="M40" s="141">
        <v>0</v>
      </c>
      <c r="N40" s="141">
        <f t="shared" ref="N40" si="22">SUM(J40:M40)</f>
        <v>0</v>
      </c>
      <c r="O40" s="115">
        <f t="shared" ref="O40" si="23">+I40-N40</f>
        <v>8500</v>
      </c>
    </row>
    <row r="41" spans="1:15" s="7" customFormat="1" ht="36.75" customHeight="1" x14ac:dyDescent="0.2">
      <c r="A41" s="267" t="s">
        <v>501</v>
      </c>
      <c r="B41" s="268"/>
      <c r="C41" s="118">
        <v>13</v>
      </c>
      <c r="D41" s="157"/>
      <c r="E41" s="158"/>
      <c r="F41" s="159"/>
      <c r="G41" s="160">
        <f t="shared" ref="G41:O41" si="24">SUM(G28:G40)</f>
        <v>162000</v>
      </c>
      <c r="H41" s="160">
        <f t="shared" si="24"/>
        <v>0</v>
      </c>
      <c r="I41" s="160">
        <f t="shared" si="24"/>
        <v>162000</v>
      </c>
      <c r="J41" s="160">
        <f t="shared" si="24"/>
        <v>0</v>
      </c>
      <c r="K41" s="160">
        <f t="shared" si="24"/>
        <v>0</v>
      </c>
      <c r="L41" s="160">
        <f t="shared" si="24"/>
        <v>0</v>
      </c>
      <c r="M41" s="160">
        <f t="shared" si="24"/>
        <v>0</v>
      </c>
      <c r="N41" s="160">
        <f t="shared" si="24"/>
        <v>0</v>
      </c>
      <c r="O41" s="160">
        <f t="shared" si="24"/>
        <v>162000</v>
      </c>
    </row>
    <row r="42" spans="1:15" s="7" customFormat="1" ht="36.75" customHeight="1" x14ac:dyDescent="0.2">
      <c r="A42" s="286" t="s">
        <v>509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8"/>
    </row>
    <row r="43" spans="1:15" s="16" customFormat="1" ht="32.1" customHeight="1" x14ac:dyDescent="0.2">
      <c r="A43" s="153">
        <v>29</v>
      </c>
      <c r="B43" s="116" t="s">
        <v>388</v>
      </c>
      <c r="C43" s="127" t="s">
        <v>317</v>
      </c>
      <c r="D43" s="116" t="s">
        <v>362</v>
      </c>
      <c r="E43" s="155" t="s">
        <v>354</v>
      </c>
      <c r="F43" s="117" t="s">
        <v>313</v>
      </c>
      <c r="G43" s="141">
        <v>40000</v>
      </c>
      <c r="H43" s="141">
        <v>0</v>
      </c>
      <c r="I43" s="141">
        <f t="shared" ref="I43:I50" si="25">SUM(G43:H43)</f>
        <v>40000</v>
      </c>
      <c r="J43" s="141">
        <v>0</v>
      </c>
      <c r="K43" s="141">
        <v>0</v>
      </c>
      <c r="L43" s="141">
        <v>0</v>
      </c>
      <c r="M43" s="141">
        <v>0</v>
      </c>
      <c r="N43" s="141">
        <f t="shared" ref="N43:N50" si="26">SUM(J43:M43)</f>
        <v>0</v>
      </c>
      <c r="O43" s="115">
        <f t="shared" ref="O43:O50" si="27">+I43-N43</f>
        <v>40000</v>
      </c>
    </row>
    <row r="44" spans="1:15" s="1" customFormat="1" ht="32.1" customHeight="1" x14ac:dyDescent="0.2">
      <c r="A44" s="153">
        <v>30</v>
      </c>
      <c r="B44" s="116" t="s">
        <v>283</v>
      </c>
      <c r="C44" s="127" t="s">
        <v>317</v>
      </c>
      <c r="D44" s="116" t="s">
        <v>362</v>
      </c>
      <c r="E44" s="155" t="s">
        <v>354</v>
      </c>
      <c r="F44" s="117" t="s">
        <v>313</v>
      </c>
      <c r="G44" s="141">
        <v>13000</v>
      </c>
      <c r="H44" s="141">
        <v>0</v>
      </c>
      <c r="I44" s="141">
        <f t="shared" si="25"/>
        <v>13000</v>
      </c>
      <c r="J44" s="141">
        <v>0</v>
      </c>
      <c r="K44" s="141">
        <v>0</v>
      </c>
      <c r="L44" s="141">
        <v>0</v>
      </c>
      <c r="M44" s="141">
        <v>0</v>
      </c>
      <c r="N44" s="141">
        <f t="shared" si="26"/>
        <v>0</v>
      </c>
      <c r="O44" s="115">
        <f t="shared" si="27"/>
        <v>13000</v>
      </c>
    </row>
    <row r="45" spans="1:15" s="1" customFormat="1" ht="32.1" customHeight="1" x14ac:dyDescent="0.2">
      <c r="A45" s="153">
        <v>31</v>
      </c>
      <c r="B45" s="127" t="s">
        <v>280</v>
      </c>
      <c r="C45" s="127" t="s">
        <v>317</v>
      </c>
      <c r="D45" s="127" t="s">
        <v>362</v>
      </c>
      <c r="E45" s="155" t="s">
        <v>354</v>
      </c>
      <c r="F45" s="117" t="s">
        <v>313</v>
      </c>
      <c r="G45" s="141">
        <v>13000</v>
      </c>
      <c r="H45" s="141">
        <v>0</v>
      </c>
      <c r="I45" s="141">
        <f t="shared" si="25"/>
        <v>13000</v>
      </c>
      <c r="J45" s="141">
        <v>0</v>
      </c>
      <c r="K45" s="141">
        <v>0</v>
      </c>
      <c r="L45" s="141">
        <v>0</v>
      </c>
      <c r="M45" s="141">
        <v>0</v>
      </c>
      <c r="N45" s="141">
        <f t="shared" si="26"/>
        <v>0</v>
      </c>
      <c r="O45" s="115">
        <f t="shared" si="27"/>
        <v>13000</v>
      </c>
    </row>
    <row r="46" spans="1:15" s="16" customFormat="1" ht="32.1" customHeight="1" x14ac:dyDescent="0.2">
      <c r="A46" s="153">
        <v>32</v>
      </c>
      <c r="B46" s="116" t="s">
        <v>269</v>
      </c>
      <c r="C46" s="127" t="s">
        <v>317</v>
      </c>
      <c r="D46" s="116" t="s">
        <v>361</v>
      </c>
      <c r="E46" s="155" t="s">
        <v>354</v>
      </c>
      <c r="F46" s="117" t="s">
        <v>313</v>
      </c>
      <c r="G46" s="141">
        <v>13000</v>
      </c>
      <c r="H46" s="141">
        <v>0</v>
      </c>
      <c r="I46" s="141">
        <f t="shared" si="25"/>
        <v>13000</v>
      </c>
      <c r="J46" s="141">
        <v>0</v>
      </c>
      <c r="K46" s="141">
        <v>797.25</v>
      </c>
      <c r="L46" s="141">
        <v>0</v>
      </c>
      <c r="M46" s="141">
        <v>0</v>
      </c>
      <c r="N46" s="141">
        <f t="shared" si="26"/>
        <v>797.25</v>
      </c>
      <c r="O46" s="115">
        <f t="shared" si="27"/>
        <v>12202.75</v>
      </c>
    </row>
    <row r="47" spans="1:15" s="1" customFormat="1" ht="32.1" customHeight="1" x14ac:dyDescent="0.2">
      <c r="A47" s="153">
        <v>33</v>
      </c>
      <c r="B47" s="127" t="s">
        <v>282</v>
      </c>
      <c r="C47" s="127" t="s">
        <v>317</v>
      </c>
      <c r="D47" s="116" t="s">
        <v>362</v>
      </c>
      <c r="E47" s="155" t="s">
        <v>354</v>
      </c>
      <c r="F47" s="117" t="s">
        <v>313</v>
      </c>
      <c r="G47" s="141">
        <v>20000</v>
      </c>
      <c r="H47" s="141">
        <v>0</v>
      </c>
      <c r="I47" s="141">
        <f t="shared" si="25"/>
        <v>20000</v>
      </c>
      <c r="J47" s="141">
        <v>0</v>
      </c>
      <c r="K47" s="141">
        <v>0</v>
      </c>
      <c r="L47" s="141">
        <v>0</v>
      </c>
      <c r="M47" s="141">
        <v>0</v>
      </c>
      <c r="N47" s="141">
        <v>0</v>
      </c>
      <c r="O47" s="115">
        <f t="shared" si="27"/>
        <v>20000</v>
      </c>
    </row>
    <row r="48" spans="1:15" s="16" customFormat="1" ht="32.1" customHeight="1" x14ac:dyDescent="0.2">
      <c r="A48" s="153">
        <v>34</v>
      </c>
      <c r="B48" s="116" t="s">
        <v>284</v>
      </c>
      <c r="C48" s="127" t="s">
        <v>317</v>
      </c>
      <c r="D48" s="116" t="s">
        <v>635</v>
      </c>
      <c r="E48" s="155" t="s">
        <v>354</v>
      </c>
      <c r="F48" s="117" t="s">
        <v>313</v>
      </c>
      <c r="G48" s="141">
        <v>13000</v>
      </c>
      <c r="H48" s="141">
        <v>0</v>
      </c>
      <c r="I48" s="141">
        <f t="shared" si="25"/>
        <v>13000</v>
      </c>
      <c r="J48" s="141">
        <v>0</v>
      </c>
      <c r="K48" s="141">
        <v>0</v>
      </c>
      <c r="L48" s="141">
        <v>0</v>
      </c>
      <c r="M48" s="141">
        <v>0</v>
      </c>
      <c r="N48" s="141">
        <f t="shared" si="26"/>
        <v>0</v>
      </c>
      <c r="O48" s="115">
        <f t="shared" si="27"/>
        <v>13000</v>
      </c>
    </row>
    <row r="49" spans="1:15" s="16" customFormat="1" ht="32.1" customHeight="1" x14ac:dyDescent="0.2">
      <c r="A49" s="153">
        <v>35</v>
      </c>
      <c r="B49" s="116" t="s">
        <v>840</v>
      </c>
      <c r="C49" s="127" t="s">
        <v>317</v>
      </c>
      <c r="D49" s="116" t="s">
        <v>362</v>
      </c>
      <c r="E49" s="155" t="s">
        <v>354</v>
      </c>
      <c r="F49" s="117" t="s">
        <v>19</v>
      </c>
      <c r="G49" s="141">
        <v>13000</v>
      </c>
      <c r="H49" s="141">
        <v>0</v>
      </c>
      <c r="I49" s="141">
        <f t="shared" si="25"/>
        <v>13000</v>
      </c>
      <c r="J49" s="141">
        <v>0</v>
      </c>
      <c r="K49" s="141">
        <v>0</v>
      </c>
      <c r="L49" s="141">
        <v>0</v>
      </c>
      <c r="M49" s="141">
        <v>0</v>
      </c>
      <c r="N49" s="141">
        <f t="shared" si="26"/>
        <v>0</v>
      </c>
      <c r="O49" s="115">
        <f t="shared" si="27"/>
        <v>13000</v>
      </c>
    </row>
    <row r="50" spans="1:15" s="1" customFormat="1" ht="32.1" customHeight="1" x14ac:dyDescent="0.2">
      <c r="A50" s="153">
        <v>36</v>
      </c>
      <c r="B50" s="127" t="s">
        <v>266</v>
      </c>
      <c r="C50" s="127" t="s">
        <v>317</v>
      </c>
      <c r="D50" s="127" t="s">
        <v>362</v>
      </c>
      <c r="E50" s="155" t="s">
        <v>354</v>
      </c>
      <c r="F50" s="117" t="s">
        <v>313</v>
      </c>
      <c r="G50" s="141">
        <v>13000</v>
      </c>
      <c r="H50" s="141">
        <v>0</v>
      </c>
      <c r="I50" s="141">
        <f t="shared" si="25"/>
        <v>13000</v>
      </c>
      <c r="J50" s="141">
        <v>0</v>
      </c>
      <c r="K50" s="141">
        <v>0</v>
      </c>
      <c r="L50" s="141">
        <v>0</v>
      </c>
      <c r="M50" s="141">
        <v>0</v>
      </c>
      <c r="N50" s="141">
        <f t="shared" si="26"/>
        <v>0</v>
      </c>
      <c r="O50" s="115">
        <f t="shared" si="27"/>
        <v>13000</v>
      </c>
    </row>
    <row r="51" spans="1:15" s="7" customFormat="1" ht="36.75" customHeight="1" x14ac:dyDescent="0.2">
      <c r="A51" s="267" t="s">
        <v>501</v>
      </c>
      <c r="B51" s="268"/>
      <c r="C51" s="118">
        <v>8</v>
      </c>
      <c r="D51" s="157"/>
      <c r="E51" s="158"/>
      <c r="F51" s="159"/>
      <c r="G51" s="160">
        <f t="shared" ref="G51:O51" si="28">SUM(G43:G50)</f>
        <v>138000</v>
      </c>
      <c r="H51" s="160">
        <f t="shared" si="28"/>
        <v>0</v>
      </c>
      <c r="I51" s="160">
        <f t="shared" si="28"/>
        <v>138000</v>
      </c>
      <c r="J51" s="160">
        <f t="shared" si="28"/>
        <v>0</v>
      </c>
      <c r="K51" s="160">
        <f t="shared" si="28"/>
        <v>797.25</v>
      </c>
      <c r="L51" s="160">
        <f t="shared" si="28"/>
        <v>0</v>
      </c>
      <c r="M51" s="160">
        <f t="shared" si="28"/>
        <v>0</v>
      </c>
      <c r="N51" s="160">
        <f t="shared" si="28"/>
        <v>797.25</v>
      </c>
      <c r="O51" s="160">
        <f t="shared" si="28"/>
        <v>137202.75</v>
      </c>
    </row>
    <row r="52" spans="1:15" ht="29.25" customHeight="1" x14ac:dyDescent="0.2">
      <c r="A52" s="286" t="s">
        <v>511</v>
      </c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8"/>
    </row>
    <row r="53" spans="1:15" s="1" customFormat="1" ht="32.1" customHeight="1" x14ac:dyDescent="0.2">
      <c r="A53" s="153">
        <v>37</v>
      </c>
      <c r="B53" s="127" t="s">
        <v>737</v>
      </c>
      <c r="C53" s="127" t="s">
        <v>741</v>
      </c>
      <c r="D53" s="154" t="s">
        <v>635</v>
      </c>
      <c r="E53" s="155" t="s">
        <v>354</v>
      </c>
      <c r="F53" s="155" t="s">
        <v>313</v>
      </c>
      <c r="G53" s="113">
        <v>13000</v>
      </c>
      <c r="H53" s="113">
        <v>0</v>
      </c>
      <c r="I53" s="113">
        <f t="shared" ref="I53:I83" si="29">+G53+H53</f>
        <v>13000</v>
      </c>
      <c r="J53" s="113">
        <v>0</v>
      </c>
      <c r="K53" s="113">
        <v>0</v>
      </c>
      <c r="L53" s="113">
        <v>0</v>
      </c>
      <c r="M53" s="113">
        <v>0</v>
      </c>
      <c r="N53" s="113">
        <f t="shared" ref="N53:N55" si="30">SUM(J53:M53)</f>
        <v>0</v>
      </c>
      <c r="O53" s="113">
        <f t="shared" ref="O53:O55" si="31">+G53-N53</f>
        <v>13000</v>
      </c>
    </row>
    <row r="54" spans="1:15" s="1" customFormat="1" ht="32.1" customHeight="1" x14ac:dyDescent="0.2">
      <c r="A54" s="153">
        <v>38</v>
      </c>
      <c r="B54" s="127" t="s">
        <v>738</v>
      </c>
      <c r="C54" s="127" t="s">
        <v>741</v>
      </c>
      <c r="D54" s="154" t="s">
        <v>635</v>
      </c>
      <c r="E54" s="155" t="s">
        <v>354</v>
      </c>
      <c r="F54" s="155" t="s">
        <v>313</v>
      </c>
      <c r="G54" s="113">
        <v>13000</v>
      </c>
      <c r="H54" s="113">
        <v>0</v>
      </c>
      <c r="I54" s="113">
        <f t="shared" si="29"/>
        <v>13000</v>
      </c>
      <c r="J54" s="113">
        <v>0</v>
      </c>
      <c r="K54" s="113">
        <v>0</v>
      </c>
      <c r="L54" s="113">
        <v>0</v>
      </c>
      <c r="M54" s="113">
        <v>0</v>
      </c>
      <c r="N54" s="113">
        <f t="shared" si="30"/>
        <v>0</v>
      </c>
      <c r="O54" s="113">
        <f t="shared" si="31"/>
        <v>13000</v>
      </c>
    </row>
    <row r="55" spans="1:15" s="1" customFormat="1" ht="32.1" customHeight="1" x14ac:dyDescent="0.2">
      <c r="A55" s="153">
        <v>39</v>
      </c>
      <c r="B55" s="127" t="s">
        <v>739</v>
      </c>
      <c r="C55" s="127" t="s">
        <v>741</v>
      </c>
      <c r="D55" s="154" t="s">
        <v>635</v>
      </c>
      <c r="E55" s="155" t="s">
        <v>354</v>
      </c>
      <c r="F55" s="155" t="s">
        <v>313</v>
      </c>
      <c r="G55" s="113">
        <v>13000</v>
      </c>
      <c r="H55" s="113">
        <v>0</v>
      </c>
      <c r="I55" s="113">
        <f t="shared" si="29"/>
        <v>13000</v>
      </c>
      <c r="J55" s="113">
        <v>0</v>
      </c>
      <c r="K55" s="113">
        <v>0</v>
      </c>
      <c r="L55" s="113">
        <v>0</v>
      </c>
      <c r="M55" s="113">
        <v>0</v>
      </c>
      <c r="N55" s="113">
        <f t="shared" si="30"/>
        <v>0</v>
      </c>
      <c r="O55" s="113">
        <f t="shared" si="31"/>
        <v>13000</v>
      </c>
    </row>
    <row r="56" spans="1:15" s="1" customFormat="1" ht="32.1" customHeight="1" x14ac:dyDescent="0.2">
      <c r="A56" s="153">
        <v>40</v>
      </c>
      <c r="B56" s="127" t="s">
        <v>740</v>
      </c>
      <c r="C56" s="127" t="s">
        <v>371</v>
      </c>
      <c r="D56" s="154" t="s">
        <v>635</v>
      </c>
      <c r="E56" s="155" t="s">
        <v>354</v>
      </c>
      <c r="F56" s="155" t="s">
        <v>313</v>
      </c>
      <c r="G56" s="113">
        <v>13000</v>
      </c>
      <c r="H56" s="113">
        <v>0</v>
      </c>
      <c r="I56" s="113">
        <f t="shared" ref="I56:I58" si="32">+G56+H56</f>
        <v>13000</v>
      </c>
      <c r="J56" s="113">
        <v>0</v>
      </c>
      <c r="K56" s="113">
        <v>0</v>
      </c>
      <c r="L56" s="113">
        <v>0</v>
      </c>
      <c r="M56" s="113">
        <v>0</v>
      </c>
      <c r="N56" s="113">
        <f t="shared" ref="N56" si="33">SUM(J56:M56)</f>
        <v>0</v>
      </c>
      <c r="O56" s="113">
        <f t="shared" ref="O56" si="34">+G56-N56</f>
        <v>13000</v>
      </c>
    </row>
    <row r="57" spans="1:15" s="1" customFormat="1" ht="32.1" customHeight="1" x14ac:dyDescent="0.2">
      <c r="A57" s="153">
        <v>41</v>
      </c>
      <c r="B57" s="116" t="s">
        <v>767</v>
      </c>
      <c r="C57" s="127" t="s">
        <v>371</v>
      </c>
      <c r="D57" s="154" t="s">
        <v>635</v>
      </c>
      <c r="E57" s="110" t="s">
        <v>354</v>
      </c>
      <c r="F57" s="110" t="s">
        <v>313</v>
      </c>
      <c r="G57" s="113">
        <v>13000</v>
      </c>
      <c r="H57" s="113">
        <v>0</v>
      </c>
      <c r="I57" s="113">
        <f t="shared" si="32"/>
        <v>13000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f t="shared" ref="O57" si="35">+I57-N57</f>
        <v>13000</v>
      </c>
    </row>
    <row r="58" spans="1:15" s="1" customFormat="1" ht="32.1" customHeight="1" x14ac:dyDescent="0.2">
      <c r="A58" s="153">
        <v>42</v>
      </c>
      <c r="B58" s="127" t="s">
        <v>768</v>
      </c>
      <c r="C58" s="127" t="s">
        <v>371</v>
      </c>
      <c r="D58" s="154" t="s">
        <v>635</v>
      </c>
      <c r="E58" s="110" t="s">
        <v>354</v>
      </c>
      <c r="F58" s="110" t="s">
        <v>313</v>
      </c>
      <c r="G58" s="113">
        <v>13000</v>
      </c>
      <c r="H58" s="113">
        <v>0</v>
      </c>
      <c r="I58" s="113">
        <f t="shared" si="32"/>
        <v>13000</v>
      </c>
      <c r="J58" s="113">
        <v>0</v>
      </c>
      <c r="K58" s="113">
        <v>0</v>
      </c>
      <c r="L58" s="113">
        <v>0</v>
      </c>
      <c r="M58" s="113">
        <v>0</v>
      </c>
      <c r="N58" s="113">
        <f t="shared" ref="N58" si="36">SUM(J58:M58)</f>
        <v>0</v>
      </c>
      <c r="O58" s="113">
        <f t="shared" ref="O58" si="37">+G58-N58</f>
        <v>13000</v>
      </c>
    </row>
    <row r="59" spans="1:15" s="1" customFormat="1" ht="32.1" customHeight="1" x14ac:dyDescent="0.2">
      <c r="A59" s="153">
        <v>43</v>
      </c>
      <c r="B59" s="116" t="s">
        <v>769</v>
      </c>
      <c r="C59" s="127" t="s">
        <v>741</v>
      </c>
      <c r="D59" s="154" t="s">
        <v>635</v>
      </c>
      <c r="E59" s="110" t="s">
        <v>354</v>
      </c>
      <c r="F59" s="110" t="s">
        <v>313</v>
      </c>
      <c r="G59" s="113">
        <v>13000</v>
      </c>
      <c r="H59" s="113">
        <v>0</v>
      </c>
      <c r="I59" s="113">
        <f t="shared" ref="I59:I61" si="38">+G59+H59</f>
        <v>13000</v>
      </c>
      <c r="J59" s="113">
        <v>0</v>
      </c>
      <c r="K59" s="113">
        <v>0</v>
      </c>
      <c r="L59" s="113">
        <v>0</v>
      </c>
      <c r="M59" s="113">
        <v>0</v>
      </c>
      <c r="N59" s="113">
        <f t="shared" ref="N59:N61" si="39">SUM(J59:M59)</f>
        <v>0</v>
      </c>
      <c r="O59" s="113">
        <f t="shared" ref="O59:O61" si="40">+G59-N59</f>
        <v>13000</v>
      </c>
    </row>
    <row r="60" spans="1:15" s="1" customFormat="1" ht="32.1" customHeight="1" x14ac:dyDescent="0.2">
      <c r="A60" s="153">
        <v>44</v>
      </c>
      <c r="B60" s="116" t="s">
        <v>770</v>
      </c>
      <c r="C60" s="127" t="s">
        <v>741</v>
      </c>
      <c r="D60" s="154" t="s">
        <v>635</v>
      </c>
      <c r="E60" s="110" t="s">
        <v>354</v>
      </c>
      <c r="F60" s="110" t="s">
        <v>313</v>
      </c>
      <c r="G60" s="113">
        <v>13000</v>
      </c>
      <c r="H60" s="113">
        <v>0</v>
      </c>
      <c r="I60" s="113">
        <f t="shared" si="38"/>
        <v>13000</v>
      </c>
      <c r="J60" s="113">
        <v>0</v>
      </c>
      <c r="K60" s="113">
        <v>0</v>
      </c>
      <c r="L60" s="113">
        <v>0</v>
      </c>
      <c r="M60" s="113">
        <v>0</v>
      </c>
      <c r="N60" s="113">
        <f t="shared" si="39"/>
        <v>0</v>
      </c>
      <c r="O60" s="113">
        <f t="shared" si="40"/>
        <v>13000</v>
      </c>
    </row>
    <row r="61" spans="1:15" s="1" customFormat="1" ht="32.1" customHeight="1" x14ac:dyDescent="0.2">
      <c r="A61" s="153">
        <v>45</v>
      </c>
      <c r="B61" s="116" t="s">
        <v>800</v>
      </c>
      <c r="C61" s="127" t="s">
        <v>371</v>
      </c>
      <c r="D61" s="154" t="s">
        <v>635</v>
      </c>
      <c r="E61" s="110" t="s">
        <v>354</v>
      </c>
      <c r="F61" s="110" t="s">
        <v>313</v>
      </c>
      <c r="G61" s="113">
        <v>18000</v>
      </c>
      <c r="H61" s="113">
        <v>0</v>
      </c>
      <c r="I61" s="113">
        <f t="shared" si="38"/>
        <v>18000</v>
      </c>
      <c r="J61" s="113">
        <v>0</v>
      </c>
      <c r="K61" s="113">
        <v>0</v>
      </c>
      <c r="L61" s="113">
        <v>0</v>
      </c>
      <c r="M61" s="113">
        <v>0</v>
      </c>
      <c r="N61" s="113">
        <f t="shared" si="39"/>
        <v>0</v>
      </c>
      <c r="O61" s="113">
        <f t="shared" si="40"/>
        <v>18000</v>
      </c>
    </row>
    <row r="62" spans="1:15" s="1" customFormat="1" ht="32.1" customHeight="1" x14ac:dyDescent="0.2">
      <c r="A62" s="153">
        <v>46</v>
      </c>
      <c r="B62" s="116" t="s">
        <v>801</v>
      </c>
      <c r="C62" s="127" t="s">
        <v>371</v>
      </c>
      <c r="D62" s="154" t="s">
        <v>635</v>
      </c>
      <c r="E62" s="110" t="s">
        <v>354</v>
      </c>
      <c r="F62" s="110" t="s">
        <v>313</v>
      </c>
      <c r="G62" s="113">
        <v>13000</v>
      </c>
      <c r="H62" s="113">
        <v>0</v>
      </c>
      <c r="I62" s="113">
        <f t="shared" ref="I62" si="41">+G62+H62</f>
        <v>13000</v>
      </c>
      <c r="J62" s="113">
        <v>0</v>
      </c>
      <c r="K62" s="113">
        <v>0</v>
      </c>
      <c r="L62" s="113">
        <v>0</v>
      </c>
      <c r="M62" s="113">
        <v>0</v>
      </c>
      <c r="N62" s="113">
        <f t="shared" ref="N62" si="42">SUM(J62:M62)</f>
        <v>0</v>
      </c>
      <c r="O62" s="113">
        <f t="shared" ref="O62" si="43">+G62-N62</f>
        <v>13000</v>
      </c>
    </row>
    <row r="63" spans="1:15" s="1" customFormat="1" ht="32.1" customHeight="1" x14ac:dyDescent="0.2">
      <c r="A63" s="153">
        <v>47</v>
      </c>
      <c r="B63" s="116" t="s">
        <v>802</v>
      </c>
      <c r="C63" s="127" t="s">
        <v>741</v>
      </c>
      <c r="D63" s="154" t="s">
        <v>635</v>
      </c>
      <c r="E63" s="110" t="s">
        <v>354</v>
      </c>
      <c r="F63" s="110" t="s">
        <v>313</v>
      </c>
      <c r="G63" s="113">
        <v>13000</v>
      </c>
      <c r="H63" s="113">
        <v>0</v>
      </c>
      <c r="I63" s="113">
        <f t="shared" ref="I63:I82" si="44">+G63+H63</f>
        <v>13000</v>
      </c>
      <c r="J63" s="113">
        <v>0</v>
      </c>
      <c r="K63" s="113">
        <v>0</v>
      </c>
      <c r="L63" s="113">
        <v>0</v>
      </c>
      <c r="M63" s="113">
        <v>0</v>
      </c>
      <c r="N63" s="113">
        <f t="shared" ref="N63:N64" si="45">SUM(J63:M63)</f>
        <v>0</v>
      </c>
      <c r="O63" s="113">
        <f t="shared" ref="O63:O64" si="46">+G63-N63</f>
        <v>13000</v>
      </c>
    </row>
    <row r="64" spans="1:15" s="1" customFormat="1" ht="32.1" customHeight="1" x14ac:dyDescent="0.2">
      <c r="A64" s="153">
        <v>48</v>
      </c>
      <c r="B64" s="116" t="s">
        <v>803</v>
      </c>
      <c r="C64" s="127" t="s">
        <v>371</v>
      </c>
      <c r="D64" s="154" t="s">
        <v>635</v>
      </c>
      <c r="E64" s="110" t="s">
        <v>354</v>
      </c>
      <c r="F64" s="110" t="s">
        <v>313</v>
      </c>
      <c r="G64" s="113">
        <v>13000</v>
      </c>
      <c r="H64" s="113">
        <v>0</v>
      </c>
      <c r="I64" s="113">
        <f t="shared" si="44"/>
        <v>13000</v>
      </c>
      <c r="J64" s="113">
        <v>0</v>
      </c>
      <c r="K64" s="113">
        <v>0</v>
      </c>
      <c r="L64" s="113">
        <v>0</v>
      </c>
      <c r="M64" s="113">
        <v>0</v>
      </c>
      <c r="N64" s="113">
        <f t="shared" si="45"/>
        <v>0</v>
      </c>
      <c r="O64" s="113">
        <f t="shared" si="46"/>
        <v>13000</v>
      </c>
    </row>
    <row r="65" spans="1:15" s="1" customFormat="1" ht="32.1" customHeight="1" x14ac:dyDescent="0.2">
      <c r="A65" s="153">
        <v>49</v>
      </c>
      <c r="B65" s="116" t="s">
        <v>841</v>
      </c>
      <c r="C65" s="127" t="s">
        <v>741</v>
      </c>
      <c r="D65" s="154" t="s">
        <v>635</v>
      </c>
      <c r="E65" s="110" t="s">
        <v>354</v>
      </c>
      <c r="F65" s="110" t="s">
        <v>313</v>
      </c>
      <c r="G65" s="113">
        <v>13000</v>
      </c>
      <c r="H65" s="113">
        <v>0</v>
      </c>
      <c r="I65" s="113">
        <f t="shared" ref="I65:I72" si="47">+G65+H65</f>
        <v>13000</v>
      </c>
      <c r="J65" s="113">
        <v>0</v>
      </c>
      <c r="K65" s="113">
        <v>0</v>
      </c>
      <c r="L65" s="113">
        <v>0</v>
      </c>
      <c r="M65" s="113">
        <v>0</v>
      </c>
      <c r="N65" s="113">
        <f t="shared" ref="N65:N71" si="48">SUM(J65:M65)</f>
        <v>0</v>
      </c>
      <c r="O65" s="113">
        <f t="shared" ref="O65:O71" si="49">+G65-N65</f>
        <v>13000</v>
      </c>
    </row>
    <row r="66" spans="1:15" s="1" customFormat="1" ht="32.1" customHeight="1" x14ac:dyDescent="0.2">
      <c r="A66" s="153">
        <v>50</v>
      </c>
      <c r="B66" s="116" t="s">
        <v>888</v>
      </c>
      <c r="C66" s="127" t="s">
        <v>371</v>
      </c>
      <c r="D66" s="154" t="s">
        <v>635</v>
      </c>
      <c r="E66" s="110" t="s">
        <v>354</v>
      </c>
      <c r="F66" s="110" t="s">
        <v>313</v>
      </c>
      <c r="G66" s="113">
        <v>13000</v>
      </c>
      <c r="H66" s="113">
        <v>0</v>
      </c>
      <c r="I66" s="113">
        <f t="shared" si="47"/>
        <v>13000</v>
      </c>
      <c r="J66" s="113">
        <v>0</v>
      </c>
      <c r="K66" s="113">
        <v>0</v>
      </c>
      <c r="L66" s="113">
        <v>0</v>
      </c>
      <c r="M66" s="113">
        <v>0</v>
      </c>
      <c r="N66" s="113">
        <f t="shared" si="48"/>
        <v>0</v>
      </c>
      <c r="O66" s="113">
        <f t="shared" si="49"/>
        <v>13000</v>
      </c>
    </row>
    <row r="67" spans="1:15" s="1" customFormat="1" ht="32.1" customHeight="1" x14ac:dyDescent="0.2">
      <c r="A67" s="153">
        <v>51</v>
      </c>
      <c r="B67" s="116" t="s">
        <v>931</v>
      </c>
      <c r="C67" s="127" t="s">
        <v>934</v>
      </c>
      <c r="D67" s="154" t="s">
        <v>635</v>
      </c>
      <c r="E67" s="110" t="s">
        <v>354</v>
      </c>
      <c r="F67" s="110" t="s">
        <v>313</v>
      </c>
      <c r="G67" s="113">
        <v>18000</v>
      </c>
      <c r="H67" s="113">
        <v>0</v>
      </c>
      <c r="I67" s="113">
        <f t="shared" ref="I67:I69" si="50">+G67+H67</f>
        <v>18000</v>
      </c>
      <c r="J67" s="113">
        <v>0</v>
      </c>
      <c r="K67" s="113">
        <v>0</v>
      </c>
      <c r="L67" s="113">
        <v>0</v>
      </c>
      <c r="M67" s="113">
        <v>0</v>
      </c>
      <c r="N67" s="113">
        <f t="shared" ref="N67:N69" si="51">SUM(J67:M67)</f>
        <v>0</v>
      </c>
      <c r="O67" s="113">
        <f t="shared" ref="O67:O69" si="52">+G67-N67</f>
        <v>18000</v>
      </c>
    </row>
    <row r="68" spans="1:15" s="1" customFormat="1" ht="32.1" customHeight="1" x14ac:dyDescent="0.2">
      <c r="A68" s="153">
        <v>52</v>
      </c>
      <c r="B68" s="116" t="s">
        <v>932</v>
      </c>
      <c r="C68" s="127" t="s">
        <v>935</v>
      </c>
      <c r="D68" s="154" t="s">
        <v>635</v>
      </c>
      <c r="E68" s="110" t="s">
        <v>354</v>
      </c>
      <c r="F68" s="110" t="s">
        <v>313</v>
      </c>
      <c r="G68" s="113">
        <v>13000</v>
      </c>
      <c r="H68" s="113">
        <v>0</v>
      </c>
      <c r="I68" s="113">
        <f t="shared" si="50"/>
        <v>13000</v>
      </c>
      <c r="J68" s="113">
        <v>0</v>
      </c>
      <c r="K68" s="113">
        <v>0</v>
      </c>
      <c r="L68" s="113">
        <v>0</v>
      </c>
      <c r="M68" s="113">
        <v>0</v>
      </c>
      <c r="N68" s="113">
        <f t="shared" si="51"/>
        <v>0</v>
      </c>
      <c r="O68" s="113">
        <f t="shared" si="52"/>
        <v>13000</v>
      </c>
    </row>
    <row r="69" spans="1:15" s="1" customFormat="1" ht="32.1" customHeight="1" x14ac:dyDescent="0.2">
      <c r="A69" s="153">
        <v>53</v>
      </c>
      <c r="B69" s="116" t="s">
        <v>933</v>
      </c>
      <c r="C69" s="127" t="s">
        <v>732</v>
      </c>
      <c r="D69" s="154" t="s">
        <v>635</v>
      </c>
      <c r="E69" s="110" t="s">
        <v>354</v>
      </c>
      <c r="F69" s="110" t="s">
        <v>313</v>
      </c>
      <c r="G69" s="113">
        <v>18000</v>
      </c>
      <c r="H69" s="113">
        <v>0</v>
      </c>
      <c r="I69" s="113">
        <f t="shared" si="50"/>
        <v>18000</v>
      </c>
      <c r="J69" s="113">
        <v>0</v>
      </c>
      <c r="K69" s="113">
        <v>0</v>
      </c>
      <c r="L69" s="113">
        <v>0</v>
      </c>
      <c r="M69" s="113">
        <v>0</v>
      </c>
      <c r="N69" s="113">
        <f t="shared" si="51"/>
        <v>0</v>
      </c>
      <c r="O69" s="113">
        <f t="shared" si="52"/>
        <v>18000</v>
      </c>
    </row>
    <row r="70" spans="1:15" s="1" customFormat="1" ht="32.1" customHeight="1" x14ac:dyDescent="0.2">
      <c r="A70" s="153">
        <v>54</v>
      </c>
      <c r="B70" s="116" t="s">
        <v>908</v>
      </c>
      <c r="C70" s="127" t="s">
        <v>741</v>
      </c>
      <c r="D70" s="154" t="s">
        <v>635</v>
      </c>
      <c r="E70" s="110" t="s">
        <v>354</v>
      </c>
      <c r="F70" s="110" t="s">
        <v>313</v>
      </c>
      <c r="G70" s="113">
        <v>13000</v>
      </c>
      <c r="H70" s="113">
        <v>0</v>
      </c>
      <c r="I70" s="113">
        <f t="shared" si="47"/>
        <v>13000</v>
      </c>
      <c r="J70" s="113">
        <v>0</v>
      </c>
      <c r="K70" s="113">
        <v>0</v>
      </c>
      <c r="L70" s="113">
        <v>0</v>
      </c>
      <c r="M70" s="113">
        <v>0</v>
      </c>
      <c r="N70" s="113">
        <f t="shared" si="48"/>
        <v>0</v>
      </c>
      <c r="O70" s="113">
        <f t="shared" si="49"/>
        <v>13000</v>
      </c>
    </row>
    <row r="71" spans="1:15" s="1" customFormat="1" ht="32.1" customHeight="1" x14ac:dyDescent="0.2">
      <c r="A71" s="153">
        <v>55</v>
      </c>
      <c r="B71" s="116" t="s">
        <v>909</v>
      </c>
      <c r="C71" s="127" t="s">
        <v>741</v>
      </c>
      <c r="D71" s="154" t="s">
        <v>635</v>
      </c>
      <c r="E71" s="110" t="s">
        <v>354</v>
      </c>
      <c r="F71" s="110" t="s">
        <v>313</v>
      </c>
      <c r="G71" s="113">
        <v>13000</v>
      </c>
      <c r="H71" s="113">
        <v>0</v>
      </c>
      <c r="I71" s="113">
        <f t="shared" si="47"/>
        <v>13000</v>
      </c>
      <c r="J71" s="113">
        <v>0</v>
      </c>
      <c r="K71" s="113">
        <v>0</v>
      </c>
      <c r="L71" s="113">
        <v>0</v>
      </c>
      <c r="M71" s="113">
        <v>0</v>
      </c>
      <c r="N71" s="113">
        <f t="shared" si="48"/>
        <v>0</v>
      </c>
      <c r="O71" s="113">
        <f t="shared" si="49"/>
        <v>13000</v>
      </c>
    </row>
    <row r="72" spans="1:15" s="1" customFormat="1" ht="32.1" customHeight="1" x14ac:dyDescent="0.2">
      <c r="A72" s="153">
        <v>56</v>
      </c>
      <c r="B72" s="116" t="s">
        <v>910</v>
      </c>
      <c r="C72" s="127" t="s">
        <v>898</v>
      </c>
      <c r="D72" s="127" t="s">
        <v>362</v>
      </c>
      <c r="E72" s="110" t="s">
        <v>354</v>
      </c>
      <c r="F72" s="110" t="s">
        <v>313</v>
      </c>
      <c r="G72" s="113">
        <v>16000</v>
      </c>
      <c r="H72" s="113">
        <v>0</v>
      </c>
      <c r="I72" s="113">
        <f t="shared" si="47"/>
        <v>16000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f t="shared" ref="O72" si="53">+I72-N72</f>
        <v>16000</v>
      </c>
    </row>
    <row r="73" spans="1:15" s="1" customFormat="1" ht="32.1" customHeight="1" x14ac:dyDescent="0.2">
      <c r="A73" s="153">
        <v>57</v>
      </c>
      <c r="B73" s="116" t="s">
        <v>911</v>
      </c>
      <c r="C73" s="127" t="s">
        <v>741</v>
      </c>
      <c r="D73" s="127" t="s">
        <v>362</v>
      </c>
      <c r="E73" s="110" t="s">
        <v>354</v>
      </c>
      <c r="F73" s="110" t="s">
        <v>313</v>
      </c>
      <c r="G73" s="113">
        <v>13000</v>
      </c>
      <c r="H73" s="113">
        <v>0</v>
      </c>
      <c r="I73" s="113">
        <f t="shared" si="44"/>
        <v>13000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3">
        <f t="shared" ref="O73:O75" si="54">+I73-N73</f>
        <v>13000</v>
      </c>
    </row>
    <row r="74" spans="1:15" s="1" customFormat="1" ht="32.1" customHeight="1" x14ac:dyDescent="0.2">
      <c r="A74" s="153">
        <v>58</v>
      </c>
      <c r="B74" s="116" t="s">
        <v>925</v>
      </c>
      <c r="C74" s="127" t="s">
        <v>741</v>
      </c>
      <c r="D74" s="127" t="s">
        <v>635</v>
      </c>
      <c r="E74" s="110" t="s">
        <v>354</v>
      </c>
      <c r="F74" s="110" t="s">
        <v>313</v>
      </c>
      <c r="G74" s="113">
        <v>13000</v>
      </c>
      <c r="H74" s="113">
        <v>0</v>
      </c>
      <c r="I74" s="113">
        <f t="shared" si="44"/>
        <v>13000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  <c r="O74" s="113">
        <f t="shared" si="54"/>
        <v>13000</v>
      </c>
    </row>
    <row r="75" spans="1:15" s="1" customFormat="1" ht="32.1" customHeight="1" x14ac:dyDescent="0.2">
      <c r="A75" s="153">
        <v>59</v>
      </c>
      <c r="B75" s="116" t="s">
        <v>912</v>
      </c>
      <c r="C75" s="127" t="s">
        <v>741</v>
      </c>
      <c r="D75" s="127" t="s">
        <v>362</v>
      </c>
      <c r="E75" s="110" t="s">
        <v>354</v>
      </c>
      <c r="F75" s="110" t="s">
        <v>313</v>
      </c>
      <c r="G75" s="113">
        <v>13000</v>
      </c>
      <c r="H75" s="113">
        <v>0</v>
      </c>
      <c r="I75" s="113">
        <f t="shared" si="44"/>
        <v>13000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  <c r="O75" s="113">
        <f t="shared" si="54"/>
        <v>13000</v>
      </c>
    </row>
    <row r="76" spans="1:15" s="1" customFormat="1" ht="32.1" customHeight="1" x14ac:dyDescent="0.2">
      <c r="A76" s="153">
        <v>60</v>
      </c>
      <c r="B76" s="116" t="s">
        <v>913</v>
      </c>
      <c r="C76" s="127" t="s">
        <v>741</v>
      </c>
      <c r="D76" s="127" t="s">
        <v>635</v>
      </c>
      <c r="E76" s="110" t="s">
        <v>354</v>
      </c>
      <c r="F76" s="110" t="s">
        <v>313</v>
      </c>
      <c r="G76" s="113">
        <v>13000</v>
      </c>
      <c r="H76" s="113">
        <v>0</v>
      </c>
      <c r="I76" s="113">
        <f t="shared" ref="I76" si="55">+G76+H76</f>
        <v>13000</v>
      </c>
      <c r="J76" s="113">
        <v>0</v>
      </c>
      <c r="K76" s="113">
        <v>0</v>
      </c>
      <c r="L76" s="113">
        <v>0</v>
      </c>
      <c r="M76" s="113">
        <v>0</v>
      </c>
      <c r="N76" s="113">
        <v>0</v>
      </c>
      <c r="O76" s="113">
        <f t="shared" ref="O76" si="56">+I76-N76</f>
        <v>13000</v>
      </c>
    </row>
    <row r="77" spans="1:15" s="1" customFormat="1" ht="32.1" customHeight="1" x14ac:dyDescent="0.2">
      <c r="A77" s="153">
        <v>61</v>
      </c>
      <c r="B77" s="116" t="s">
        <v>914</v>
      </c>
      <c r="C77" s="127" t="s">
        <v>741</v>
      </c>
      <c r="D77" s="127" t="s">
        <v>742</v>
      </c>
      <c r="E77" s="110" t="s">
        <v>354</v>
      </c>
      <c r="F77" s="110" t="s">
        <v>313</v>
      </c>
      <c r="G77" s="113">
        <v>13000</v>
      </c>
      <c r="H77" s="113">
        <v>0</v>
      </c>
      <c r="I77" s="113">
        <f t="shared" ref="I77" si="57">+G77+H77</f>
        <v>13000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13">
        <f t="shared" ref="O77" si="58">+I77-N77</f>
        <v>13000</v>
      </c>
    </row>
    <row r="78" spans="1:15" s="1" customFormat="1" ht="32.1" customHeight="1" x14ac:dyDescent="0.2">
      <c r="A78" s="153">
        <v>62</v>
      </c>
      <c r="B78" s="116" t="s">
        <v>915</v>
      </c>
      <c r="C78" s="127" t="s">
        <v>741</v>
      </c>
      <c r="D78" s="116" t="s">
        <v>635</v>
      </c>
      <c r="E78" s="155" t="s">
        <v>354</v>
      </c>
      <c r="F78" s="117" t="s">
        <v>313</v>
      </c>
      <c r="G78" s="141">
        <v>13000</v>
      </c>
      <c r="H78" s="113">
        <v>0</v>
      </c>
      <c r="I78" s="113">
        <f t="shared" ref="I78" si="59">SUM(G78:H78)</f>
        <v>13000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f t="shared" ref="O78:O80" si="60">+I78-N78</f>
        <v>13000</v>
      </c>
    </row>
    <row r="79" spans="1:15" s="1" customFormat="1" ht="32.1" customHeight="1" x14ac:dyDescent="0.2">
      <c r="A79" s="153">
        <v>63</v>
      </c>
      <c r="B79" s="116" t="s">
        <v>916</v>
      </c>
      <c r="C79" s="127" t="s">
        <v>741</v>
      </c>
      <c r="D79" s="127" t="s">
        <v>252</v>
      </c>
      <c r="E79" s="110" t="s">
        <v>354</v>
      </c>
      <c r="F79" s="110" t="s">
        <v>313</v>
      </c>
      <c r="G79" s="113">
        <v>13000</v>
      </c>
      <c r="H79" s="113">
        <v>0</v>
      </c>
      <c r="I79" s="113">
        <f t="shared" ref="I79:I81" si="61">+G79+H79</f>
        <v>13000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f t="shared" si="60"/>
        <v>13000</v>
      </c>
    </row>
    <row r="80" spans="1:15" s="1" customFormat="1" ht="32.1" customHeight="1" x14ac:dyDescent="0.2">
      <c r="A80" s="153">
        <v>64</v>
      </c>
      <c r="B80" s="162" t="s">
        <v>917</v>
      </c>
      <c r="C80" s="127" t="s">
        <v>741</v>
      </c>
      <c r="D80" s="127" t="s">
        <v>919</v>
      </c>
      <c r="E80" s="110" t="s">
        <v>354</v>
      </c>
      <c r="F80" s="110" t="s">
        <v>313</v>
      </c>
      <c r="G80" s="113">
        <v>13000</v>
      </c>
      <c r="H80" s="113">
        <v>0</v>
      </c>
      <c r="I80" s="113">
        <f t="shared" si="61"/>
        <v>13000</v>
      </c>
      <c r="J80" s="113">
        <v>0</v>
      </c>
      <c r="K80" s="113">
        <v>0</v>
      </c>
      <c r="L80" s="113">
        <v>0</v>
      </c>
      <c r="M80" s="113">
        <v>0</v>
      </c>
      <c r="N80" s="113">
        <f>SUM(J80:M80)</f>
        <v>0</v>
      </c>
      <c r="O80" s="113">
        <f t="shared" si="60"/>
        <v>13000</v>
      </c>
    </row>
    <row r="81" spans="1:15" s="1" customFormat="1" ht="32.1" customHeight="1" x14ac:dyDescent="0.2">
      <c r="A81" s="153">
        <v>65</v>
      </c>
      <c r="B81" s="116" t="s">
        <v>918</v>
      </c>
      <c r="C81" s="127" t="s">
        <v>741</v>
      </c>
      <c r="D81" s="127" t="s">
        <v>362</v>
      </c>
      <c r="E81" s="110" t="s">
        <v>354</v>
      </c>
      <c r="F81" s="110" t="s">
        <v>313</v>
      </c>
      <c r="G81" s="113">
        <v>13000</v>
      </c>
      <c r="H81" s="113">
        <v>0</v>
      </c>
      <c r="I81" s="113">
        <f t="shared" si="61"/>
        <v>13000</v>
      </c>
      <c r="J81" s="113">
        <v>0</v>
      </c>
      <c r="K81" s="113">
        <v>0</v>
      </c>
      <c r="L81" s="113">
        <v>0</v>
      </c>
      <c r="M81" s="113">
        <v>0</v>
      </c>
      <c r="N81" s="113">
        <f t="shared" ref="N81" si="62">SUM(J81:M81)</f>
        <v>0</v>
      </c>
      <c r="O81" s="113">
        <f t="shared" ref="O81:O84" si="63">+G81-N81</f>
        <v>13000</v>
      </c>
    </row>
    <row r="82" spans="1:15" s="1" customFormat="1" ht="32.1" customHeight="1" x14ac:dyDescent="0.2">
      <c r="A82" s="153">
        <v>66</v>
      </c>
      <c r="B82" s="116" t="s">
        <v>597</v>
      </c>
      <c r="C82" s="127" t="s">
        <v>371</v>
      </c>
      <c r="D82" s="127" t="s">
        <v>362</v>
      </c>
      <c r="E82" s="110" t="s">
        <v>354</v>
      </c>
      <c r="F82" s="110" t="s">
        <v>313</v>
      </c>
      <c r="G82" s="113">
        <v>12000</v>
      </c>
      <c r="H82" s="113">
        <v>0</v>
      </c>
      <c r="I82" s="113">
        <f t="shared" si="44"/>
        <v>12000</v>
      </c>
      <c r="J82" s="113">
        <v>0</v>
      </c>
      <c r="K82" s="113">
        <v>0</v>
      </c>
      <c r="L82" s="113">
        <v>0</v>
      </c>
      <c r="M82" s="113">
        <v>0</v>
      </c>
      <c r="N82" s="113">
        <f t="shared" ref="N82" si="64">SUM(J82:M82)</f>
        <v>0</v>
      </c>
      <c r="O82" s="113">
        <f t="shared" si="63"/>
        <v>12000</v>
      </c>
    </row>
    <row r="83" spans="1:15" s="1" customFormat="1" ht="32.1" customHeight="1" x14ac:dyDescent="0.2">
      <c r="A83" s="153">
        <v>67</v>
      </c>
      <c r="B83" s="116" t="s">
        <v>540</v>
      </c>
      <c r="C83" s="127" t="s">
        <v>371</v>
      </c>
      <c r="D83" s="127" t="s">
        <v>362</v>
      </c>
      <c r="E83" s="110" t="s">
        <v>354</v>
      </c>
      <c r="F83" s="110" t="s">
        <v>313</v>
      </c>
      <c r="G83" s="113">
        <v>12000</v>
      </c>
      <c r="H83" s="113">
        <v>0</v>
      </c>
      <c r="I83" s="113">
        <f t="shared" si="29"/>
        <v>12000</v>
      </c>
      <c r="J83" s="113">
        <v>0</v>
      </c>
      <c r="K83" s="113">
        <v>0</v>
      </c>
      <c r="L83" s="113">
        <v>0</v>
      </c>
      <c r="M83" s="113">
        <v>2000</v>
      </c>
      <c r="N83" s="113">
        <f>+M83</f>
        <v>2000</v>
      </c>
      <c r="O83" s="113">
        <f t="shared" si="63"/>
        <v>10000</v>
      </c>
    </row>
    <row r="84" spans="1:15" s="1" customFormat="1" ht="32.1" customHeight="1" x14ac:dyDescent="0.2">
      <c r="A84" s="153">
        <v>68</v>
      </c>
      <c r="B84" s="116" t="s">
        <v>274</v>
      </c>
      <c r="C84" s="127" t="s">
        <v>371</v>
      </c>
      <c r="D84" s="127" t="s">
        <v>362</v>
      </c>
      <c r="E84" s="110" t="s">
        <v>354</v>
      </c>
      <c r="F84" s="110" t="s">
        <v>313</v>
      </c>
      <c r="G84" s="113">
        <v>25000</v>
      </c>
      <c r="H84" s="113">
        <v>0</v>
      </c>
      <c r="I84" s="113">
        <f t="shared" ref="I84:I95" si="65">+G84+H84</f>
        <v>25000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f t="shared" si="63"/>
        <v>25000</v>
      </c>
    </row>
    <row r="85" spans="1:15" s="1" customFormat="1" ht="32.1" customHeight="1" x14ac:dyDescent="0.2">
      <c r="A85" s="153">
        <v>69</v>
      </c>
      <c r="B85" s="116" t="s">
        <v>276</v>
      </c>
      <c r="C85" s="127" t="s">
        <v>371</v>
      </c>
      <c r="D85" s="127" t="s">
        <v>362</v>
      </c>
      <c r="E85" s="110" t="s">
        <v>354</v>
      </c>
      <c r="F85" s="110" t="s">
        <v>313</v>
      </c>
      <c r="G85" s="113">
        <v>40000</v>
      </c>
      <c r="H85" s="113">
        <v>0</v>
      </c>
      <c r="I85" s="113">
        <f t="shared" si="65"/>
        <v>40000</v>
      </c>
      <c r="J85" s="113">
        <v>0</v>
      </c>
      <c r="K85" s="113">
        <v>797.25</v>
      </c>
      <c r="L85" s="113">
        <v>0</v>
      </c>
      <c r="M85" s="113">
        <v>0</v>
      </c>
      <c r="N85" s="113">
        <f>+K85</f>
        <v>797.25</v>
      </c>
      <c r="O85" s="113">
        <f t="shared" ref="O85:O95" si="66">+I85-N85</f>
        <v>39202.75</v>
      </c>
    </row>
    <row r="86" spans="1:15" s="1" customFormat="1" ht="32.1" customHeight="1" x14ac:dyDescent="0.2">
      <c r="A86" s="153">
        <v>70</v>
      </c>
      <c r="B86" s="116" t="s">
        <v>744</v>
      </c>
      <c r="C86" s="127" t="s">
        <v>371</v>
      </c>
      <c r="D86" s="127" t="s">
        <v>362</v>
      </c>
      <c r="E86" s="110" t="s">
        <v>354</v>
      </c>
      <c r="F86" s="110" t="s">
        <v>313</v>
      </c>
      <c r="G86" s="113">
        <v>8500</v>
      </c>
      <c r="H86" s="113">
        <v>0</v>
      </c>
      <c r="I86" s="113">
        <f t="shared" si="65"/>
        <v>8500</v>
      </c>
      <c r="J86" s="113">
        <v>0</v>
      </c>
      <c r="K86" s="113">
        <v>0</v>
      </c>
      <c r="L86" s="113">
        <v>0</v>
      </c>
      <c r="M86" s="113">
        <v>0</v>
      </c>
      <c r="N86" s="113">
        <v>0</v>
      </c>
      <c r="O86" s="113">
        <f t="shared" si="66"/>
        <v>8500</v>
      </c>
    </row>
    <row r="87" spans="1:15" s="1" customFormat="1" ht="32.1" customHeight="1" x14ac:dyDescent="0.2">
      <c r="A87" s="153">
        <v>71</v>
      </c>
      <c r="B87" s="116" t="s">
        <v>843</v>
      </c>
      <c r="C87" s="127" t="s">
        <v>898</v>
      </c>
      <c r="D87" s="127" t="s">
        <v>362</v>
      </c>
      <c r="E87" s="110" t="s">
        <v>920</v>
      </c>
      <c r="F87" s="110" t="s">
        <v>313</v>
      </c>
      <c r="G87" s="113">
        <v>25000</v>
      </c>
      <c r="H87" s="113">
        <v>0</v>
      </c>
      <c r="I87" s="113">
        <f t="shared" si="65"/>
        <v>25000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13">
        <f t="shared" si="66"/>
        <v>25000</v>
      </c>
    </row>
    <row r="88" spans="1:15" s="1" customFormat="1" ht="32.1" customHeight="1" x14ac:dyDescent="0.2">
      <c r="A88" s="153">
        <v>72</v>
      </c>
      <c r="B88" s="116" t="s">
        <v>541</v>
      </c>
      <c r="C88" s="127" t="s">
        <v>371</v>
      </c>
      <c r="D88" s="127" t="s">
        <v>362</v>
      </c>
      <c r="E88" s="110" t="s">
        <v>354</v>
      </c>
      <c r="F88" s="110" t="s">
        <v>313</v>
      </c>
      <c r="G88" s="113">
        <v>10500</v>
      </c>
      <c r="H88" s="113">
        <v>0</v>
      </c>
      <c r="I88" s="113">
        <f t="shared" si="65"/>
        <v>10500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f t="shared" si="66"/>
        <v>10500</v>
      </c>
    </row>
    <row r="89" spans="1:15" s="1" customFormat="1" ht="32.1" customHeight="1" x14ac:dyDescent="0.2">
      <c r="A89" s="153">
        <v>73</v>
      </c>
      <c r="B89" s="116" t="s">
        <v>596</v>
      </c>
      <c r="C89" s="127" t="s">
        <v>371</v>
      </c>
      <c r="D89" s="127" t="s">
        <v>362</v>
      </c>
      <c r="E89" s="110" t="s">
        <v>354</v>
      </c>
      <c r="F89" s="110" t="s">
        <v>313</v>
      </c>
      <c r="G89" s="113">
        <v>12000</v>
      </c>
      <c r="H89" s="113">
        <v>0</v>
      </c>
      <c r="I89" s="113">
        <f t="shared" si="65"/>
        <v>12000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f t="shared" si="66"/>
        <v>12000</v>
      </c>
    </row>
    <row r="90" spans="1:15" s="1" customFormat="1" ht="32.1" customHeight="1" x14ac:dyDescent="0.2">
      <c r="A90" s="153">
        <v>74</v>
      </c>
      <c r="B90" s="116" t="s">
        <v>842</v>
      </c>
      <c r="C90" s="127" t="s">
        <v>371</v>
      </c>
      <c r="D90" s="127" t="s">
        <v>362</v>
      </c>
      <c r="E90" s="110" t="s">
        <v>354</v>
      </c>
      <c r="F90" s="110" t="s">
        <v>313</v>
      </c>
      <c r="G90" s="113">
        <v>20000</v>
      </c>
      <c r="H90" s="113">
        <v>0</v>
      </c>
      <c r="I90" s="113">
        <f t="shared" si="65"/>
        <v>20000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f t="shared" si="66"/>
        <v>20000</v>
      </c>
    </row>
    <row r="91" spans="1:15" s="1" customFormat="1" ht="32.1" customHeight="1" x14ac:dyDescent="0.2">
      <c r="A91" s="153">
        <v>75</v>
      </c>
      <c r="B91" s="116" t="s">
        <v>844</v>
      </c>
      <c r="C91" s="127" t="s">
        <v>371</v>
      </c>
      <c r="D91" s="127" t="s">
        <v>362</v>
      </c>
      <c r="E91" s="110" t="s">
        <v>354</v>
      </c>
      <c r="F91" s="110" t="s">
        <v>313</v>
      </c>
      <c r="G91" s="113">
        <v>10500</v>
      </c>
      <c r="H91" s="113">
        <v>0</v>
      </c>
      <c r="I91" s="113">
        <f t="shared" si="65"/>
        <v>10500</v>
      </c>
      <c r="J91" s="113">
        <v>0</v>
      </c>
      <c r="K91" s="113">
        <v>0</v>
      </c>
      <c r="L91" s="113">
        <v>0</v>
      </c>
      <c r="M91" s="113">
        <v>0</v>
      </c>
      <c r="N91" s="113">
        <v>0</v>
      </c>
      <c r="O91" s="113">
        <f t="shared" si="66"/>
        <v>10500</v>
      </c>
    </row>
    <row r="92" spans="1:15" s="1" customFormat="1" ht="32.1" customHeight="1" x14ac:dyDescent="0.2">
      <c r="A92" s="153">
        <v>76</v>
      </c>
      <c r="B92" s="116" t="s">
        <v>595</v>
      </c>
      <c r="C92" s="127" t="s">
        <v>371</v>
      </c>
      <c r="D92" s="127" t="s">
        <v>362</v>
      </c>
      <c r="E92" s="110" t="s">
        <v>354</v>
      </c>
      <c r="F92" s="110" t="s">
        <v>313</v>
      </c>
      <c r="G92" s="113">
        <v>14000</v>
      </c>
      <c r="H92" s="113">
        <v>0</v>
      </c>
      <c r="I92" s="113">
        <f t="shared" si="65"/>
        <v>14000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f t="shared" si="66"/>
        <v>14000</v>
      </c>
    </row>
    <row r="93" spans="1:15" s="1" customFormat="1" ht="32.1" customHeight="1" x14ac:dyDescent="0.2">
      <c r="A93" s="153">
        <v>77</v>
      </c>
      <c r="B93" s="116" t="s">
        <v>539</v>
      </c>
      <c r="C93" s="127" t="s">
        <v>371</v>
      </c>
      <c r="D93" s="127" t="s">
        <v>362</v>
      </c>
      <c r="E93" s="110" t="s">
        <v>354</v>
      </c>
      <c r="F93" s="110" t="s">
        <v>313</v>
      </c>
      <c r="G93" s="113">
        <v>12000</v>
      </c>
      <c r="H93" s="113">
        <v>0</v>
      </c>
      <c r="I93" s="113">
        <f t="shared" si="65"/>
        <v>12000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f t="shared" si="66"/>
        <v>12000</v>
      </c>
    </row>
    <row r="94" spans="1:15" s="1" customFormat="1" ht="32.1" customHeight="1" x14ac:dyDescent="0.2">
      <c r="A94" s="153">
        <v>78</v>
      </c>
      <c r="B94" s="116" t="s">
        <v>598</v>
      </c>
      <c r="C94" s="127" t="s">
        <v>371</v>
      </c>
      <c r="D94" s="127" t="s">
        <v>362</v>
      </c>
      <c r="E94" s="110" t="s">
        <v>354</v>
      </c>
      <c r="F94" s="110" t="s">
        <v>313</v>
      </c>
      <c r="G94" s="113">
        <v>8500</v>
      </c>
      <c r="H94" s="113">
        <v>0</v>
      </c>
      <c r="I94" s="113">
        <f t="shared" si="65"/>
        <v>8500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f t="shared" si="66"/>
        <v>8500</v>
      </c>
    </row>
    <row r="95" spans="1:15" s="1" customFormat="1" ht="32.1" customHeight="1" x14ac:dyDescent="0.2">
      <c r="A95" s="153">
        <v>79</v>
      </c>
      <c r="B95" s="116" t="s">
        <v>538</v>
      </c>
      <c r="C95" s="127" t="s">
        <v>741</v>
      </c>
      <c r="D95" s="127" t="s">
        <v>362</v>
      </c>
      <c r="E95" s="110" t="s">
        <v>804</v>
      </c>
      <c r="F95" s="110" t="s">
        <v>313</v>
      </c>
      <c r="G95" s="113">
        <v>25000</v>
      </c>
      <c r="H95" s="113">
        <v>0</v>
      </c>
      <c r="I95" s="113">
        <f t="shared" si="65"/>
        <v>25000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f t="shared" si="66"/>
        <v>25000</v>
      </c>
    </row>
    <row r="96" spans="1:15" s="7" customFormat="1" ht="36.75" customHeight="1" x14ac:dyDescent="0.2">
      <c r="A96" s="267" t="s">
        <v>501</v>
      </c>
      <c r="B96" s="268"/>
      <c r="C96" s="118">
        <v>43</v>
      </c>
      <c r="D96" s="157"/>
      <c r="E96" s="158"/>
      <c r="F96" s="159"/>
      <c r="G96" s="160">
        <f t="shared" ref="G96:O96" si="67">SUM(G53:G95)</f>
        <v>630000</v>
      </c>
      <c r="H96" s="160">
        <f t="shared" si="67"/>
        <v>0</v>
      </c>
      <c r="I96" s="160">
        <f t="shared" si="67"/>
        <v>630000</v>
      </c>
      <c r="J96" s="160">
        <f t="shared" si="67"/>
        <v>0</v>
      </c>
      <c r="K96" s="160">
        <f t="shared" si="67"/>
        <v>797.25</v>
      </c>
      <c r="L96" s="160">
        <f t="shared" si="67"/>
        <v>0</v>
      </c>
      <c r="M96" s="160">
        <f t="shared" si="67"/>
        <v>2000</v>
      </c>
      <c r="N96" s="160">
        <f t="shared" si="67"/>
        <v>2797.25</v>
      </c>
      <c r="O96" s="160">
        <f t="shared" si="67"/>
        <v>627202.75</v>
      </c>
    </row>
    <row r="97" spans="1:16" ht="36.75" customHeight="1" thickBot="1" x14ac:dyDescent="0.25">
      <c r="A97" s="293" t="s">
        <v>310</v>
      </c>
      <c r="B97" s="292"/>
      <c r="C97" s="290"/>
      <c r="D97" s="291"/>
      <c r="E97" s="291"/>
      <c r="F97" s="292"/>
      <c r="G97" s="223">
        <f t="shared" ref="G97:O97" si="68">+G96+G51+G41+G26</f>
        <v>1136500</v>
      </c>
      <c r="H97" s="223">
        <f t="shared" si="68"/>
        <v>0</v>
      </c>
      <c r="I97" s="223">
        <f t="shared" si="68"/>
        <v>1136500</v>
      </c>
      <c r="J97" s="223">
        <f t="shared" si="68"/>
        <v>0</v>
      </c>
      <c r="K97" s="223">
        <f t="shared" si="68"/>
        <v>2391.75</v>
      </c>
      <c r="L97" s="223">
        <f t="shared" si="68"/>
        <v>0</v>
      </c>
      <c r="M97" s="223">
        <f t="shared" si="68"/>
        <v>2000</v>
      </c>
      <c r="N97" s="223">
        <f t="shared" si="68"/>
        <v>4391.75</v>
      </c>
      <c r="O97" s="223">
        <f t="shared" si="68"/>
        <v>1132108.25</v>
      </c>
    </row>
    <row r="98" spans="1:16" s="16" customFormat="1" ht="32.1" customHeight="1" x14ac:dyDescent="0.2">
      <c r="A98" s="18"/>
      <c r="B98" s="163"/>
      <c r="C98" s="163"/>
      <c r="D98" s="163"/>
      <c r="E98" s="163"/>
      <c r="F98" s="163"/>
      <c r="G98" s="164"/>
      <c r="H98" s="164"/>
      <c r="I98" s="164"/>
      <c r="J98" s="164"/>
      <c r="K98" s="164"/>
      <c r="L98" s="164"/>
      <c r="M98" s="164"/>
      <c r="N98" s="164"/>
      <c r="O98" s="164"/>
    </row>
    <row r="99" spans="1:16" s="1" customFormat="1" ht="32.1" customHeight="1" x14ac:dyDescent="0.2">
      <c r="A99" s="96"/>
      <c r="B99"/>
      <c r="C99"/>
      <c r="D99"/>
      <c r="E99"/>
      <c r="F99"/>
      <c r="G99" s="165"/>
      <c r="H99"/>
      <c r="I99"/>
      <c r="J99"/>
      <c r="K99"/>
      <c r="L99"/>
      <c r="M99"/>
      <c r="N99"/>
      <c r="O99" s="165"/>
    </row>
    <row r="100" spans="1:16" ht="24.75" customHeight="1" x14ac:dyDescent="0.2"/>
    <row r="101" spans="1:16" ht="21.75" customHeight="1" x14ac:dyDescent="0.2">
      <c r="C101" s="2" t="s">
        <v>20</v>
      </c>
      <c r="D101" s="2"/>
      <c r="E101" s="2"/>
      <c r="F101" s="282" t="s">
        <v>22</v>
      </c>
      <c r="G101" s="282"/>
      <c r="L101" s="282" t="s">
        <v>22</v>
      </c>
      <c r="M101" s="282"/>
      <c r="O101" s="2"/>
    </row>
    <row r="102" spans="1:16" s="2" customFormat="1" ht="21.75" customHeight="1" x14ac:dyDescent="0.2">
      <c r="A102" s="96"/>
      <c r="B102"/>
      <c r="F102"/>
      <c r="G102"/>
      <c r="H102"/>
      <c r="I102"/>
      <c r="J102"/>
      <c r="K102"/>
      <c r="L102"/>
      <c r="P102"/>
    </row>
    <row r="103" spans="1:16" s="2" customFormat="1" ht="21.75" customHeight="1" x14ac:dyDescent="0.2">
      <c r="A103" s="7"/>
      <c r="B103"/>
      <c r="F103"/>
      <c r="G103"/>
      <c r="H103"/>
      <c r="I103"/>
      <c r="J103"/>
      <c r="K103"/>
      <c r="L103"/>
      <c r="M103"/>
      <c r="N103"/>
      <c r="O103"/>
    </row>
    <row r="104" spans="1:16" s="2" customFormat="1" ht="21.75" customHeight="1" x14ac:dyDescent="0.2">
      <c r="A104" s="7"/>
      <c r="B104"/>
      <c r="C104" s="146"/>
      <c r="F104" s="146"/>
      <c r="G104" s="166"/>
      <c r="H104"/>
      <c r="I104"/>
      <c r="J104"/>
      <c r="K104"/>
      <c r="L104" s="147"/>
      <c r="M104" s="147"/>
      <c r="N104"/>
      <c r="O104"/>
    </row>
    <row r="105" spans="1:16" ht="21.75" customHeight="1" x14ac:dyDescent="0.2">
      <c r="A105" s="7"/>
      <c r="C105" s="2" t="s">
        <v>21</v>
      </c>
      <c r="D105" s="2"/>
      <c r="E105" s="2"/>
      <c r="F105" s="289" t="s">
        <v>24</v>
      </c>
      <c r="G105" s="289"/>
      <c r="L105" s="282" t="s">
        <v>23</v>
      </c>
      <c r="M105" s="282"/>
    </row>
    <row r="106" spans="1:16" ht="21.75" customHeight="1" x14ac:dyDescent="0.2">
      <c r="A106" s="7"/>
    </row>
    <row r="107" spans="1:16" ht="21.75" customHeight="1" x14ac:dyDescent="0.2">
      <c r="A107" s="15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6" ht="21.75" customHeight="1" x14ac:dyDescent="0.2">
      <c r="A108" s="2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6" ht="21.75" customHeight="1" x14ac:dyDescent="0.2">
      <c r="A109" s="2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6" ht="21.75" customHeight="1" x14ac:dyDescent="0.2">
      <c r="A110" s="2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6" ht="21.75" customHeight="1" x14ac:dyDescent="0.2">
      <c r="A111" s="2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6" ht="21.75" customHeight="1" x14ac:dyDescent="0.2">
      <c r="A112" s="2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4.25" x14ac:dyDescent="0.2">
      <c r="A113" s="2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4.25" x14ac:dyDescent="0.2">
      <c r="A114" s="2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2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x14ac:dyDescent="0.2">
      <c r="A116" s="2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x14ac:dyDescent="0.2">
      <c r="A117" s="9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ht="14.25" x14ac:dyDescent="0.2">
      <c r="A118" s="9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s="1" customFormat="1" ht="36" customHeight="1" x14ac:dyDescent="0.2">
      <c r="A119" s="2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s="1" customFormat="1" ht="36" customHeight="1" x14ac:dyDescent="0.2">
      <c r="A120" s="2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4.25" x14ac:dyDescent="0.2">
      <c r="A121" s="2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36" customHeight="1" x14ac:dyDescent="0.2">
      <c r="A122" s="2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36" customHeight="1" x14ac:dyDescent="0.2">
      <c r="A123" s="2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36" customHeight="1" x14ac:dyDescent="0.2">
      <c r="A124" s="2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36" customHeight="1" x14ac:dyDescent="0.2">
      <c r="A125" s="2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4.25" x14ac:dyDescent="0.2">
      <c r="A126" s="2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4.25" x14ac:dyDescent="0.2">
      <c r="A127" s="2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4.25" x14ac:dyDescent="0.2">
      <c r="A128" s="2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x14ac:dyDescent="0.2">
      <c r="A129" s="2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x14ac:dyDescent="0.2">
      <c r="A130" s="2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x14ac:dyDescent="0.2">
      <c r="A131" s="94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ht="14.25" x14ac:dyDescent="0.2">
      <c r="A132" s="9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s="3" customFormat="1" ht="36" customHeight="1" x14ac:dyDescent="0.2">
      <c r="A133" s="9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s="3" customFormat="1" ht="36" customHeight="1" x14ac:dyDescent="0.2">
      <c r="A134" s="9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s="3" customFormat="1" ht="36" customHeight="1" x14ac:dyDescent="0.2">
      <c r="A135" s="9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s="3" customFormat="1" ht="36" customHeight="1" x14ac:dyDescent="0.2">
      <c r="A136" s="9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3" customFormat="1" ht="36" customHeight="1" x14ac:dyDescent="0.2">
      <c r="A137" s="9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s="3" customFormat="1" ht="36" customHeight="1" x14ac:dyDescent="0.2">
      <c r="A138" s="9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s="3" customFormat="1" ht="36" customHeight="1" x14ac:dyDescent="0.2">
      <c r="A139" s="9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s="3" customFormat="1" ht="36" customHeight="1" x14ac:dyDescent="0.2">
      <c r="A140" s="9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s="3" customFormat="1" ht="36" customHeight="1" x14ac:dyDescent="0.2">
      <c r="A141" s="9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s="3" customFormat="1" ht="36" customHeight="1" x14ac:dyDescent="0.2">
      <c r="A142" s="9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s="3" customFormat="1" ht="36" customHeight="1" x14ac:dyDescent="0.2">
      <c r="A143" s="9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s="3" customFormat="1" ht="36" customHeight="1" x14ac:dyDescent="0.2">
      <c r="A144" s="95"/>
    </row>
    <row r="145" spans="1:15" s="3" customFormat="1" ht="36" customHeight="1" x14ac:dyDescent="0.2">
      <c r="A145" s="96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s="3" customFormat="1" ht="36" customHeight="1" x14ac:dyDescent="0.2">
      <c r="A146" s="9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</sheetData>
  <sortState xmlns:xlrd2="http://schemas.microsoft.com/office/spreadsheetml/2017/richdata2" ref="A10:O50">
    <sortCondition ref="B10:B50"/>
  </sortState>
  <mergeCells count="18">
    <mergeCell ref="L105:M105"/>
    <mergeCell ref="A5:O5"/>
    <mergeCell ref="F105:G105"/>
    <mergeCell ref="A2:O2"/>
    <mergeCell ref="A4:O4"/>
    <mergeCell ref="L101:M101"/>
    <mergeCell ref="F101:G101"/>
    <mergeCell ref="A52:O52"/>
    <mergeCell ref="A96:B96"/>
    <mergeCell ref="A10:O10"/>
    <mergeCell ref="A26:B26"/>
    <mergeCell ref="A27:O27"/>
    <mergeCell ref="A41:B41"/>
    <mergeCell ref="A42:O42"/>
    <mergeCell ref="A51:B51"/>
    <mergeCell ref="B7:N7"/>
    <mergeCell ref="C97:F97"/>
    <mergeCell ref="A97:B97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tabSelected="1" topLeftCell="E1" zoomScale="91" zoomScaleNormal="91" zoomScaleSheetLayoutView="48" workbookViewId="0">
      <selection activeCell="A5" sqref="A5:O5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7" ht="9.75" customHeight="1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21.75" customHeight="1" x14ac:dyDescent="0.2">
      <c r="A4" s="278" t="s">
        <v>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</row>
    <row r="5" spans="1:17" ht="26.25" customHeight="1" x14ac:dyDescent="0.25">
      <c r="A5" s="278" t="s">
        <v>930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14"/>
      <c r="Q5" s="14"/>
    </row>
    <row r="6" spans="1:17" ht="10.5" customHeight="1" x14ac:dyDescent="0.2">
      <c r="B6" s="150"/>
      <c r="C6" s="150"/>
      <c r="G6" s="150"/>
      <c r="H6" s="150"/>
      <c r="I6" s="150"/>
      <c r="K6" s="150"/>
      <c r="M6" s="150"/>
      <c r="N6" s="150"/>
    </row>
    <row r="7" spans="1:17" x14ac:dyDescent="0.2">
      <c r="A7" s="167"/>
      <c r="B7" s="282" t="s">
        <v>748</v>
      </c>
      <c r="C7" s="282"/>
      <c r="D7" s="282"/>
      <c r="E7" s="282"/>
      <c r="F7" s="282"/>
      <c r="G7" s="282"/>
      <c r="H7" s="282"/>
      <c r="I7" s="282"/>
      <c r="J7" s="282"/>
      <c r="K7" s="283"/>
      <c r="L7" s="284"/>
      <c r="M7" s="285"/>
      <c r="N7" s="282"/>
      <c r="O7" s="2"/>
    </row>
    <row r="8" spans="1:17" ht="14.25" customHeight="1" thickBot="1" x14ac:dyDescent="0.25">
      <c r="B8" s="150"/>
      <c r="C8" s="150"/>
      <c r="G8" s="150"/>
      <c r="H8" s="150"/>
      <c r="I8" s="150"/>
      <c r="K8" s="150"/>
      <c r="M8" s="150"/>
      <c r="N8" s="150"/>
    </row>
    <row r="9" spans="1:17" s="4" customFormat="1" ht="29.25" customHeight="1" thickBot="1" x14ac:dyDescent="0.25">
      <c r="A9" s="224" t="s">
        <v>8</v>
      </c>
      <c r="B9" s="151" t="s">
        <v>5</v>
      </c>
      <c r="C9" s="151" t="s">
        <v>17</v>
      </c>
      <c r="D9" s="151" t="s">
        <v>6</v>
      </c>
      <c r="E9" s="151" t="s">
        <v>311</v>
      </c>
      <c r="F9" s="151" t="s">
        <v>18</v>
      </c>
      <c r="G9" s="151" t="s">
        <v>12</v>
      </c>
      <c r="H9" s="151" t="s">
        <v>355</v>
      </c>
      <c r="I9" s="151" t="s">
        <v>356</v>
      </c>
      <c r="J9" s="151" t="s">
        <v>0</v>
      </c>
      <c r="K9" s="151" t="s">
        <v>1</v>
      </c>
      <c r="L9" s="151" t="s">
        <v>2</v>
      </c>
      <c r="M9" s="151" t="s">
        <v>357</v>
      </c>
      <c r="N9" s="151" t="s">
        <v>358</v>
      </c>
      <c r="O9" s="152" t="s">
        <v>10</v>
      </c>
    </row>
    <row r="10" spans="1:17" s="7" customFormat="1" ht="36.75" customHeight="1" x14ac:dyDescent="0.2">
      <c r="A10" s="286" t="s">
        <v>500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8"/>
    </row>
    <row r="11" spans="1:17" s="1" customFormat="1" ht="32.1" customHeight="1" x14ac:dyDescent="0.2">
      <c r="A11" s="153">
        <v>1</v>
      </c>
      <c r="B11" s="116" t="s">
        <v>613</v>
      </c>
      <c r="C11" s="127" t="s">
        <v>318</v>
      </c>
      <c r="D11" s="116" t="s">
        <v>614</v>
      </c>
      <c r="E11" s="155" t="s">
        <v>615</v>
      </c>
      <c r="F11" s="117" t="s">
        <v>313</v>
      </c>
      <c r="G11" s="141">
        <v>153000</v>
      </c>
      <c r="H11" s="141">
        <v>0</v>
      </c>
      <c r="I11" s="141">
        <f t="shared" ref="I11" si="0">SUM(G11:H11)</f>
        <v>153000</v>
      </c>
      <c r="J11" s="141">
        <f>IF(G11&gt;=Datos!$D$14,(Datos!$D$14*Datos!$C$14),IF(G11&lt;=Datos!$D$14,(G11*Datos!$C$14)))</f>
        <v>4391.1000000000004</v>
      </c>
      <c r="K11" s="141">
        <v>24572.29</v>
      </c>
      <c r="L11" s="141">
        <v>4651.2</v>
      </c>
      <c r="M11" s="141">
        <v>25</v>
      </c>
      <c r="N11" s="141">
        <f>+J11+K11+L11+M11</f>
        <v>33639.589999999997</v>
      </c>
      <c r="O11" s="115">
        <f t="shared" ref="O11" si="1">+I11-N11</f>
        <v>119360.41</v>
      </c>
    </row>
    <row r="12" spans="1:17" s="7" customFormat="1" ht="36.75" customHeight="1" x14ac:dyDescent="0.2">
      <c r="A12" s="267" t="s">
        <v>501</v>
      </c>
      <c r="B12" s="268"/>
      <c r="C12" s="118">
        <v>1</v>
      </c>
      <c r="D12" s="157"/>
      <c r="E12" s="158"/>
      <c r="F12" s="159"/>
      <c r="G12" s="160">
        <f t="shared" ref="G12:O12" si="2">SUM(G11:G11)</f>
        <v>153000</v>
      </c>
      <c r="H12" s="160">
        <f t="shared" si="2"/>
        <v>0</v>
      </c>
      <c r="I12" s="160">
        <f t="shared" si="2"/>
        <v>153000</v>
      </c>
      <c r="J12" s="160">
        <f t="shared" si="2"/>
        <v>4391.1000000000004</v>
      </c>
      <c r="K12" s="160">
        <f t="shared" si="2"/>
        <v>24572.29</v>
      </c>
      <c r="L12" s="160">
        <f t="shared" si="2"/>
        <v>4651.2</v>
      </c>
      <c r="M12" s="160">
        <f t="shared" si="2"/>
        <v>25</v>
      </c>
      <c r="N12" s="160">
        <f t="shared" si="2"/>
        <v>33639.589999999997</v>
      </c>
      <c r="O12" s="160">
        <f t="shared" si="2"/>
        <v>119360.41</v>
      </c>
    </row>
    <row r="13" spans="1:17" ht="36.75" customHeight="1" thickBot="1" x14ac:dyDescent="0.25">
      <c r="A13" s="293" t="s">
        <v>310</v>
      </c>
      <c r="B13" s="292"/>
      <c r="C13" s="290"/>
      <c r="D13" s="291"/>
      <c r="E13" s="291"/>
      <c r="F13" s="292"/>
      <c r="G13" s="223">
        <f>+G12</f>
        <v>153000</v>
      </c>
      <c r="H13" s="223">
        <f t="shared" ref="H13:O13" si="3">+H12</f>
        <v>0</v>
      </c>
      <c r="I13" s="223">
        <f t="shared" si="3"/>
        <v>153000</v>
      </c>
      <c r="J13" s="223">
        <f t="shared" si="3"/>
        <v>4391.1000000000004</v>
      </c>
      <c r="K13" s="223">
        <f t="shared" si="3"/>
        <v>24572.29</v>
      </c>
      <c r="L13" s="223">
        <f t="shared" si="3"/>
        <v>4651.2</v>
      </c>
      <c r="M13" s="223">
        <f t="shared" si="3"/>
        <v>25</v>
      </c>
      <c r="N13" s="223">
        <f t="shared" si="3"/>
        <v>33639.589999999997</v>
      </c>
      <c r="O13" s="223">
        <f t="shared" si="3"/>
        <v>119360.41</v>
      </c>
    </row>
    <row r="14" spans="1:17" s="16" customFormat="1" ht="32.1" customHeight="1" x14ac:dyDescent="0.2">
      <c r="A14" s="18"/>
      <c r="B14" s="163"/>
      <c r="C14" s="163"/>
      <c r="D14" s="163"/>
      <c r="E14" s="163"/>
      <c r="F14" s="163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7" s="1" customFormat="1" ht="32.1" customHeight="1" x14ac:dyDescent="0.2">
      <c r="A15" s="96"/>
      <c r="B15"/>
      <c r="C15"/>
      <c r="D15"/>
      <c r="E15"/>
      <c r="F15"/>
      <c r="G15" s="165"/>
      <c r="H15"/>
      <c r="I15"/>
      <c r="J15"/>
      <c r="K15"/>
      <c r="L15"/>
      <c r="M15"/>
      <c r="N15"/>
      <c r="O15" s="165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2" t="s">
        <v>22</v>
      </c>
      <c r="G17" s="282"/>
      <c r="L17" s="282" t="s">
        <v>22</v>
      </c>
      <c r="M17" s="282"/>
      <c r="O17" s="2"/>
    </row>
    <row r="18" spans="1:16" s="2" customFormat="1" ht="21.75" customHeight="1" x14ac:dyDescent="0.2">
      <c r="A18" s="96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6"/>
      <c r="F20" s="146"/>
      <c r="G20" s="166"/>
      <c r="H20"/>
      <c r="I20"/>
      <c r="J20"/>
      <c r="K20"/>
      <c r="L20" s="147"/>
      <c r="M20" s="147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89" t="s">
        <v>24</v>
      </c>
      <c r="G21" s="289"/>
      <c r="L21" s="282" t="s">
        <v>23</v>
      </c>
      <c r="M21" s="282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14.25" x14ac:dyDescent="0.2">
      <c r="A48" s="9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s="3" customFormat="1" ht="36" customHeight="1" x14ac:dyDescent="0.2">
      <c r="A49" s="9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s="3" customFormat="1" ht="36" customHeight="1" x14ac:dyDescent="0.2">
      <c r="A50" s="9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s="3" customFormat="1" ht="36" customHeight="1" x14ac:dyDescent="0.2">
      <c r="A51" s="9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 s="3" customFormat="1" ht="36" customHeight="1" x14ac:dyDescent="0.2">
      <c r="A52" s="9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s="3" customFormat="1" ht="36" customHeight="1" x14ac:dyDescent="0.2">
      <c r="A53" s="9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s="3" customFormat="1" ht="36" customHeight="1" x14ac:dyDescent="0.2">
      <c r="A54" s="9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s="3" customFormat="1" ht="36" customHeight="1" x14ac:dyDescent="0.2">
      <c r="A55" s="9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s="3" customFormat="1" ht="36" customHeight="1" x14ac:dyDescent="0.2">
      <c r="A56" s="9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s="3" customFormat="1" ht="36" customHeight="1" x14ac:dyDescent="0.2">
      <c r="A57" s="9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s="3" customFormat="1" ht="36" customHeight="1" x14ac:dyDescent="0.2">
      <c r="A58" s="9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s="3" customFormat="1" ht="36" customHeight="1" x14ac:dyDescent="0.2">
      <c r="A59" s="9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s="3" customFormat="1" ht="36" customHeight="1" x14ac:dyDescent="0.2">
      <c r="A60" s="95"/>
    </row>
    <row r="61" spans="1:15" s="3" customFormat="1" ht="36" customHeight="1" x14ac:dyDescent="0.2">
      <c r="A61" s="96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6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A12:B12"/>
    <mergeCell ref="A2:O2"/>
    <mergeCell ref="A4:O4"/>
    <mergeCell ref="A5:O5"/>
    <mergeCell ref="A10:O10"/>
    <mergeCell ref="B7:N7"/>
    <mergeCell ref="F21:G21"/>
    <mergeCell ref="L21:M21"/>
    <mergeCell ref="A13:B13"/>
    <mergeCell ref="C13:F13"/>
    <mergeCell ref="F17:G17"/>
    <mergeCell ref="L17:M1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2025-03-24T17:32:04Z</cp:lastPrinted>
  <dcterms:created xsi:type="dcterms:W3CDTF">2017-10-11T04:49:31Z</dcterms:created>
  <dcterms:modified xsi:type="dcterms:W3CDTF">2025-03-24T17:33:01Z</dcterms:modified>
</cp:coreProperties>
</file>