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ómina OAI 2024\"/>
    </mc:Choice>
  </mc:AlternateContent>
  <xr:revisionPtr revIDLastSave="0" documentId="13_ncr:1_{DDB24BF1-A3FA-44C8-A7B2-0D2BAB66ABA6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Datos" sheetId="19" r:id="rId1"/>
    <sheet name="Nomina Fijos" sheetId="17" r:id="rId2"/>
    <sheet name="Temporal Cargos de Carrera" sheetId="12" r:id="rId3"/>
    <sheet name="Nómina Personal Eventual" sheetId="14" r:id="rId4"/>
    <sheet name="Nomina Personal Vigilancia" sheetId="11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Fijos'!$C$1:$C$602</definedName>
    <definedName name="_xlnm._FilterDatabase" localSheetId="3" hidden="1">'Nómina Personal Eventual'!$A$20:$Q$77</definedName>
    <definedName name="_xlnm._FilterDatabase" localSheetId="4" hidden="1">'Nomina Personal Vigilancia'!$A$9:$O$86</definedName>
    <definedName name="_xlnm._FilterDatabase" localSheetId="5" hidden="1">'Nomina Tramite de Pensión'!$A$9:$O$13</definedName>
    <definedName name="_xlnm._FilterDatabase" localSheetId="2" hidden="1">'Temporal Cargos de Carrera'!$O$2:$O$162</definedName>
    <definedName name="_xlnm.Print_Area" localSheetId="0">Datos!$B$5:$H$10</definedName>
    <definedName name="_xlnm.Print_Area" localSheetId="1">'Nomina Fijos'!$A$2:$N$533</definedName>
    <definedName name="_xlnm.Print_Area" localSheetId="3">'Nómina Personal Eventual'!$A$11:$Q$85</definedName>
    <definedName name="_xlnm.Print_Area" localSheetId="4">'Nomina Personal Vigilancia'!$A$1:$O$94</definedName>
    <definedName name="_xlnm.Print_Area" localSheetId="5">'Nomina Tramite de Pensión'!$A$1:$O$21</definedName>
    <definedName name="_xlnm.Print_Area" localSheetId="2">'Temporal Cargos de Carrera'!$A$2:$Q$160</definedName>
    <definedName name="_xlnm.Print_Titles" localSheetId="1">'Nomina Fijos'!$2:$10</definedName>
    <definedName name="_xlnm.Print_Titles" localSheetId="3">'Nómina Personal Eventual'!$10:$20</definedName>
    <definedName name="_xlnm.Print_Titles" localSheetId="4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11" l="1"/>
  <c r="O78" i="11" s="1"/>
  <c r="N82" i="11"/>
  <c r="O82" i="11" s="1"/>
  <c r="I82" i="11"/>
  <c r="N81" i="11"/>
  <c r="I81" i="11"/>
  <c r="O81" i="11" s="1"/>
  <c r="I80" i="11"/>
  <c r="O80" i="11" s="1"/>
  <c r="I79" i="11"/>
  <c r="O79" i="11" s="1"/>
  <c r="I77" i="11"/>
  <c r="O77" i="11" s="1"/>
  <c r="I75" i="11"/>
  <c r="O75" i="11" s="1"/>
  <c r="I74" i="11"/>
  <c r="O74" i="11" s="1"/>
  <c r="I72" i="11"/>
  <c r="O72" i="11" s="1"/>
  <c r="I71" i="11"/>
  <c r="O71" i="11" s="1"/>
  <c r="I48" i="11"/>
  <c r="O48" i="11" s="1"/>
  <c r="N47" i="11"/>
  <c r="I47" i="11"/>
  <c r="N45" i="11"/>
  <c r="I45" i="11"/>
  <c r="N38" i="11"/>
  <c r="I38" i="11"/>
  <c r="N37" i="11"/>
  <c r="I37" i="11"/>
  <c r="N36" i="11"/>
  <c r="I36" i="11"/>
  <c r="N35" i="11"/>
  <c r="I35" i="11"/>
  <c r="N34" i="11"/>
  <c r="I34" i="11"/>
  <c r="N33" i="11"/>
  <c r="I33" i="11"/>
  <c r="N32" i="11"/>
  <c r="I32" i="11"/>
  <c r="N31" i="11"/>
  <c r="I31" i="11"/>
  <c r="I25" i="11"/>
  <c r="I23" i="11"/>
  <c r="N23" i="11"/>
  <c r="N24" i="11"/>
  <c r="I24" i="11"/>
  <c r="N22" i="11"/>
  <c r="I22" i="11"/>
  <c r="I21" i="11"/>
  <c r="O21" i="11" s="1"/>
  <c r="N19" i="11"/>
  <c r="I19" i="11"/>
  <c r="N18" i="11"/>
  <c r="I18" i="11"/>
  <c r="N17" i="11"/>
  <c r="I17" i="11"/>
  <c r="N16" i="11"/>
  <c r="I16" i="11"/>
  <c r="N14" i="11"/>
  <c r="I14" i="11"/>
  <c r="N13" i="11"/>
  <c r="I13" i="11"/>
  <c r="I66" i="11"/>
  <c r="N66" i="11"/>
  <c r="O66" i="11" s="1"/>
  <c r="I67" i="11"/>
  <c r="N67" i="11"/>
  <c r="O67" i="11" s="1"/>
  <c r="I68" i="11"/>
  <c r="N68" i="11"/>
  <c r="O68" i="11" s="1"/>
  <c r="I69" i="11"/>
  <c r="N69" i="11"/>
  <c r="O69" i="11" s="1"/>
  <c r="I70" i="11"/>
  <c r="N70" i="11"/>
  <c r="O70" i="11" s="1"/>
  <c r="J38" i="14"/>
  <c r="K38" i="14"/>
  <c r="L38" i="14"/>
  <c r="M38" i="14"/>
  <c r="N38" i="14"/>
  <c r="O38" i="14"/>
  <c r="P38" i="14"/>
  <c r="Q38" i="14"/>
  <c r="I38" i="14"/>
  <c r="J33" i="14"/>
  <c r="K33" i="14"/>
  <c r="L33" i="14"/>
  <c r="M33" i="14"/>
  <c r="N33" i="14"/>
  <c r="O33" i="14"/>
  <c r="P33" i="14"/>
  <c r="Q33" i="14"/>
  <c r="N35" i="14"/>
  <c r="K35" i="14"/>
  <c r="L35" i="14" s="1"/>
  <c r="I33" i="14"/>
  <c r="N31" i="14"/>
  <c r="K31" i="14"/>
  <c r="M115" i="12"/>
  <c r="M112" i="12"/>
  <c r="J52" i="12"/>
  <c r="J150" i="12" s="1"/>
  <c r="K52" i="12"/>
  <c r="L52" i="12"/>
  <c r="M52" i="12"/>
  <c r="N52" i="12"/>
  <c r="O52" i="12"/>
  <c r="P52" i="12"/>
  <c r="Q52" i="12"/>
  <c r="I52" i="12"/>
  <c r="J20" i="12"/>
  <c r="K20" i="12"/>
  <c r="L20" i="12"/>
  <c r="M20" i="12"/>
  <c r="N20" i="12"/>
  <c r="O20" i="12"/>
  <c r="P20" i="12"/>
  <c r="Q20" i="12"/>
  <c r="I20" i="12"/>
  <c r="K146" i="12"/>
  <c r="L146" i="12"/>
  <c r="M146" i="12" s="1"/>
  <c r="P146" i="12" s="1"/>
  <c r="Q146" i="12" s="1"/>
  <c r="N146" i="12"/>
  <c r="K147" i="12"/>
  <c r="L147" i="12"/>
  <c r="N147" i="12"/>
  <c r="M147" i="12" s="1"/>
  <c r="P147" i="12" s="1"/>
  <c r="Q147" i="12" s="1"/>
  <c r="O143" i="12"/>
  <c r="J143" i="12"/>
  <c r="I143" i="12"/>
  <c r="N142" i="12"/>
  <c r="L142" i="12"/>
  <c r="L143" i="12" s="1"/>
  <c r="K142" i="12"/>
  <c r="K143" i="12" s="1"/>
  <c r="O113" i="12"/>
  <c r="M113" i="12"/>
  <c r="J113" i="12"/>
  <c r="I113" i="12"/>
  <c r="N112" i="12"/>
  <c r="N113" i="12" s="1"/>
  <c r="L112" i="12"/>
  <c r="L113" i="12" s="1"/>
  <c r="K112" i="12"/>
  <c r="K113" i="12" s="1"/>
  <c r="N105" i="12"/>
  <c r="L105" i="12"/>
  <c r="K105" i="12"/>
  <c r="O99" i="12"/>
  <c r="J99" i="12"/>
  <c r="I99" i="12"/>
  <c r="N98" i="12"/>
  <c r="N99" i="12" s="1"/>
  <c r="L98" i="12"/>
  <c r="M98" i="12" s="1"/>
  <c r="K98" i="12"/>
  <c r="K99" i="12" s="1"/>
  <c r="J74" i="12"/>
  <c r="O74" i="12"/>
  <c r="I74" i="12"/>
  <c r="N73" i="12"/>
  <c r="L73" i="12"/>
  <c r="K73" i="12"/>
  <c r="N72" i="12"/>
  <c r="L72" i="12"/>
  <c r="K72" i="12"/>
  <c r="N60" i="12"/>
  <c r="L60" i="12"/>
  <c r="K60" i="12"/>
  <c r="K55" i="12"/>
  <c r="L55" i="12"/>
  <c r="N55" i="12"/>
  <c r="K49" i="12"/>
  <c r="L49" i="12"/>
  <c r="N49" i="12"/>
  <c r="N44" i="12"/>
  <c r="L44" i="12"/>
  <c r="K44" i="12"/>
  <c r="N37" i="12"/>
  <c r="L37" i="12"/>
  <c r="K37" i="12"/>
  <c r="N26" i="12"/>
  <c r="L26" i="12"/>
  <c r="K26" i="12"/>
  <c r="K18" i="12"/>
  <c r="L18" i="12"/>
  <c r="N18" i="12"/>
  <c r="M153" i="17"/>
  <c r="H153" i="17"/>
  <c r="G153" i="17"/>
  <c r="L152" i="17"/>
  <c r="L153" i="17" s="1"/>
  <c r="J152" i="17"/>
  <c r="J153" i="17" s="1"/>
  <c r="I152" i="17"/>
  <c r="I153" i="17" s="1"/>
  <c r="L524" i="17"/>
  <c r="J524" i="17"/>
  <c r="I524" i="17"/>
  <c r="L523" i="17"/>
  <c r="J523" i="17"/>
  <c r="I523" i="17"/>
  <c r="L521" i="17"/>
  <c r="J521" i="17"/>
  <c r="N521" i="17" s="1"/>
  <c r="O521" i="17" s="1"/>
  <c r="I521" i="17"/>
  <c r="L520" i="17"/>
  <c r="J520" i="17"/>
  <c r="I520" i="17"/>
  <c r="L519" i="17"/>
  <c r="J519" i="17"/>
  <c r="I519" i="17"/>
  <c r="L518" i="17"/>
  <c r="J518" i="17"/>
  <c r="I518" i="17"/>
  <c r="L517" i="17"/>
  <c r="J517" i="17"/>
  <c r="I517" i="17"/>
  <c r="L512" i="17"/>
  <c r="J512" i="17"/>
  <c r="I512" i="17"/>
  <c r="L511" i="17"/>
  <c r="J511" i="17"/>
  <c r="I511" i="17"/>
  <c r="L510" i="17"/>
  <c r="J510" i="17"/>
  <c r="I510" i="17"/>
  <c r="H501" i="17"/>
  <c r="M501" i="17"/>
  <c r="G501" i="17"/>
  <c r="L494" i="17"/>
  <c r="J494" i="17"/>
  <c r="I494" i="17"/>
  <c r="L482" i="17"/>
  <c r="J482" i="17"/>
  <c r="I482" i="17"/>
  <c r="L485" i="17"/>
  <c r="J485" i="17"/>
  <c r="I485" i="17"/>
  <c r="L486" i="17"/>
  <c r="J486" i="17"/>
  <c r="I486" i="17"/>
  <c r="L487" i="17"/>
  <c r="J487" i="17"/>
  <c r="I487" i="17"/>
  <c r="L489" i="17"/>
  <c r="J489" i="17"/>
  <c r="I489" i="17"/>
  <c r="L488" i="17"/>
  <c r="J488" i="17"/>
  <c r="I488" i="17"/>
  <c r="L490" i="17"/>
  <c r="J490" i="17"/>
  <c r="I490" i="17"/>
  <c r="L492" i="17"/>
  <c r="J492" i="17"/>
  <c r="I492" i="17"/>
  <c r="L493" i="17"/>
  <c r="J493" i="17"/>
  <c r="I493" i="17"/>
  <c r="K495" i="17"/>
  <c r="N495" i="17" s="1"/>
  <c r="O495" i="17" s="1"/>
  <c r="I495" i="17"/>
  <c r="L496" i="17"/>
  <c r="J496" i="17"/>
  <c r="I496" i="17"/>
  <c r="L497" i="17"/>
  <c r="J497" i="17"/>
  <c r="I497" i="17"/>
  <c r="L498" i="17"/>
  <c r="J498" i="17"/>
  <c r="I498" i="17"/>
  <c r="L499" i="17"/>
  <c r="J499" i="17"/>
  <c r="I499" i="17"/>
  <c r="L500" i="17"/>
  <c r="J500" i="17"/>
  <c r="I500" i="17"/>
  <c r="L481" i="17"/>
  <c r="J481" i="17"/>
  <c r="I481" i="17"/>
  <c r="L480" i="17"/>
  <c r="J480" i="17"/>
  <c r="I480" i="17"/>
  <c r="L479" i="17"/>
  <c r="J479" i="17"/>
  <c r="I479" i="17"/>
  <c r="L478" i="17"/>
  <c r="J478" i="17"/>
  <c r="I478" i="17"/>
  <c r="L477" i="17"/>
  <c r="J477" i="17"/>
  <c r="I477" i="17"/>
  <c r="L476" i="17"/>
  <c r="J476" i="17"/>
  <c r="I476" i="17"/>
  <c r="L475" i="17"/>
  <c r="J475" i="17"/>
  <c r="I475" i="17"/>
  <c r="L474" i="17"/>
  <c r="J474" i="17"/>
  <c r="I474" i="17"/>
  <c r="L473" i="17"/>
  <c r="J473" i="17"/>
  <c r="I473" i="17"/>
  <c r="L472" i="17"/>
  <c r="J472" i="17"/>
  <c r="I472" i="17"/>
  <c r="L471" i="17"/>
  <c r="J471" i="17"/>
  <c r="I471" i="17"/>
  <c r="L469" i="17"/>
  <c r="J469" i="17"/>
  <c r="I469" i="17"/>
  <c r="L468" i="17"/>
  <c r="J468" i="17"/>
  <c r="I468" i="17"/>
  <c r="L467" i="17"/>
  <c r="J467" i="17"/>
  <c r="I467" i="17"/>
  <c r="L466" i="17"/>
  <c r="J466" i="17"/>
  <c r="I466" i="17"/>
  <c r="L464" i="17"/>
  <c r="J464" i="17"/>
  <c r="I464" i="17"/>
  <c r="L463" i="17"/>
  <c r="J463" i="17"/>
  <c r="I463" i="17"/>
  <c r="L462" i="17"/>
  <c r="J462" i="17"/>
  <c r="I462" i="17"/>
  <c r="I461" i="17"/>
  <c r="J461" i="17"/>
  <c r="L461" i="17"/>
  <c r="L450" i="17"/>
  <c r="J450" i="17"/>
  <c r="I450" i="17"/>
  <c r="L449" i="17"/>
  <c r="J449" i="17"/>
  <c r="I449" i="17"/>
  <c r="L448" i="17"/>
  <c r="J448" i="17"/>
  <c r="I448" i="17"/>
  <c r="L447" i="17"/>
  <c r="J447" i="17"/>
  <c r="I447" i="17"/>
  <c r="L446" i="17"/>
  <c r="J446" i="17"/>
  <c r="I446" i="17"/>
  <c r="L445" i="17"/>
  <c r="J445" i="17"/>
  <c r="I445" i="17"/>
  <c r="L444" i="17"/>
  <c r="J444" i="17"/>
  <c r="I444" i="17"/>
  <c r="L443" i="17"/>
  <c r="J443" i="17"/>
  <c r="I443" i="17"/>
  <c r="L442" i="17"/>
  <c r="J442" i="17"/>
  <c r="I442" i="17"/>
  <c r="L441" i="17"/>
  <c r="J441" i="17"/>
  <c r="I441" i="17"/>
  <c r="L440" i="17"/>
  <c r="J440" i="17"/>
  <c r="I440" i="17"/>
  <c r="L439" i="17"/>
  <c r="J439" i="17"/>
  <c r="I439" i="17"/>
  <c r="L438" i="17"/>
  <c r="J438" i="17"/>
  <c r="I438" i="17"/>
  <c r="H431" i="17"/>
  <c r="M431" i="17"/>
  <c r="G431" i="17"/>
  <c r="L428" i="17"/>
  <c r="J428" i="17"/>
  <c r="I428" i="17"/>
  <c r="L426" i="17"/>
  <c r="J426" i="17"/>
  <c r="I426" i="17"/>
  <c r="L430" i="17"/>
  <c r="J430" i="17"/>
  <c r="I430" i="17"/>
  <c r="L424" i="17"/>
  <c r="J424" i="17"/>
  <c r="I424" i="17"/>
  <c r="L423" i="17"/>
  <c r="J423" i="17"/>
  <c r="I423" i="17"/>
  <c r="L422" i="17"/>
  <c r="J422" i="17"/>
  <c r="I422" i="17"/>
  <c r="L420" i="17"/>
  <c r="J420" i="17"/>
  <c r="I420" i="17"/>
  <c r="L419" i="17"/>
  <c r="J419" i="17"/>
  <c r="I419" i="17"/>
  <c r="L418" i="17"/>
  <c r="J418" i="17"/>
  <c r="I418" i="17"/>
  <c r="L417" i="17"/>
  <c r="J417" i="17"/>
  <c r="I417" i="17"/>
  <c r="L416" i="17"/>
  <c r="J416" i="17"/>
  <c r="I416" i="17"/>
  <c r="L415" i="17"/>
  <c r="J415" i="17"/>
  <c r="I415" i="17"/>
  <c r="L414" i="17"/>
  <c r="J414" i="17"/>
  <c r="I414" i="17"/>
  <c r="L413" i="17"/>
  <c r="J413" i="17"/>
  <c r="I413" i="17"/>
  <c r="L412" i="17"/>
  <c r="J412" i="17"/>
  <c r="I412" i="17"/>
  <c r="L411" i="17"/>
  <c r="J411" i="17"/>
  <c r="I411" i="17"/>
  <c r="L410" i="17"/>
  <c r="J410" i="17"/>
  <c r="I410" i="17"/>
  <c r="L409" i="17"/>
  <c r="J409" i="17"/>
  <c r="I409" i="17"/>
  <c r="L408" i="17"/>
  <c r="J408" i="17"/>
  <c r="I408" i="17"/>
  <c r="L407" i="17"/>
  <c r="J407" i="17"/>
  <c r="I407" i="17"/>
  <c r="L406" i="17"/>
  <c r="J406" i="17"/>
  <c r="I406" i="17"/>
  <c r="L405" i="17"/>
  <c r="J405" i="17"/>
  <c r="I405" i="17"/>
  <c r="L404" i="17"/>
  <c r="J404" i="17"/>
  <c r="I404" i="17"/>
  <c r="L403" i="17"/>
  <c r="J403" i="17"/>
  <c r="I403" i="17"/>
  <c r="L401" i="17"/>
  <c r="J401" i="17"/>
  <c r="I401" i="17"/>
  <c r="L402" i="17"/>
  <c r="J402" i="17"/>
  <c r="I402" i="17"/>
  <c r="L400" i="17"/>
  <c r="J400" i="17"/>
  <c r="I400" i="17"/>
  <c r="L399" i="17"/>
  <c r="J399" i="17"/>
  <c r="I399" i="17"/>
  <c r="L398" i="17"/>
  <c r="J398" i="17"/>
  <c r="I398" i="17"/>
  <c r="L397" i="17"/>
  <c r="J397" i="17"/>
  <c r="I397" i="17"/>
  <c r="L396" i="17"/>
  <c r="J396" i="17"/>
  <c r="I396" i="17"/>
  <c r="L394" i="17"/>
  <c r="J394" i="17"/>
  <c r="I394" i="17"/>
  <c r="L393" i="17"/>
  <c r="J393" i="17"/>
  <c r="I393" i="17"/>
  <c r="L392" i="17"/>
  <c r="J392" i="17"/>
  <c r="I392" i="17"/>
  <c r="L391" i="17"/>
  <c r="J391" i="17"/>
  <c r="I391" i="17"/>
  <c r="L390" i="17"/>
  <c r="J390" i="17"/>
  <c r="I390" i="17"/>
  <c r="L388" i="17"/>
  <c r="J388" i="17"/>
  <c r="I388" i="17"/>
  <c r="L387" i="17"/>
  <c r="J387" i="17"/>
  <c r="I387" i="17"/>
  <c r="L386" i="17"/>
  <c r="J386" i="17"/>
  <c r="I386" i="17"/>
  <c r="L385" i="17"/>
  <c r="J385" i="17"/>
  <c r="I385" i="17"/>
  <c r="L384" i="17"/>
  <c r="J384" i="17"/>
  <c r="I384" i="17"/>
  <c r="L383" i="17"/>
  <c r="J383" i="17"/>
  <c r="I383" i="17"/>
  <c r="L382" i="17"/>
  <c r="J382" i="17"/>
  <c r="I382" i="17"/>
  <c r="O33" i="11" l="1"/>
  <c r="O45" i="11"/>
  <c r="O32" i="11"/>
  <c r="O47" i="11"/>
  <c r="O37" i="11"/>
  <c r="O35" i="11"/>
  <c r="O36" i="11"/>
  <c r="O34" i="11"/>
  <c r="O38" i="11"/>
  <c r="O24" i="11"/>
  <c r="O31" i="11"/>
  <c r="O22" i="11"/>
  <c r="O23" i="11"/>
  <c r="O14" i="11"/>
  <c r="O18" i="11"/>
  <c r="O19" i="11"/>
  <c r="O16" i="11"/>
  <c r="O17" i="11"/>
  <c r="O13" i="11"/>
  <c r="M35" i="14"/>
  <c r="P35" i="14" s="1"/>
  <c r="Q35" i="14" s="1"/>
  <c r="L31" i="14"/>
  <c r="M142" i="12"/>
  <c r="M143" i="12" s="1"/>
  <c r="P142" i="12"/>
  <c r="N143" i="12"/>
  <c r="P112" i="12"/>
  <c r="P105" i="12"/>
  <c r="Q105" i="12" s="1"/>
  <c r="L99" i="12"/>
  <c r="P98" i="12"/>
  <c r="M99" i="12"/>
  <c r="M73" i="12"/>
  <c r="P73" i="12" s="1"/>
  <c r="Q73" i="12" s="1"/>
  <c r="M72" i="12"/>
  <c r="P72" i="12" s="1"/>
  <c r="Q72" i="12" s="1"/>
  <c r="M55" i="12"/>
  <c r="P55" i="12" s="1"/>
  <c r="Q55" i="12" s="1"/>
  <c r="M60" i="12"/>
  <c r="P60" i="12" s="1"/>
  <c r="Q60" i="12" s="1"/>
  <c r="M49" i="12"/>
  <c r="P49" i="12" s="1"/>
  <c r="Q49" i="12" s="1"/>
  <c r="M37" i="12"/>
  <c r="P37" i="12" s="1"/>
  <c r="P26" i="12"/>
  <c r="Q26" i="12" s="1"/>
  <c r="M44" i="12"/>
  <c r="P44" i="12" s="1"/>
  <c r="Q44" i="12" s="1"/>
  <c r="M18" i="12"/>
  <c r="P18" i="12" s="1"/>
  <c r="Q18" i="12" s="1"/>
  <c r="K152" i="17"/>
  <c r="N152" i="17" s="1"/>
  <c r="O152" i="17" s="1"/>
  <c r="O153" i="17" s="1"/>
  <c r="K524" i="17"/>
  <c r="N524" i="17" s="1"/>
  <c r="O524" i="17" s="1"/>
  <c r="K523" i="17"/>
  <c r="N523" i="17" s="1"/>
  <c r="O523" i="17" s="1"/>
  <c r="K520" i="17"/>
  <c r="N520" i="17" s="1"/>
  <c r="O520" i="17" s="1"/>
  <c r="K519" i="17"/>
  <c r="N519" i="17" s="1"/>
  <c r="O519" i="17" s="1"/>
  <c r="N517" i="17"/>
  <c r="O517" i="17" s="1"/>
  <c r="K518" i="17"/>
  <c r="N518" i="17" s="1"/>
  <c r="O518" i="17" s="1"/>
  <c r="N510" i="17"/>
  <c r="O510" i="17" s="1"/>
  <c r="K512" i="17"/>
  <c r="N512" i="17" s="1"/>
  <c r="O512" i="17" s="1"/>
  <c r="K511" i="17"/>
  <c r="N511" i="17" s="1"/>
  <c r="O511" i="17" s="1"/>
  <c r="K494" i="17"/>
  <c r="N494" i="17" s="1"/>
  <c r="O494" i="17" s="1"/>
  <c r="K482" i="17"/>
  <c r="N482" i="17" s="1"/>
  <c r="O482" i="17" s="1"/>
  <c r="K485" i="17"/>
  <c r="N485" i="17" s="1"/>
  <c r="O485" i="17" s="1"/>
  <c r="K486" i="17"/>
  <c r="N486" i="17" s="1"/>
  <c r="O486" i="17" s="1"/>
  <c r="K487" i="17"/>
  <c r="N487" i="17" s="1"/>
  <c r="O487" i="17" s="1"/>
  <c r="K490" i="17"/>
  <c r="N490" i="17" s="1"/>
  <c r="O490" i="17" s="1"/>
  <c r="K488" i="17"/>
  <c r="N488" i="17" s="1"/>
  <c r="O488" i="17" s="1"/>
  <c r="K489" i="17"/>
  <c r="N489" i="17" s="1"/>
  <c r="O489" i="17" s="1"/>
  <c r="K492" i="17"/>
  <c r="N492" i="17" s="1"/>
  <c r="O492" i="17" s="1"/>
  <c r="K493" i="17"/>
  <c r="N493" i="17" s="1"/>
  <c r="O493" i="17" s="1"/>
  <c r="K496" i="17"/>
  <c r="N496" i="17" s="1"/>
  <c r="O496" i="17" s="1"/>
  <c r="N497" i="17"/>
  <c r="O497" i="17" s="1"/>
  <c r="K498" i="17"/>
  <c r="N498" i="17" s="1"/>
  <c r="O498" i="17" s="1"/>
  <c r="K500" i="17"/>
  <c r="N500" i="17" s="1"/>
  <c r="O500" i="17" s="1"/>
  <c r="N499" i="17"/>
  <c r="O499" i="17" s="1"/>
  <c r="K481" i="17"/>
  <c r="N481" i="17" s="1"/>
  <c r="O481" i="17" s="1"/>
  <c r="K480" i="17"/>
  <c r="N480" i="17" s="1"/>
  <c r="O480" i="17" s="1"/>
  <c r="K479" i="17"/>
  <c r="N479" i="17" s="1"/>
  <c r="O479" i="17" s="1"/>
  <c r="K478" i="17"/>
  <c r="N478" i="17" s="1"/>
  <c r="O478" i="17" s="1"/>
  <c r="K477" i="17"/>
  <c r="N477" i="17" s="1"/>
  <c r="O477" i="17" s="1"/>
  <c r="K476" i="17"/>
  <c r="N476" i="17" s="1"/>
  <c r="O476" i="17" s="1"/>
  <c r="K475" i="17"/>
  <c r="N475" i="17" s="1"/>
  <c r="O475" i="17" s="1"/>
  <c r="K474" i="17"/>
  <c r="N474" i="17" s="1"/>
  <c r="O474" i="17" s="1"/>
  <c r="K473" i="17"/>
  <c r="N473" i="17" s="1"/>
  <c r="O473" i="17" s="1"/>
  <c r="K472" i="17"/>
  <c r="N472" i="17" s="1"/>
  <c r="O472" i="17" s="1"/>
  <c r="K464" i="17"/>
  <c r="N464" i="17" s="1"/>
  <c r="O464" i="17" s="1"/>
  <c r="K469" i="17"/>
  <c r="N469" i="17" s="1"/>
  <c r="O469" i="17" s="1"/>
  <c r="K471" i="17"/>
  <c r="N471" i="17" s="1"/>
  <c r="O471" i="17" s="1"/>
  <c r="K468" i="17"/>
  <c r="N468" i="17" s="1"/>
  <c r="O468" i="17" s="1"/>
  <c r="K467" i="17"/>
  <c r="N467" i="17" s="1"/>
  <c r="O467" i="17" s="1"/>
  <c r="K466" i="17"/>
  <c r="N466" i="17" s="1"/>
  <c r="O466" i="17" s="1"/>
  <c r="K463" i="17"/>
  <c r="N463" i="17" s="1"/>
  <c r="O463" i="17" s="1"/>
  <c r="K462" i="17"/>
  <c r="N462" i="17" s="1"/>
  <c r="O462" i="17" s="1"/>
  <c r="K461" i="17"/>
  <c r="N461" i="17" s="1"/>
  <c r="O461" i="17" s="1"/>
  <c r="N448" i="17"/>
  <c r="O448" i="17" s="1"/>
  <c r="K450" i="17"/>
  <c r="N450" i="17" s="1"/>
  <c r="O450" i="17" s="1"/>
  <c r="K449" i="17"/>
  <c r="N449" i="17" s="1"/>
  <c r="O449" i="17" s="1"/>
  <c r="K447" i="17"/>
  <c r="N447" i="17" s="1"/>
  <c r="O447" i="17" s="1"/>
  <c r="K446" i="17"/>
  <c r="N446" i="17" s="1"/>
  <c r="O446" i="17" s="1"/>
  <c r="K445" i="17"/>
  <c r="N445" i="17" s="1"/>
  <c r="O445" i="17" s="1"/>
  <c r="K444" i="17"/>
  <c r="N444" i="17" s="1"/>
  <c r="O444" i="17" s="1"/>
  <c r="K443" i="17"/>
  <c r="N443" i="17" s="1"/>
  <c r="O443" i="17" s="1"/>
  <c r="K438" i="17"/>
  <c r="N438" i="17" s="1"/>
  <c r="O438" i="17" s="1"/>
  <c r="K442" i="17"/>
  <c r="N442" i="17" s="1"/>
  <c r="O442" i="17" s="1"/>
  <c r="K441" i="17"/>
  <c r="N441" i="17" s="1"/>
  <c r="O441" i="17" s="1"/>
  <c r="K440" i="17"/>
  <c r="N440" i="17" s="1"/>
  <c r="O440" i="17" s="1"/>
  <c r="K439" i="17"/>
  <c r="N439" i="17" s="1"/>
  <c r="O439" i="17" s="1"/>
  <c r="N417" i="17"/>
  <c r="O417" i="17" s="1"/>
  <c r="K428" i="17"/>
  <c r="N428" i="17" s="1"/>
  <c r="O428" i="17" s="1"/>
  <c r="K426" i="17"/>
  <c r="N426" i="17" s="1"/>
  <c r="O426" i="17" s="1"/>
  <c r="K430" i="17"/>
  <c r="N430" i="17" s="1"/>
  <c r="O430" i="17" s="1"/>
  <c r="K424" i="17"/>
  <c r="N424" i="17" s="1"/>
  <c r="O424" i="17" s="1"/>
  <c r="K423" i="17"/>
  <c r="N423" i="17" s="1"/>
  <c r="O423" i="17" s="1"/>
  <c r="K422" i="17"/>
  <c r="N422" i="17" s="1"/>
  <c r="O422" i="17" s="1"/>
  <c r="K420" i="17"/>
  <c r="N420" i="17" s="1"/>
  <c r="O420" i="17" s="1"/>
  <c r="K419" i="17"/>
  <c r="N419" i="17" s="1"/>
  <c r="O419" i="17" s="1"/>
  <c r="K418" i="17"/>
  <c r="N418" i="17" s="1"/>
  <c r="O418" i="17" s="1"/>
  <c r="N416" i="17"/>
  <c r="O416" i="17" s="1"/>
  <c r="K411" i="17"/>
  <c r="N411" i="17" s="1"/>
  <c r="O411" i="17" s="1"/>
  <c r="K415" i="17"/>
  <c r="N415" i="17" s="1"/>
  <c r="O415" i="17" s="1"/>
  <c r="K412" i="17"/>
  <c r="N412" i="17" s="1"/>
  <c r="O412" i="17" s="1"/>
  <c r="K414" i="17"/>
  <c r="N414" i="17" s="1"/>
  <c r="O414" i="17" s="1"/>
  <c r="K413" i="17"/>
  <c r="N413" i="17" s="1"/>
  <c r="O413" i="17" s="1"/>
  <c r="K410" i="17"/>
  <c r="N410" i="17" s="1"/>
  <c r="O410" i="17" s="1"/>
  <c r="K409" i="17"/>
  <c r="N409" i="17" s="1"/>
  <c r="O409" i="17" s="1"/>
  <c r="K408" i="17"/>
  <c r="N408" i="17" s="1"/>
  <c r="O408" i="17" s="1"/>
  <c r="K407" i="17"/>
  <c r="N407" i="17" s="1"/>
  <c r="O407" i="17" s="1"/>
  <c r="K400" i="17"/>
  <c r="N400" i="17" s="1"/>
  <c r="O400" i="17" s="1"/>
  <c r="K406" i="17"/>
  <c r="N406" i="17" s="1"/>
  <c r="O406" i="17" s="1"/>
  <c r="K405" i="17"/>
  <c r="N405" i="17" s="1"/>
  <c r="O405" i="17" s="1"/>
  <c r="K404" i="17"/>
  <c r="N404" i="17" s="1"/>
  <c r="O404" i="17" s="1"/>
  <c r="K403" i="17"/>
  <c r="N403" i="17" s="1"/>
  <c r="O403" i="17" s="1"/>
  <c r="K401" i="17"/>
  <c r="N401" i="17" s="1"/>
  <c r="O401" i="17" s="1"/>
  <c r="K402" i="17"/>
  <c r="N402" i="17" s="1"/>
  <c r="O402" i="17" s="1"/>
  <c r="N391" i="17"/>
  <c r="O391" i="17" s="1"/>
  <c r="K393" i="17"/>
  <c r="N393" i="17" s="1"/>
  <c r="O393" i="17" s="1"/>
  <c r="N397" i="17"/>
  <c r="O397" i="17" s="1"/>
  <c r="K399" i="17"/>
  <c r="N399" i="17" s="1"/>
  <c r="O399" i="17" s="1"/>
  <c r="K398" i="17"/>
  <c r="N398" i="17" s="1"/>
  <c r="O398" i="17" s="1"/>
  <c r="K394" i="17"/>
  <c r="N394" i="17" s="1"/>
  <c r="O394" i="17" s="1"/>
  <c r="K396" i="17"/>
  <c r="N396" i="17" s="1"/>
  <c r="O396" i="17" s="1"/>
  <c r="K390" i="17"/>
  <c r="N390" i="17" s="1"/>
  <c r="O390" i="17" s="1"/>
  <c r="K392" i="17"/>
  <c r="N392" i="17" s="1"/>
  <c r="O392" i="17" s="1"/>
  <c r="N387" i="17"/>
  <c r="O387" i="17" s="1"/>
  <c r="K388" i="17"/>
  <c r="N388" i="17" s="1"/>
  <c r="O388" i="17" s="1"/>
  <c r="K385" i="17"/>
  <c r="N385" i="17" s="1"/>
  <c r="O385" i="17" s="1"/>
  <c r="K386" i="17"/>
  <c r="N386" i="17" s="1"/>
  <c r="O386" i="17" s="1"/>
  <c r="K384" i="17"/>
  <c r="N384" i="17" s="1"/>
  <c r="O384" i="17" s="1"/>
  <c r="K383" i="17"/>
  <c r="N383" i="17" s="1"/>
  <c r="O383" i="17" s="1"/>
  <c r="K382" i="17"/>
  <c r="N382" i="17" s="1"/>
  <c r="O382" i="17" s="1"/>
  <c r="M31" i="14" l="1"/>
  <c r="P31" i="14" s="1"/>
  <c r="Q31" i="14" s="1"/>
  <c r="P143" i="12"/>
  <c r="Q142" i="12"/>
  <c r="Q143" i="12" s="1"/>
  <c r="P113" i="12"/>
  <c r="Q112" i="12"/>
  <c r="Q113" i="12" s="1"/>
  <c r="P99" i="12"/>
  <c r="Q98" i="12"/>
  <c r="Q99" i="12" s="1"/>
  <c r="N153" i="17"/>
  <c r="K153" i="17"/>
  <c r="L437" i="17" l="1"/>
  <c r="J437" i="17"/>
  <c r="I437" i="17"/>
  <c r="L436" i="17"/>
  <c r="J436" i="17"/>
  <c r="I436" i="17"/>
  <c r="L435" i="17"/>
  <c r="J435" i="17"/>
  <c r="L434" i="17"/>
  <c r="J434" i="17"/>
  <c r="I434" i="17"/>
  <c r="L367" i="17"/>
  <c r="J367" i="17"/>
  <c r="I367" i="17"/>
  <c r="L368" i="17"/>
  <c r="J368" i="17"/>
  <c r="I368" i="17"/>
  <c r="L370" i="17"/>
  <c r="J370" i="17"/>
  <c r="I370" i="17"/>
  <c r="L369" i="17"/>
  <c r="J369" i="17"/>
  <c r="I369" i="17"/>
  <c r="L371" i="17"/>
  <c r="J371" i="17"/>
  <c r="I371" i="17"/>
  <c r="L365" i="17"/>
  <c r="J365" i="17"/>
  <c r="I365" i="17"/>
  <c r="L366" i="17"/>
  <c r="J366" i="17"/>
  <c r="I366" i="17"/>
  <c r="L364" i="17"/>
  <c r="J364" i="17"/>
  <c r="I364" i="17"/>
  <c r="L363" i="17"/>
  <c r="J363" i="17"/>
  <c r="I363" i="17"/>
  <c r="L362" i="17"/>
  <c r="J362" i="17"/>
  <c r="I362" i="17"/>
  <c r="L360" i="17"/>
  <c r="J360" i="17"/>
  <c r="I360" i="17"/>
  <c r="L359" i="17"/>
  <c r="J359" i="17"/>
  <c r="I359" i="17"/>
  <c r="L358" i="17"/>
  <c r="J358" i="17"/>
  <c r="I358" i="17"/>
  <c r="L357" i="17"/>
  <c r="J357" i="17"/>
  <c r="I357" i="17"/>
  <c r="H354" i="17"/>
  <c r="M354" i="17"/>
  <c r="G354" i="17"/>
  <c r="I340" i="17"/>
  <c r="J340" i="17"/>
  <c r="L340" i="17"/>
  <c r="I341" i="17"/>
  <c r="J341" i="17"/>
  <c r="L341" i="17"/>
  <c r="L344" i="17"/>
  <c r="J344" i="17"/>
  <c r="I344" i="17"/>
  <c r="L346" i="17"/>
  <c r="J346" i="17"/>
  <c r="I346" i="17"/>
  <c r="L347" i="17"/>
  <c r="J347" i="17"/>
  <c r="I347" i="17"/>
  <c r="L350" i="17"/>
  <c r="J350" i="17"/>
  <c r="I350" i="17"/>
  <c r="L349" i="17"/>
  <c r="J349" i="17"/>
  <c r="I349" i="17"/>
  <c r="J351" i="17"/>
  <c r="I351" i="17"/>
  <c r="L352" i="17"/>
  <c r="J352" i="17"/>
  <c r="I352" i="17"/>
  <c r="L353" i="17"/>
  <c r="J353" i="17"/>
  <c r="I353" i="17"/>
  <c r="H337" i="17"/>
  <c r="M337" i="17"/>
  <c r="I336" i="17"/>
  <c r="J336" i="17"/>
  <c r="L336" i="17"/>
  <c r="G337" i="17"/>
  <c r="H329" i="17"/>
  <c r="M329" i="17"/>
  <c r="G329" i="17"/>
  <c r="L327" i="17"/>
  <c r="J327" i="17"/>
  <c r="I327" i="17"/>
  <c r="L326" i="17"/>
  <c r="J326" i="17"/>
  <c r="I326" i="17"/>
  <c r="H323" i="17"/>
  <c r="M323" i="17"/>
  <c r="G323" i="17"/>
  <c r="L321" i="17"/>
  <c r="J321" i="17"/>
  <c r="I321" i="17"/>
  <c r="L320" i="17"/>
  <c r="J320" i="17"/>
  <c r="I320" i="17"/>
  <c r="L319" i="17"/>
  <c r="J319" i="17"/>
  <c r="I319" i="17"/>
  <c r="L317" i="17"/>
  <c r="J317" i="17"/>
  <c r="I317" i="17"/>
  <c r="L316" i="17"/>
  <c r="J316" i="17"/>
  <c r="I316" i="17"/>
  <c r="L310" i="17"/>
  <c r="J310" i="17"/>
  <c r="I310" i="17"/>
  <c r="H307" i="17"/>
  <c r="M307" i="17"/>
  <c r="G307" i="17"/>
  <c r="J303" i="17"/>
  <c r="N303" i="17" s="1"/>
  <c r="O303" i="17" s="1"/>
  <c r="I303" i="17"/>
  <c r="L302" i="17"/>
  <c r="J302" i="17"/>
  <c r="I302" i="17"/>
  <c r="L301" i="17"/>
  <c r="J301" i="17"/>
  <c r="I301" i="17"/>
  <c r="L300" i="17"/>
  <c r="J300" i="17"/>
  <c r="I300" i="17"/>
  <c r="L299" i="17"/>
  <c r="J299" i="17"/>
  <c r="I299" i="17"/>
  <c r="L298" i="17"/>
  <c r="J298" i="17"/>
  <c r="I298" i="17"/>
  <c r="L297" i="17"/>
  <c r="J297" i="17"/>
  <c r="I297" i="17"/>
  <c r="H292" i="17"/>
  <c r="M292" i="17"/>
  <c r="G292" i="17"/>
  <c r="L291" i="17"/>
  <c r="J291" i="17"/>
  <c r="I291" i="17"/>
  <c r="H286" i="17"/>
  <c r="M286" i="17"/>
  <c r="G286" i="17"/>
  <c r="L281" i="17"/>
  <c r="J281" i="17"/>
  <c r="I281" i="17"/>
  <c r="L280" i="17"/>
  <c r="J280" i="17"/>
  <c r="I280" i="17"/>
  <c r="L279" i="17"/>
  <c r="J279" i="17"/>
  <c r="I279" i="17"/>
  <c r="L278" i="17"/>
  <c r="J278" i="17"/>
  <c r="I278" i="17"/>
  <c r="L285" i="17"/>
  <c r="J285" i="17"/>
  <c r="I285" i="17"/>
  <c r="L284" i="17"/>
  <c r="J284" i="17"/>
  <c r="I284" i="17"/>
  <c r="L272" i="17"/>
  <c r="J272" i="17"/>
  <c r="I272" i="17"/>
  <c r="L273" i="17"/>
  <c r="J273" i="17"/>
  <c r="I273" i="17"/>
  <c r="L271" i="17"/>
  <c r="J271" i="17"/>
  <c r="I271" i="17"/>
  <c r="L270" i="17"/>
  <c r="J270" i="17"/>
  <c r="I270" i="17"/>
  <c r="L265" i="17"/>
  <c r="J265" i="17"/>
  <c r="I265" i="17"/>
  <c r="L263" i="17"/>
  <c r="J263" i="17"/>
  <c r="I263" i="17"/>
  <c r="L262" i="17"/>
  <c r="J262" i="17"/>
  <c r="I262" i="17"/>
  <c r="L261" i="17"/>
  <c r="J261" i="17"/>
  <c r="I261" i="17"/>
  <c r="L260" i="17"/>
  <c r="J260" i="17"/>
  <c r="I260" i="17"/>
  <c r="L259" i="17"/>
  <c r="J259" i="17"/>
  <c r="I259" i="17"/>
  <c r="L258" i="17"/>
  <c r="J258" i="17"/>
  <c r="I258" i="17"/>
  <c r="L257" i="17"/>
  <c r="J257" i="17"/>
  <c r="I257" i="17"/>
  <c r="L256" i="17"/>
  <c r="J256" i="17"/>
  <c r="I256" i="17"/>
  <c r="L255" i="17"/>
  <c r="J255" i="17"/>
  <c r="I255" i="17"/>
  <c r="L254" i="17"/>
  <c r="J254" i="17"/>
  <c r="I254" i="17"/>
  <c r="L253" i="17"/>
  <c r="J253" i="17"/>
  <c r="I253" i="17"/>
  <c r="L248" i="17"/>
  <c r="J248" i="17"/>
  <c r="I248" i="17"/>
  <c r="H241" i="17"/>
  <c r="M241" i="17"/>
  <c r="G241" i="17"/>
  <c r="L240" i="17"/>
  <c r="J240" i="17"/>
  <c r="I240" i="17"/>
  <c r="L238" i="17"/>
  <c r="J238" i="17"/>
  <c r="I238" i="17"/>
  <c r="L237" i="17"/>
  <c r="J237" i="17"/>
  <c r="I237" i="17"/>
  <c r="L233" i="17"/>
  <c r="J233" i="17"/>
  <c r="I233" i="17"/>
  <c r="L228" i="17"/>
  <c r="J228" i="17"/>
  <c r="I228" i="17"/>
  <c r="N226" i="17"/>
  <c r="O226" i="17" s="1"/>
  <c r="I226" i="17"/>
  <c r="L227" i="17"/>
  <c r="J227" i="17"/>
  <c r="I227" i="17"/>
  <c r="L217" i="17"/>
  <c r="J217" i="17"/>
  <c r="I217" i="17"/>
  <c r="L216" i="17"/>
  <c r="J216" i="17"/>
  <c r="I216" i="17"/>
  <c r="L214" i="17"/>
  <c r="J214" i="17"/>
  <c r="I214" i="17"/>
  <c r="H212" i="17"/>
  <c r="K212" i="17"/>
  <c r="M212" i="17"/>
  <c r="G212" i="17"/>
  <c r="L210" i="17"/>
  <c r="J210" i="17"/>
  <c r="I210" i="17"/>
  <c r="L204" i="17"/>
  <c r="J204" i="17"/>
  <c r="I204" i="17"/>
  <c r="K206" i="17"/>
  <c r="N206" i="17" s="1"/>
  <c r="O206" i="17" s="1"/>
  <c r="I206" i="17"/>
  <c r="L205" i="17"/>
  <c r="J205" i="17"/>
  <c r="I205" i="17"/>
  <c r="L201" i="17"/>
  <c r="J201" i="17"/>
  <c r="I201" i="17"/>
  <c r="K199" i="17"/>
  <c r="N199" i="17" s="1"/>
  <c r="O199" i="17" s="1"/>
  <c r="I199" i="17"/>
  <c r="L203" i="17"/>
  <c r="J203" i="17"/>
  <c r="I203" i="17"/>
  <c r="L202" i="17"/>
  <c r="J202" i="17"/>
  <c r="I202" i="17"/>
  <c r="L200" i="17"/>
  <c r="J200" i="17"/>
  <c r="I200" i="17"/>
  <c r="I197" i="17"/>
  <c r="J197" i="17"/>
  <c r="L197" i="17"/>
  <c r="I198" i="17"/>
  <c r="J198" i="17"/>
  <c r="L198" i="17"/>
  <c r="J193" i="17"/>
  <c r="J194" i="17" s="1"/>
  <c r="M194" i="17"/>
  <c r="H194" i="17"/>
  <c r="G194" i="17"/>
  <c r="L193" i="17"/>
  <c r="L194" i="17" s="1"/>
  <c r="I193" i="17"/>
  <c r="I194" i="17" s="1"/>
  <c r="L189" i="17"/>
  <c r="J189" i="17"/>
  <c r="I189" i="17"/>
  <c r="L187" i="17"/>
  <c r="J187" i="17"/>
  <c r="I187" i="17"/>
  <c r="L184" i="17"/>
  <c r="J184" i="17"/>
  <c r="I184" i="17"/>
  <c r="L183" i="17"/>
  <c r="J183" i="17"/>
  <c r="I183" i="17"/>
  <c r="L171" i="17"/>
  <c r="J171" i="17"/>
  <c r="I171" i="17"/>
  <c r="L170" i="17"/>
  <c r="J170" i="17"/>
  <c r="I170" i="17"/>
  <c r="L169" i="17"/>
  <c r="J169" i="17"/>
  <c r="I169" i="17"/>
  <c r="L168" i="17"/>
  <c r="J168" i="17"/>
  <c r="I168" i="17"/>
  <c r="L167" i="17"/>
  <c r="J167" i="17"/>
  <c r="I167" i="17"/>
  <c r="L166" i="17"/>
  <c r="J166" i="17"/>
  <c r="I166" i="17"/>
  <c r="L165" i="17"/>
  <c r="J165" i="17"/>
  <c r="I165" i="17"/>
  <c r="L164" i="17"/>
  <c r="J164" i="17"/>
  <c r="I164" i="17"/>
  <c r="L163" i="17"/>
  <c r="K163" i="17" s="1"/>
  <c r="N163" i="17" s="1"/>
  <c r="O163" i="17" s="1"/>
  <c r="I163" i="17"/>
  <c r="L162" i="17"/>
  <c r="J162" i="17"/>
  <c r="I162" i="17"/>
  <c r="L161" i="17"/>
  <c r="J161" i="17"/>
  <c r="I161" i="17"/>
  <c r="L158" i="17"/>
  <c r="J158" i="17"/>
  <c r="I158" i="17"/>
  <c r="L174" i="17"/>
  <c r="J174" i="17"/>
  <c r="I174" i="17"/>
  <c r="L147" i="17"/>
  <c r="J147" i="17"/>
  <c r="I147" i="17"/>
  <c r="L146" i="17"/>
  <c r="J146" i="17"/>
  <c r="I146" i="17"/>
  <c r="L145" i="17"/>
  <c r="J145" i="17"/>
  <c r="I145" i="17"/>
  <c r="L122" i="17"/>
  <c r="J122" i="17"/>
  <c r="I122" i="17"/>
  <c r="L108" i="17"/>
  <c r="J108" i="17"/>
  <c r="I108" i="17"/>
  <c r="L109" i="17"/>
  <c r="J109" i="17"/>
  <c r="I109" i="17"/>
  <c r="L140" i="17"/>
  <c r="J140" i="17"/>
  <c r="I140" i="17"/>
  <c r="L139" i="17"/>
  <c r="J139" i="17"/>
  <c r="I139" i="17"/>
  <c r="L138" i="17"/>
  <c r="J138" i="17"/>
  <c r="I138" i="17"/>
  <c r="L137" i="17"/>
  <c r="J137" i="17"/>
  <c r="I137" i="17"/>
  <c r="L135" i="17"/>
  <c r="J135" i="17"/>
  <c r="I135" i="17"/>
  <c r="L136" i="17"/>
  <c r="J136" i="17"/>
  <c r="I136" i="17"/>
  <c r="L134" i="17"/>
  <c r="J134" i="17"/>
  <c r="I134" i="17"/>
  <c r="L133" i="17"/>
  <c r="J133" i="17"/>
  <c r="I133" i="17"/>
  <c r="L132" i="17"/>
  <c r="J132" i="17"/>
  <c r="I132" i="17"/>
  <c r="L131" i="17"/>
  <c r="J131" i="17"/>
  <c r="I131" i="17"/>
  <c r="L130" i="17"/>
  <c r="J130" i="17"/>
  <c r="I130" i="17"/>
  <c r="K129" i="17"/>
  <c r="N129" i="17" s="1"/>
  <c r="O129" i="17" s="1"/>
  <c r="I129" i="17"/>
  <c r="L128" i="17"/>
  <c r="J128" i="17"/>
  <c r="I128" i="17"/>
  <c r="L127" i="17"/>
  <c r="J127" i="17"/>
  <c r="I127" i="17"/>
  <c r="L126" i="17"/>
  <c r="J126" i="17"/>
  <c r="I126" i="17"/>
  <c r="L125" i="17"/>
  <c r="J125" i="17"/>
  <c r="I125" i="17"/>
  <c r="L124" i="17"/>
  <c r="J124" i="17"/>
  <c r="I124" i="17"/>
  <c r="L123" i="17"/>
  <c r="J123" i="17"/>
  <c r="I123" i="17"/>
  <c r="L121" i="17"/>
  <c r="J121" i="17"/>
  <c r="I121" i="17"/>
  <c r="L120" i="17"/>
  <c r="J120" i="17"/>
  <c r="I120" i="17"/>
  <c r="L119" i="17"/>
  <c r="J119" i="17"/>
  <c r="I119" i="17"/>
  <c r="L118" i="17"/>
  <c r="J118" i="17"/>
  <c r="I118" i="17"/>
  <c r="L117" i="17"/>
  <c r="J117" i="17"/>
  <c r="I117" i="17"/>
  <c r="L116" i="17"/>
  <c r="J116" i="17"/>
  <c r="I116" i="17"/>
  <c r="L115" i="17"/>
  <c r="J115" i="17"/>
  <c r="I115" i="17"/>
  <c r="L114" i="17"/>
  <c r="J114" i="17"/>
  <c r="I114" i="17"/>
  <c r="L113" i="17"/>
  <c r="J113" i="17"/>
  <c r="I113" i="17"/>
  <c r="L112" i="17"/>
  <c r="J112" i="17"/>
  <c r="I112" i="17"/>
  <c r="L111" i="17"/>
  <c r="J111" i="17"/>
  <c r="I111" i="17"/>
  <c r="L110" i="17"/>
  <c r="J110" i="17"/>
  <c r="I110" i="17"/>
  <c r="G107" i="17"/>
  <c r="L106" i="17"/>
  <c r="J106" i="17"/>
  <c r="I106" i="17"/>
  <c r="L105" i="17"/>
  <c r="J105" i="17"/>
  <c r="I105" i="17"/>
  <c r="L104" i="17"/>
  <c r="J104" i="17"/>
  <c r="I104" i="17"/>
  <c r="L102" i="17"/>
  <c r="J102" i="17"/>
  <c r="I102" i="17"/>
  <c r="L101" i="17"/>
  <c r="J101" i="17"/>
  <c r="I101" i="17"/>
  <c r="K100" i="17"/>
  <c r="N100" i="17" s="1"/>
  <c r="O100" i="17" s="1"/>
  <c r="I100" i="17"/>
  <c r="L99" i="17"/>
  <c r="J99" i="17"/>
  <c r="I99" i="17"/>
  <c r="L98" i="17"/>
  <c r="J98" i="17"/>
  <c r="I98" i="17"/>
  <c r="L96" i="17"/>
  <c r="J96" i="17"/>
  <c r="I96" i="17"/>
  <c r="L97" i="17"/>
  <c r="J97" i="17"/>
  <c r="I97" i="17"/>
  <c r="K95" i="17"/>
  <c r="N95" i="17" s="1"/>
  <c r="O95" i="17" s="1"/>
  <c r="I95" i="17"/>
  <c r="L94" i="17"/>
  <c r="J94" i="17"/>
  <c r="I94" i="17"/>
  <c r="L93" i="17"/>
  <c r="J93" i="17"/>
  <c r="I93" i="17"/>
  <c r="L92" i="17"/>
  <c r="J92" i="17"/>
  <c r="I92" i="17"/>
  <c r="L91" i="17"/>
  <c r="J91" i="17"/>
  <c r="I91" i="17"/>
  <c r="L90" i="17"/>
  <c r="J90" i="17"/>
  <c r="I90" i="17"/>
  <c r="L89" i="17"/>
  <c r="J89" i="17"/>
  <c r="I89" i="17"/>
  <c r="K88" i="17"/>
  <c r="N88" i="17" s="1"/>
  <c r="O88" i="17" s="1"/>
  <c r="I88" i="17"/>
  <c r="K437" i="17" l="1"/>
  <c r="N437" i="17" s="1"/>
  <c r="O437" i="17" s="1"/>
  <c r="K436" i="17"/>
  <c r="N436" i="17" s="1"/>
  <c r="O436" i="17" s="1"/>
  <c r="N367" i="17"/>
  <c r="O367" i="17" s="1"/>
  <c r="K435" i="17"/>
  <c r="N435" i="17" s="1"/>
  <c r="O435" i="17" s="1"/>
  <c r="N368" i="17"/>
  <c r="O368" i="17" s="1"/>
  <c r="K434" i="17"/>
  <c r="N434" i="17" s="1"/>
  <c r="O434" i="17" s="1"/>
  <c r="N369" i="17"/>
  <c r="O369" i="17" s="1"/>
  <c r="N370" i="17"/>
  <c r="O370" i="17" s="1"/>
  <c r="K371" i="17"/>
  <c r="N371" i="17" s="1"/>
  <c r="O371" i="17" s="1"/>
  <c r="N365" i="17"/>
  <c r="O365" i="17" s="1"/>
  <c r="N364" i="17"/>
  <c r="O364" i="17" s="1"/>
  <c r="N366" i="17"/>
  <c r="O366" i="17" s="1"/>
  <c r="N360" i="17"/>
  <c r="O360" i="17" s="1"/>
  <c r="K363" i="17"/>
  <c r="N363" i="17" s="1"/>
  <c r="O363" i="17" s="1"/>
  <c r="K362" i="17"/>
  <c r="N362" i="17" s="1"/>
  <c r="O362" i="17" s="1"/>
  <c r="K340" i="17"/>
  <c r="N340" i="17" s="1"/>
  <c r="O340" i="17" s="1"/>
  <c r="K359" i="17"/>
  <c r="N359" i="17" s="1"/>
  <c r="O359" i="17" s="1"/>
  <c r="K358" i="17"/>
  <c r="N358" i="17" s="1"/>
  <c r="O358" i="17" s="1"/>
  <c r="K357" i="17"/>
  <c r="N357" i="17" s="1"/>
  <c r="O357" i="17" s="1"/>
  <c r="K341" i="17"/>
  <c r="N341" i="17" s="1"/>
  <c r="O341" i="17" s="1"/>
  <c r="K347" i="17"/>
  <c r="N347" i="17" s="1"/>
  <c r="O347" i="17" s="1"/>
  <c r="K344" i="17"/>
  <c r="N344" i="17" s="1"/>
  <c r="O344" i="17" s="1"/>
  <c r="K346" i="17"/>
  <c r="N346" i="17" s="1"/>
  <c r="O346" i="17" s="1"/>
  <c r="K350" i="17"/>
  <c r="N350" i="17" s="1"/>
  <c r="O350" i="17" s="1"/>
  <c r="N352" i="17"/>
  <c r="O352" i="17" s="1"/>
  <c r="K349" i="17"/>
  <c r="N349" i="17" s="1"/>
  <c r="O349" i="17" s="1"/>
  <c r="K351" i="17"/>
  <c r="N351" i="17" s="1"/>
  <c r="O351" i="17" s="1"/>
  <c r="K336" i="17"/>
  <c r="N336" i="17" s="1"/>
  <c r="O336" i="17" s="1"/>
  <c r="K353" i="17"/>
  <c r="N353" i="17" s="1"/>
  <c r="O353" i="17" s="1"/>
  <c r="K327" i="17"/>
  <c r="N327" i="17" s="1"/>
  <c r="O327" i="17" s="1"/>
  <c r="K326" i="17"/>
  <c r="N326" i="17" s="1"/>
  <c r="O326" i="17" s="1"/>
  <c r="K321" i="17"/>
  <c r="N321" i="17" s="1"/>
  <c r="O321" i="17" s="1"/>
  <c r="K320" i="17"/>
  <c r="N320" i="17" s="1"/>
  <c r="O320" i="17" s="1"/>
  <c r="K319" i="17"/>
  <c r="N319" i="17" s="1"/>
  <c r="O319" i="17" s="1"/>
  <c r="K317" i="17"/>
  <c r="N317" i="17" s="1"/>
  <c r="O317" i="17" s="1"/>
  <c r="K316" i="17"/>
  <c r="K310" i="17"/>
  <c r="N310" i="17" s="1"/>
  <c r="O310" i="17" s="1"/>
  <c r="K299" i="17"/>
  <c r="N299" i="17" s="1"/>
  <c r="O299" i="17" s="1"/>
  <c r="K302" i="17"/>
  <c r="N302" i="17" s="1"/>
  <c r="O302" i="17" s="1"/>
  <c r="K301" i="17"/>
  <c r="N301" i="17" s="1"/>
  <c r="O301" i="17" s="1"/>
  <c r="K300" i="17"/>
  <c r="N300" i="17" s="1"/>
  <c r="O300" i="17" s="1"/>
  <c r="N298" i="17"/>
  <c r="O298" i="17" s="1"/>
  <c r="N281" i="17"/>
  <c r="O281" i="17" s="1"/>
  <c r="N297" i="17"/>
  <c r="N279" i="17"/>
  <c r="O279" i="17" s="1"/>
  <c r="N270" i="17"/>
  <c r="O270" i="17" s="1"/>
  <c r="N284" i="17"/>
  <c r="O284" i="17" s="1"/>
  <c r="K291" i="17"/>
  <c r="N291" i="17" s="1"/>
  <c r="O291" i="17" s="1"/>
  <c r="N259" i="17"/>
  <c r="O259" i="17" s="1"/>
  <c r="N263" i="17"/>
  <c r="O263" i="17" s="1"/>
  <c r="K273" i="17"/>
  <c r="N273" i="17" s="1"/>
  <c r="O273" i="17" s="1"/>
  <c r="K280" i="17"/>
  <c r="N280" i="17" s="1"/>
  <c r="O280" i="17" s="1"/>
  <c r="K278" i="17"/>
  <c r="K285" i="17"/>
  <c r="N285" i="17" s="1"/>
  <c r="O285" i="17" s="1"/>
  <c r="K265" i="17"/>
  <c r="N265" i="17" s="1"/>
  <c r="O265" i="17" s="1"/>
  <c r="K272" i="17"/>
  <c r="N272" i="17" s="1"/>
  <c r="O272" i="17" s="1"/>
  <c r="K271" i="17"/>
  <c r="N271" i="17" s="1"/>
  <c r="O271" i="17" s="1"/>
  <c r="K262" i="17"/>
  <c r="N262" i="17" s="1"/>
  <c r="O262" i="17" s="1"/>
  <c r="K261" i="17"/>
  <c r="N261" i="17" s="1"/>
  <c r="O261" i="17" s="1"/>
  <c r="K260" i="17"/>
  <c r="N260" i="17" s="1"/>
  <c r="O260" i="17" s="1"/>
  <c r="K258" i="17"/>
  <c r="N258" i="17" s="1"/>
  <c r="O258" i="17" s="1"/>
  <c r="N254" i="17"/>
  <c r="O254" i="17" s="1"/>
  <c r="K257" i="17"/>
  <c r="N257" i="17" s="1"/>
  <c r="O257" i="17" s="1"/>
  <c r="K237" i="17"/>
  <c r="N237" i="17" s="1"/>
  <c r="N256" i="17"/>
  <c r="O256" i="17" s="1"/>
  <c r="K255" i="17"/>
  <c r="N255" i="17" s="1"/>
  <c r="O255" i="17" s="1"/>
  <c r="N238" i="17"/>
  <c r="O238" i="17" s="1"/>
  <c r="N253" i="17"/>
  <c r="O253" i="17" s="1"/>
  <c r="K248" i="17"/>
  <c r="N248" i="17" s="1"/>
  <c r="O248" i="17" s="1"/>
  <c r="K240" i="17"/>
  <c r="N240" i="17" s="1"/>
  <c r="O240" i="17" s="1"/>
  <c r="N210" i="17"/>
  <c r="O210" i="17" s="1"/>
  <c r="K233" i="17"/>
  <c r="N233" i="17" s="1"/>
  <c r="O233" i="17" s="1"/>
  <c r="K228" i="17"/>
  <c r="N228" i="17" s="1"/>
  <c r="O228" i="17" s="1"/>
  <c r="K227" i="17"/>
  <c r="N227" i="17" s="1"/>
  <c r="O227" i="17" s="1"/>
  <c r="K217" i="17"/>
  <c r="N217" i="17" s="1"/>
  <c r="O217" i="17" s="1"/>
  <c r="K216" i="17"/>
  <c r="N216" i="17" s="1"/>
  <c r="O216" i="17" s="1"/>
  <c r="K214" i="17"/>
  <c r="N214" i="17" s="1"/>
  <c r="O214" i="17" s="1"/>
  <c r="K204" i="17"/>
  <c r="N204" i="17" s="1"/>
  <c r="O204" i="17" s="1"/>
  <c r="K205" i="17"/>
  <c r="N205" i="17" s="1"/>
  <c r="O205" i="17" s="1"/>
  <c r="K201" i="17"/>
  <c r="N201" i="17" s="1"/>
  <c r="O201" i="17" s="1"/>
  <c r="K203" i="17"/>
  <c r="N203" i="17" s="1"/>
  <c r="O203" i="17" s="1"/>
  <c r="K200" i="17"/>
  <c r="N200" i="17" s="1"/>
  <c r="O200" i="17" s="1"/>
  <c r="K202" i="17"/>
  <c r="N202" i="17" s="1"/>
  <c r="O202" i="17" s="1"/>
  <c r="K187" i="17"/>
  <c r="N187" i="17" s="1"/>
  <c r="O187" i="17" s="1"/>
  <c r="K198" i="17"/>
  <c r="N198" i="17" s="1"/>
  <c r="O198" i="17" s="1"/>
  <c r="K197" i="17"/>
  <c r="N197" i="17" s="1"/>
  <c r="O197" i="17" s="1"/>
  <c r="K194" i="17"/>
  <c r="K189" i="17"/>
  <c r="N189" i="17" s="1"/>
  <c r="O189" i="17" s="1"/>
  <c r="K184" i="17"/>
  <c r="N184" i="17" s="1"/>
  <c r="O184" i="17" s="1"/>
  <c r="K183" i="17"/>
  <c r="N183" i="17" s="1"/>
  <c r="O183" i="17" s="1"/>
  <c r="K171" i="17"/>
  <c r="N171" i="17" s="1"/>
  <c r="O171" i="17" s="1"/>
  <c r="N169" i="17"/>
  <c r="O169" i="17" s="1"/>
  <c r="K170" i="17"/>
  <c r="N170" i="17" s="1"/>
  <c r="O170" i="17" s="1"/>
  <c r="K168" i="17"/>
  <c r="N168" i="17" s="1"/>
  <c r="O168" i="17" s="1"/>
  <c r="K167" i="17"/>
  <c r="N167" i="17" s="1"/>
  <c r="O167" i="17" s="1"/>
  <c r="K166" i="17"/>
  <c r="N166" i="17" s="1"/>
  <c r="O166" i="17" s="1"/>
  <c r="K165" i="17"/>
  <c r="N165" i="17" s="1"/>
  <c r="O165" i="17" s="1"/>
  <c r="K164" i="17"/>
  <c r="N164" i="17" s="1"/>
  <c r="O164" i="17" s="1"/>
  <c r="K161" i="17"/>
  <c r="N161" i="17" s="1"/>
  <c r="O161" i="17" s="1"/>
  <c r="K162" i="17"/>
  <c r="N162" i="17" s="1"/>
  <c r="O162" i="17" s="1"/>
  <c r="K158" i="17"/>
  <c r="N158" i="17" s="1"/>
  <c r="O158" i="17" s="1"/>
  <c r="K174" i="17"/>
  <c r="N174" i="17" s="1"/>
  <c r="O174" i="17" s="1"/>
  <c r="K147" i="17"/>
  <c r="N147" i="17" s="1"/>
  <c r="O147" i="17" s="1"/>
  <c r="K146" i="17"/>
  <c r="N146" i="17" s="1"/>
  <c r="O146" i="17" s="1"/>
  <c r="K145" i="17"/>
  <c r="N145" i="17" s="1"/>
  <c r="O145" i="17" s="1"/>
  <c r="K122" i="17"/>
  <c r="N122" i="17" s="1"/>
  <c r="O122" i="17" s="1"/>
  <c r="K108" i="17"/>
  <c r="N108" i="17" s="1"/>
  <c r="O108" i="17" s="1"/>
  <c r="K109" i="17"/>
  <c r="N109" i="17" s="1"/>
  <c r="O109" i="17" s="1"/>
  <c r="K140" i="17"/>
  <c r="N140" i="17" s="1"/>
  <c r="O140" i="17" s="1"/>
  <c r="K137" i="17"/>
  <c r="N137" i="17" s="1"/>
  <c r="O137" i="17" s="1"/>
  <c r="K139" i="17"/>
  <c r="N139" i="17" s="1"/>
  <c r="O139" i="17" s="1"/>
  <c r="K138" i="17"/>
  <c r="N138" i="17" s="1"/>
  <c r="O138" i="17" s="1"/>
  <c r="K132" i="17"/>
  <c r="N132" i="17" s="1"/>
  <c r="O132" i="17" s="1"/>
  <c r="K135" i="17"/>
  <c r="N135" i="17" s="1"/>
  <c r="O135" i="17" s="1"/>
  <c r="K136" i="17"/>
  <c r="N136" i="17" s="1"/>
  <c r="O136" i="17" s="1"/>
  <c r="K134" i="17"/>
  <c r="N134" i="17" s="1"/>
  <c r="O134" i="17" s="1"/>
  <c r="K130" i="17"/>
  <c r="N130" i="17" s="1"/>
  <c r="O130" i="17" s="1"/>
  <c r="K133" i="17"/>
  <c r="N133" i="17" s="1"/>
  <c r="O133" i="17" s="1"/>
  <c r="K131" i="17"/>
  <c r="N131" i="17" s="1"/>
  <c r="O131" i="17" s="1"/>
  <c r="K128" i="17"/>
  <c r="N128" i="17" s="1"/>
  <c r="O128" i="17" s="1"/>
  <c r="K120" i="17"/>
  <c r="N120" i="17" s="1"/>
  <c r="O120" i="17" s="1"/>
  <c r="K127" i="17"/>
  <c r="N127" i="17" s="1"/>
  <c r="O127" i="17" s="1"/>
  <c r="K126" i="17"/>
  <c r="N126" i="17" s="1"/>
  <c r="O126" i="17" s="1"/>
  <c r="K125" i="17"/>
  <c r="N125" i="17" s="1"/>
  <c r="O125" i="17" s="1"/>
  <c r="K124" i="17"/>
  <c r="N124" i="17" s="1"/>
  <c r="O124" i="17" s="1"/>
  <c r="K123" i="17"/>
  <c r="N123" i="17" s="1"/>
  <c r="O123" i="17" s="1"/>
  <c r="K121" i="17"/>
  <c r="N121" i="17" s="1"/>
  <c r="O121" i="17" s="1"/>
  <c r="K119" i="17"/>
  <c r="N119" i="17" s="1"/>
  <c r="O119" i="17" s="1"/>
  <c r="K118" i="17"/>
  <c r="N118" i="17" s="1"/>
  <c r="O118" i="17" s="1"/>
  <c r="K117" i="17"/>
  <c r="N117" i="17" s="1"/>
  <c r="O117" i="17" s="1"/>
  <c r="K116" i="17"/>
  <c r="N116" i="17" s="1"/>
  <c r="O116" i="17" s="1"/>
  <c r="K115" i="17"/>
  <c r="N115" i="17" s="1"/>
  <c r="O115" i="17" s="1"/>
  <c r="K105" i="17"/>
  <c r="N105" i="17" s="1"/>
  <c r="O105" i="17" s="1"/>
  <c r="K112" i="17"/>
  <c r="N112" i="17" s="1"/>
  <c r="O112" i="17" s="1"/>
  <c r="K114" i="17"/>
  <c r="N114" i="17" s="1"/>
  <c r="O114" i="17" s="1"/>
  <c r="K111" i="17"/>
  <c r="N111" i="17" s="1"/>
  <c r="O111" i="17" s="1"/>
  <c r="K113" i="17"/>
  <c r="N113" i="17" s="1"/>
  <c r="O113" i="17" s="1"/>
  <c r="K110" i="17"/>
  <c r="N110" i="17" s="1"/>
  <c r="O110" i="17" s="1"/>
  <c r="I107" i="17"/>
  <c r="L107" i="17"/>
  <c r="J107" i="17"/>
  <c r="K106" i="17"/>
  <c r="N106" i="17" s="1"/>
  <c r="O106" i="17" s="1"/>
  <c r="K104" i="17"/>
  <c r="N104" i="17" s="1"/>
  <c r="O104" i="17" s="1"/>
  <c r="K102" i="17"/>
  <c r="N102" i="17" s="1"/>
  <c r="O102" i="17" s="1"/>
  <c r="K101" i="17"/>
  <c r="N101" i="17" s="1"/>
  <c r="O101" i="17" s="1"/>
  <c r="K99" i="17"/>
  <c r="N99" i="17" s="1"/>
  <c r="O99" i="17" s="1"/>
  <c r="K92" i="17"/>
  <c r="N92" i="17" s="1"/>
  <c r="O92" i="17" s="1"/>
  <c r="K98" i="17"/>
  <c r="N98" i="17" s="1"/>
  <c r="O98" i="17" s="1"/>
  <c r="K93" i="17"/>
  <c r="N93" i="17" s="1"/>
  <c r="O93" i="17" s="1"/>
  <c r="K96" i="17"/>
  <c r="N96" i="17" s="1"/>
  <c r="O96" i="17" s="1"/>
  <c r="K97" i="17"/>
  <c r="N97" i="17" s="1"/>
  <c r="O97" i="17" s="1"/>
  <c r="K94" i="17"/>
  <c r="N94" i="17" s="1"/>
  <c r="O94" i="17" s="1"/>
  <c r="K91" i="17"/>
  <c r="N91" i="17" s="1"/>
  <c r="O91" i="17" s="1"/>
  <c r="K90" i="17"/>
  <c r="N90" i="17" s="1"/>
  <c r="O90" i="17" s="1"/>
  <c r="K89" i="17"/>
  <c r="N89" i="17" s="1"/>
  <c r="O89" i="17" s="1"/>
  <c r="L87" i="17"/>
  <c r="J87" i="17"/>
  <c r="I87" i="17"/>
  <c r="L86" i="17"/>
  <c r="J86" i="17"/>
  <c r="I86" i="17"/>
  <c r="L85" i="17"/>
  <c r="J85" i="17"/>
  <c r="I85" i="17"/>
  <c r="L84" i="17"/>
  <c r="J84" i="17"/>
  <c r="I84" i="17"/>
  <c r="L83" i="17"/>
  <c r="J83" i="17"/>
  <c r="I83" i="17"/>
  <c r="L82" i="17"/>
  <c r="J82" i="17"/>
  <c r="I82" i="17"/>
  <c r="L80" i="17"/>
  <c r="J80" i="17"/>
  <c r="I80" i="17"/>
  <c r="L79" i="17"/>
  <c r="J79" i="17"/>
  <c r="I79" i="17"/>
  <c r="L78" i="17"/>
  <c r="J78" i="17"/>
  <c r="I78" i="17"/>
  <c r="K77" i="17"/>
  <c r="N77" i="17" s="1"/>
  <c r="O77" i="17" s="1"/>
  <c r="I77" i="17"/>
  <c r="L76" i="17"/>
  <c r="J76" i="17"/>
  <c r="I76" i="17"/>
  <c r="L75" i="17"/>
  <c r="J75" i="17"/>
  <c r="I75" i="17"/>
  <c r="L74" i="17"/>
  <c r="J74" i="17"/>
  <c r="I74" i="17"/>
  <c r="I73" i="17"/>
  <c r="J73" i="17"/>
  <c r="L73" i="17"/>
  <c r="H61" i="17"/>
  <c r="M61" i="17"/>
  <c r="G61" i="17"/>
  <c r="L59" i="17"/>
  <c r="J59" i="17"/>
  <c r="I59" i="17"/>
  <c r="L55" i="17"/>
  <c r="J55" i="17"/>
  <c r="I55" i="17"/>
  <c r="L54" i="17"/>
  <c r="J54" i="17"/>
  <c r="I54" i="17"/>
  <c r="H50" i="17"/>
  <c r="M50" i="17"/>
  <c r="G50" i="17"/>
  <c r="K48" i="17"/>
  <c r="N48" i="17" s="1"/>
  <c r="I48" i="17"/>
  <c r="K47" i="17"/>
  <c r="N47" i="17" s="1"/>
  <c r="I47" i="17"/>
  <c r="L46" i="17"/>
  <c r="J46" i="17"/>
  <c r="I46" i="17"/>
  <c r="K45" i="17"/>
  <c r="N45" i="17" s="1"/>
  <c r="O45" i="17" s="1"/>
  <c r="I45" i="17"/>
  <c r="I44" i="17"/>
  <c r="J44" i="17"/>
  <c r="L44" i="17"/>
  <c r="L43" i="17"/>
  <c r="J43" i="17"/>
  <c r="I43" i="17"/>
  <c r="L42" i="17"/>
  <c r="J42" i="17"/>
  <c r="I42" i="17"/>
  <c r="I41" i="17"/>
  <c r="J41" i="17"/>
  <c r="L41" i="17"/>
  <c r="N316" i="17" l="1"/>
  <c r="O297" i="17"/>
  <c r="N278" i="17"/>
  <c r="O237" i="17"/>
  <c r="N193" i="17"/>
  <c r="N194" i="17" s="1"/>
  <c r="K107" i="17"/>
  <c r="N107" i="17" s="1"/>
  <c r="O107" i="17" s="1"/>
  <c r="K84" i="17"/>
  <c r="N84" i="17" s="1"/>
  <c r="O84" i="17" s="1"/>
  <c r="K87" i="17"/>
  <c r="N87" i="17" s="1"/>
  <c r="O87" i="17" s="1"/>
  <c r="K86" i="17"/>
  <c r="N86" i="17" s="1"/>
  <c r="O86" i="17" s="1"/>
  <c r="K85" i="17"/>
  <c r="N85" i="17" s="1"/>
  <c r="O85" i="17" s="1"/>
  <c r="K79" i="17"/>
  <c r="N79" i="17" s="1"/>
  <c r="O79" i="17" s="1"/>
  <c r="K83" i="17"/>
  <c r="N83" i="17" s="1"/>
  <c r="O83" i="17" s="1"/>
  <c r="K82" i="17"/>
  <c r="N82" i="17" s="1"/>
  <c r="O82" i="17" s="1"/>
  <c r="K80" i="17"/>
  <c r="N80" i="17" s="1"/>
  <c r="O80" i="17" s="1"/>
  <c r="K76" i="17"/>
  <c r="N76" i="17" s="1"/>
  <c r="O76" i="17" s="1"/>
  <c r="K78" i="17"/>
  <c r="N78" i="17" s="1"/>
  <c r="O78" i="17" s="1"/>
  <c r="N59" i="17"/>
  <c r="O59" i="17" s="1"/>
  <c r="K75" i="17"/>
  <c r="N75" i="17" s="1"/>
  <c r="O75" i="17" s="1"/>
  <c r="K73" i="17"/>
  <c r="N73" i="17" s="1"/>
  <c r="O73" i="17" s="1"/>
  <c r="K74" i="17"/>
  <c r="N74" i="17" s="1"/>
  <c r="O74" i="17" s="1"/>
  <c r="K55" i="17"/>
  <c r="N55" i="17" s="1"/>
  <c r="O55" i="17" s="1"/>
  <c r="K54" i="17"/>
  <c r="N54" i="17" s="1"/>
  <c r="O54" i="17" s="1"/>
  <c r="O47" i="17"/>
  <c r="O48" i="17"/>
  <c r="K46" i="17"/>
  <c r="N46" i="17" s="1"/>
  <c r="O46" i="17" s="1"/>
  <c r="N43" i="17"/>
  <c r="O43" i="17" s="1"/>
  <c r="K44" i="17"/>
  <c r="N44" i="17" s="1"/>
  <c r="O44" i="17" s="1"/>
  <c r="K42" i="17"/>
  <c r="N42" i="17" s="1"/>
  <c r="O42" i="17" s="1"/>
  <c r="K41" i="17"/>
  <c r="O316" i="17" l="1"/>
  <c r="O278" i="17"/>
  <c r="O193" i="17"/>
  <c r="O194" i="17" s="1"/>
  <c r="N41" i="17"/>
  <c r="O41" i="17" l="1"/>
  <c r="L36" i="17" l="1"/>
  <c r="J36" i="17"/>
  <c r="I36" i="17"/>
  <c r="L37" i="17"/>
  <c r="J37" i="17"/>
  <c r="I37" i="17"/>
  <c r="L29" i="17"/>
  <c r="J29" i="17"/>
  <c r="I29" i="17"/>
  <c r="L22" i="17"/>
  <c r="J22" i="17"/>
  <c r="I22" i="17"/>
  <c r="L24" i="17"/>
  <c r="J24" i="17"/>
  <c r="I24" i="17"/>
  <c r="L23" i="17"/>
  <c r="J23" i="17"/>
  <c r="I23" i="17"/>
  <c r="L21" i="17"/>
  <c r="J21" i="17"/>
  <c r="I21" i="17"/>
  <c r="L429" i="17"/>
  <c r="J429" i="17"/>
  <c r="I429" i="17"/>
  <c r="L427" i="17"/>
  <c r="J427" i="17"/>
  <c r="I427" i="17"/>
  <c r="L425" i="17"/>
  <c r="J425" i="17"/>
  <c r="I425" i="17"/>
  <c r="L421" i="17"/>
  <c r="J421" i="17"/>
  <c r="I421" i="17"/>
  <c r="L395" i="17"/>
  <c r="J395" i="17"/>
  <c r="I395" i="17"/>
  <c r="L389" i="17"/>
  <c r="J389" i="17"/>
  <c r="I389" i="17"/>
  <c r="H85" i="11"/>
  <c r="J85" i="11"/>
  <c r="K85" i="11"/>
  <c r="L85" i="11"/>
  <c r="M85" i="11"/>
  <c r="G85" i="11"/>
  <c r="I84" i="11"/>
  <c r="O84" i="11" s="1"/>
  <c r="N83" i="11"/>
  <c r="O83" i="11" s="1"/>
  <c r="I83" i="11"/>
  <c r="I76" i="11"/>
  <c r="O76" i="11" s="1"/>
  <c r="I73" i="11"/>
  <c r="O73" i="11" s="1"/>
  <c r="I64" i="11"/>
  <c r="N64" i="11"/>
  <c r="O64" i="11" s="1"/>
  <c r="I65" i="11"/>
  <c r="N65" i="11"/>
  <c r="O65" i="11" s="1"/>
  <c r="I61" i="11"/>
  <c r="N61" i="11"/>
  <c r="O61" i="11" s="1"/>
  <c r="I62" i="11"/>
  <c r="N62" i="11"/>
  <c r="O62" i="11" s="1"/>
  <c r="I63" i="11"/>
  <c r="N63" i="11"/>
  <c r="O63" i="11" s="1"/>
  <c r="I60" i="11"/>
  <c r="N60" i="11"/>
  <c r="O60" i="11" s="1"/>
  <c r="N59" i="11"/>
  <c r="O59" i="11" s="1"/>
  <c r="I59" i="11"/>
  <c r="I58" i="11"/>
  <c r="O58" i="11" s="1"/>
  <c r="N57" i="11"/>
  <c r="O57" i="11" s="1"/>
  <c r="I57" i="11"/>
  <c r="H52" i="11"/>
  <c r="J52" i="11"/>
  <c r="K52" i="11"/>
  <c r="L52" i="11"/>
  <c r="M52" i="11"/>
  <c r="G52" i="11"/>
  <c r="N51" i="11"/>
  <c r="I51" i="11"/>
  <c r="N50" i="11"/>
  <c r="I50" i="11"/>
  <c r="N49" i="11"/>
  <c r="I49" i="11"/>
  <c r="N46" i="11"/>
  <c r="I46" i="11"/>
  <c r="N44" i="11"/>
  <c r="I44" i="11"/>
  <c r="H42" i="11"/>
  <c r="J42" i="11"/>
  <c r="K42" i="11"/>
  <c r="L42" i="11"/>
  <c r="M42" i="11"/>
  <c r="G42" i="11"/>
  <c r="H27" i="11"/>
  <c r="J27" i="11"/>
  <c r="K27" i="11"/>
  <c r="L27" i="11"/>
  <c r="M27" i="11"/>
  <c r="G27" i="11"/>
  <c r="N40" i="11"/>
  <c r="I40" i="11"/>
  <c r="N39" i="11"/>
  <c r="I39" i="11"/>
  <c r="N20" i="11"/>
  <c r="I20" i="11"/>
  <c r="N12" i="11"/>
  <c r="I12" i="11"/>
  <c r="N11" i="11"/>
  <c r="I11" i="11"/>
  <c r="L22" i="12"/>
  <c r="K22" i="12"/>
  <c r="O134" i="12"/>
  <c r="J134" i="12"/>
  <c r="I134" i="12"/>
  <c r="N133" i="12"/>
  <c r="N134" i="12" s="1"/>
  <c r="L133" i="12"/>
  <c r="K133" i="12"/>
  <c r="K134" i="12" s="1"/>
  <c r="O131" i="12"/>
  <c r="J131" i="12"/>
  <c r="I131" i="12"/>
  <c r="N130" i="12"/>
  <c r="N131" i="12" s="1"/>
  <c r="L130" i="12"/>
  <c r="K130" i="12"/>
  <c r="K131" i="12" s="1"/>
  <c r="O122" i="12"/>
  <c r="J122" i="12"/>
  <c r="I122" i="12"/>
  <c r="N121" i="12"/>
  <c r="M121" i="12" s="1"/>
  <c r="M122" i="12" s="1"/>
  <c r="L121" i="12"/>
  <c r="L122" i="12" s="1"/>
  <c r="K121" i="12"/>
  <c r="K122" i="12" s="1"/>
  <c r="J107" i="12"/>
  <c r="O107" i="12"/>
  <c r="I107" i="12"/>
  <c r="I150" i="12" s="1"/>
  <c r="J89" i="12"/>
  <c r="O89" i="12"/>
  <c r="I89" i="12"/>
  <c r="N86" i="12"/>
  <c r="L86" i="12"/>
  <c r="K86" i="12"/>
  <c r="J78" i="12"/>
  <c r="O78" i="12"/>
  <c r="I78" i="12"/>
  <c r="N76" i="12"/>
  <c r="L76" i="12"/>
  <c r="K76" i="12"/>
  <c r="N61" i="12"/>
  <c r="L61" i="12"/>
  <c r="K61" i="12"/>
  <c r="N51" i="12"/>
  <c r="L51" i="12"/>
  <c r="K51" i="12"/>
  <c r="J41" i="12"/>
  <c r="O41" i="12"/>
  <c r="I41" i="12"/>
  <c r="N38" i="12"/>
  <c r="L38" i="12"/>
  <c r="K38" i="12"/>
  <c r="N40" i="12"/>
  <c r="L40" i="12"/>
  <c r="K40" i="12"/>
  <c r="J28" i="12"/>
  <c r="O28" i="12"/>
  <c r="I28" i="12"/>
  <c r="N27" i="12"/>
  <c r="L27" i="12"/>
  <c r="K27" i="12"/>
  <c r="I334" i="17"/>
  <c r="J334" i="17"/>
  <c r="L334" i="17"/>
  <c r="L335" i="17"/>
  <c r="J335" i="17"/>
  <c r="I335" i="17"/>
  <c r="M133" i="12" l="1"/>
  <c r="P133" i="12" s="1"/>
  <c r="I337" i="17"/>
  <c r="J337" i="17"/>
  <c r="L337" i="17"/>
  <c r="N22" i="17"/>
  <c r="O22" i="17" s="1"/>
  <c r="N37" i="17"/>
  <c r="O37" i="17" s="1"/>
  <c r="N29" i="17"/>
  <c r="O29" i="17" s="1"/>
  <c r="K36" i="17"/>
  <c r="N36" i="17" s="1"/>
  <c r="O36" i="17" s="1"/>
  <c r="K24" i="17"/>
  <c r="N24" i="17" s="1"/>
  <c r="O24" i="17" s="1"/>
  <c r="K23" i="17"/>
  <c r="N23" i="17" s="1"/>
  <c r="O23" i="17" s="1"/>
  <c r="K21" i="17"/>
  <c r="N21" i="17" s="1"/>
  <c r="O21" i="17" s="1"/>
  <c r="K429" i="17"/>
  <c r="N429" i="17" s="1"/>
  <c r="O429" i="17" s="1"/>
  <c r="K427" i="17"/>
  <c r="N427" i="17" s="1"/>
  <c r="O427" i="17" s="1"/>
  <c r="K425" i="17"/>
  <c r="N425" i="17" s="1"/>
  <c r="O425" i="17" s="1"/>
  <c r="K421" i="17"/>
  <c r="N421" i="17" s="1"/>
  <c r="O421" i="17" s="1"/>
  <c r="N395" i="17"/>
  <c r="O395" i="17" s="1"/>
  <c r="K335" i="17"/>
  <c r="N335" i="17" s="1"/>
  <c r="O335" i="17" s="1"/>
  <c r="K389" i="17"/>
  <c r="N389" i="17" s="1"/>
  <c r="O389" i="17" s="1"/>
  <c r="K334" i="17"/>
  <c r="O46" i="11"/>
  <c r="O49" i="11"/>
  <c r="O51" i="11"/>
  <c r="O50" i="11"/>
  <c r="O44" i="11"/>
  <c r="O40" i="11"/>
  <c r="O39" i="11"/>
  <c r="O20" i="11"/>
  <c r="O11" i="11"/>
  <c r="O12" i="11"/>
  <c r="L134" i="12"/>
  <c r="M134" i="12"/>
  <c r="M130" i="12"/>
  <c r="P130" i="12" s="1"/>
  <c r="L131" i="12"/>
  <c r="P121" i="12"/>
  <c r="Q121" i="12" s="1"/>
  <c r="Q122" i="12" s="1"/>
  <c r="N122" i="12"/>
  <c r="M86" i="12"/>
  <c r="P86" i="12" s="1"/>
  <c r="M76" i="12"/>
  <c r="M61" i="12"/>
  <c r="P61" i="12" s="1"/>
  <c r="Q61" i="12" s="1"/>
  <c r="M51" i="12"/>
  <c r="P51" i="12" s="1"/>
  <c r="Q51" i="12" s="1"/>
  <c r="M38" i="12"/>
  <c r="P38" i="12" s="1"/>
  <c r="Q38" i="12" s="1"/>
  <c r="M40" i="12"/>
  <c r="P40" i="12" s="1"/>
  <c r="Q40" i="12" s="1"/>
  <c r="M27" i="12"/>
  <c r="P27" i="12" s="1"/>
  <c r="Q27" i="12" s="1"/>
  <c r="M131" i="12" l="1"/>
  <c r="P122" i="12"/>
  <c r="N334" i="17"/>
  <c r="K337" i="17"/>
  <c r="P134" i="12"/>
  <c r="Q133" i="12"/>
  <c r="Q134" i="12" s="1"/>
  <c r="P131" i="12"/>
  <c r="Q130" i="12"/>
  <c r="Q131" i="12" s="1"/>
  <c r="Q86" i="12"/>
  <c r="P76" i="12"/>
  <c r="M78" i="12"/>
  <c r="O334" i="17" l="1"/>
  <c r="O337" i="17" s="1"/>
  <c r="N337" i="17"/>
  <c r="Q76" i="12"/>
  <c r="H526" i="17" l="1"/>
  <c r="M526" i="17"/>
  <c r="G526" i="17"/>
  <c r="L513" i="17"/>
  <c r="J513" i="17"/>
  <c r="I513" i="17"/>
  <c r="L509" i="17"/>
  <c r="J509" i="17"/>
  <c r="I509" i="17"/>
  <c r="L483" i="17"/>
  <c r="J483" i="17"/>
  <c r="I483" i="17"/>
  <c r="L491" i="17"/>
  <c r="J491" i="17"/>
  <c r="I491" i="17"/>
  <c r="L470" i="17"/>
  <c r="J470" i="17"/>
  <c r="I470" i="17"/>
  <c r="L465" i="17"/>
  <c r="J465" i="17"/>
  <c r="I465" i="17"/>
  <c r="I460" i="17"/>
  <c r="J460" i="17"/>
  <c r="L460" i="17"/>
  <c r="H452" i="17"/>
  <c r="M452" i="17"/>
  <c r="G452" i="17"/>
  <c r="L451" i="17"/>
  <c r="J451" i="17"/>
  <c r="I451" i="17"/>
  <c r="H373" i="17"/>
  <c r="M373" i="17"/>
  <c r="G373" i="17"/>
  <c r="L372" i="17"/>
  <c r="J372" i="17"/>
  <c r="I372" i="17"/>
  <c r="N361" i="17"/>
  <c r="O361" i="17" s="1"/>
  <c r="I361" i="17"/>
  <c r="L356" i="17"/>
  <c r="J356" i="17"/>
  <c r="I356" i="17"/>
  <c r="L343" i="17"/>
  <c r="J343" i="17"/>
  <c r="I343" i="17"/>
  <c r="L342" i="17"/>
  <c r="J342" i="17"/>
  <c r="I342" i="17"/>
  <c r="L318" i="17"/>
  <c r="J318" i="17"/>
  <c r="I318" i="17"/>
  <c r="L322" i="17"/>
  <c r="J322" i="17"/>
  <c r="I322" i="17"/>
  <c r="H314" i="17"/>
  <c r="M314" i="17"/>
  <c r="G314" i="17"/>
  <c r="L311" i="17"/>
  <c r="J311" i="17"/>
  <c r="I311" i="17"/>
  <c r="L309" i="17"/>
  <c r="J309" i="17"/>
  <c r="I309" i="17"/>
  <c r="L306" i="17"/>
  <c r="J306" i="17"/>
  <c r="I306" i="17"/>
  <c r="L289" i="17"/>
  <c r="J289" i="17"/>
  <c r="I289" i="17"/>
  <c r="L282" i="17"/>
  <c r="J282" i="17"/>
  <c r="I282" i="17"/>
  <c r="H276" i="17"/>
  <c r="M276" i="17"/>
  <c r="G276" i="17"/>
  <c r="L275" i="17"/>
  <c r="J275" i="17"/>
  <c r="I275" i="17"/>
  <c r="L269" i="17"/>
  <c r="J269" i="17"/>
  <c r="I269" i="17"/>
  <c r="H267" i="17"/>
  <c r="M267" i="17"/>
  <c r="G267" i="17"/>
  <c r="L266" i="17"/>
  <c r="J266" i="17"/>
  <c r="I266" i="17"/>
  <c r="L264" i="17"/>
  <c r="J264" i="17"/>
  <c r="I264" i="17"/>
  <c r="I252" i="17"/>
  <c r="J252" i="17"/>
  <c r="L252" i="17"/>
  <c r="L249" i="17"/>
  <c r="J249" i="17"/>
  <c r="I249" i="17"/>
  <c r="H235" i="17"/>
  <c r="M235" i="17"/>
  <c r="G235" i="17"/>
  <c r="H220" i="17"/>
  <c r="M220" i="17"/>
  <c r="G220" i="17"/>
  <c r="L211" i="17"/>
  <c r="L212" i="17" s="1"/>
  <c r="J211" i="17"/>
  <c r="J212" i="17" s="1"/>
  <c r="I211" i="17"/>
  <c r="I212" i="17" s="1"/>
  <c r="H208" i="17"/>
  <c r="M208" i="17"/>
  <c r="G191" i="17"/>
  <c r="H191" i="17"/>
  <c r="M191" i="17"/>
  <c r="L188" i="17"/>
  <c r="J188" i="17"/>
  <c r="I188" i="17"/>
  <c r="K186" i="17"/>
  <c r="N186" i="17" s="1"/>
  <c r="O186" i="17" s="1"/>
  <c r="I186" i="17"/>
  <c r="L185" i="17"/>
  <c r="J185" i="17"/>
  <c r="I185" i="17"/>
  <c r="I182" i="17"/>
  <c r="J182" i="17"/>
  <c r="L182" i="17"/>
  <c r="M180" i="17"/>
  <c r="H180" i="17"/>
  <c r="G180" i="17"/>
  <c r="L179" i="17"/>
  <c r="L180" i="17" s="1"/>
  <c r="J179" i="17"/>
  <c r="I179" i="17"/>
  <c r="I180" i="17" s="1"/>
  <c r="H177" i="17"/>
  <c r="M177" i="17"/>
  <c r="G177" i="17"/>
  <c r="L176" i="17"/>
  <c r="J176" i="17"/>
  <c r="I176" i="17"/>
  <c r="L175" i="17"/>
  <c r="J175" i="17"/>
  <c r="I175" i="17"/>
  <c r="L173" i="17"/>
  <c r="J173" i="17"/>
  <c r="I173" i="17"/>
  <c r="L160" i="17"/>
  <c r="J160" i="17"/>
  <c r="I160" i="17"/>
  <c r="L159" i="17"/>
  <c r="J159" i="17"/>
  <c r="I159" i="17"/>
  <c r="I157" i="17"/>
  <c r="J157" i="17"/>
  <c r="L157" i="17"/>
  <c r="H150" i="17"/>
  <c r="M150" i="17"/>
  <c r="G150" i="17"/>
  <c r="H141" i="17"/>
  <c r="M141" i="17"/>
  <c r="G103" i="17"/>
  <c r="G141" i="17" s="1"/>
  <c r="I72" i="17"/>
  <c r="J72" i="17"/>
  <c r="L72" i="17"/>
  <c r="K81" i="17"/>
  <c r="N81" i="17" s="1"/>
  <c r="O81" i="17" s="1"/>
  <c r="I81" i="17"/>
  <c r="I69" i="17"/>
  <c r="J69" i="17"/>
  <c r="L69" i="17"/>
  <c r="I70" i="17"/>
  <c r="J70" i="17"/>
  <c r="L70" i="17"/>
  <c r="I71" i="17"/>
  <c r="J71" i="17"/>
  <c r="L71" i="17"/>
  <c r="L60" i="17"/>
  <c r="L61" i="17" s="1"/>
  <c r="J60" i="17"/>
  <c r="J61" i="17" s="1"/>
  <c r="I60" i="17"/>
  <c r="I61" i="17" s="1"/>
  <c r="H57" i="17"/>
  <c r="M57" i="17"/>
  <c r="G57" i="17"/>
  <c r="L56" i="17"/>
  <c r="J56" i="17"/>
  <c r="I56" i="17"/>
  <c r="L53" i="17"/>
  <c r="J53" i="17"/>
  <c r="I53" i="17"/>
  <c r="I52" i="17"/>
  <c r="J52" i="17"/>
  <c r="L52" i="17"/>
  <c r="L323" i="17" l="1"/>
  <c r="J323" i="17"/>
  <c r="I323" i="17"/>
  <c r="K513" i="17"/>
  <c r="N513" i="17" s="1"/>
  <c r="O513" i="17" s="1"/>
  <c r="K509" i="17"/>
  <c r="N509" i="17" s="1"/>
  <c r="O509" i="17" s="1"/>
  <c r="N483" i="17"/>
  <c r="O483" i="17" s="1"/>
  <c r="K491" i="17"/>
  <c r="N491" i="17" s="1"/>
  <c r="O491" i="17" s="1"/>
  <c r="K470" i="17"/>
  <c r="N470" i="17" s="1"/>
  <c r="O470" i="17" s="1"/>
  <c r="K465" i="17"/>
  <c r="N465" i="17" s="1"/>
  <c r="O465" i="17" s="1"/>
  <c r="K460" i="17"/>
  <c r="N460" i="17" s="1"/>
  <c r="O460" i="17" s="1"/>
  <c r="K451" i="17"/>
  <c r="N451" i="17" s="1"/>
  <c r="O451" i="17" s="1"/>
  <c r="N356" i="17"/>
  <c r="O356" i="17" s="1"/>
  <c r="K372" i="17"/>
  <c r="N372" i="17" s="1"/>
  <c r="O372" i="17" s="1"/>
  <c r="K343" i="17"/>
  <c r="N343" i="17" s="1"/>
  <c r="O343" i="17" s="1"/>
  <c r="K342" i="17"/>
  <c r="N342" i="17" s="1"/>
  <c r="O342" i="17" s="1"/>
  <c r="N311" i="17"/>
  <c r="O311" i="17" s="1"/>
  <c r="K318" i="17"/>
  <c r="K322" i="17"/>
  <c r="N322" i="17" s="1"/>
  <c r="O322" i="17" s="1"/>
  <c r="K306" i="17"/>
  <c r="N306" i="17" s="1"/>
  <c r="O306" i="17" s="1"/>
  <c r="K309" i="17"/>
  <c r="K289" i="17"/>
  <c r="N289" i="17" s="1"/>
  <c r="O289" i="17" s="1"/>
  <c r="K269" i="17"/>
  <c r="N269" i="17" s="1"/>
  <c r="K282" i="17"/>
  <c r="K275" i="17"/>
  <c r="N275" i="17" s="1"/>
  <c r="O275" i="17" s="1"/>
  <c r="K266" i="17"/>
  <c r="N266" i="17" s="1"/>
  <c r="O266" i="17" s="1"/>
  <c r="N211" i="17"/>
  <c r="K264" i="17"/>
  <c r="N264" i="17" s="1"/>
  <c r="O264" i="17" s="1"/>
  <c r="K249" i="17"/>
  <c r="N249" i="17" s="1"/>
  <c r="O249" i="17" s="1"/>
  <c r="K188" i="17"/>
  <c r="N188" i="17" s="1"/>
  <c r="O188" i="17" s="1"/>
  <c r="K182" i="17"/>
  <c r="K185" i="17"/>
  <c r="N185" i="17" s="1"/>
  <c r="O185" i="17" s="1"/>
  <c r="K179" i="17"/>
  <c r="N179" i="17" s="1"/>
  <c r="K175" i="17"/>
  <c r="N175" i="17" s="1"/>
  <c r="O175" i="17" s="1"/>
  <c r="J180" i="17"/>
  <c r="K176" i="17"/>
  <c r="N176" i="17" s="1"/>
  <c r="O176" i="17" s="1"/>
  <c r="N159" i="17"/>
  <c r="O159" i="17" s="1"/>
  <c r="K173" i="17"/>
  <c r="N173" i="17" s="1"/>
  <c r="O173" i="17" s="1"/>
  <c r="K157" i="17"/>
  <c r="N157" i="17" s="1"/>
  <c r="O157" i="17" s="1"/>
  <c r="K160" i="17"/>
  <c r="N160" i="17" s="1"/>
  <c r="O160" i="17" s="1"/>
  <c r="J103" i="17"/>
  <c r="L103" i="17"/>
  <c r="I103" i="17"/>
  <c r="K72" i="17"/>
  <c r="N72" i="17" s="1"/>
  <c r="O72" i="17" s="1"/>
  <c r="K69" i="17"/>
  <c r="N69" i="17" s="1"/>
  <c r="O69" i="17" s="1"/>
  <c r="K70" i="17"/>
  <c r="N70" i="17" s="1"/>
  <c r="O70" i="17" s="1"/>
  <c r="K71" i="17"/>
  <c r="N71" i="17" s="1"/>
  <c r="O71" i="17" s="1"/>
  <c r="K60" i="17"/>
  <c r="K61" i="17" s="1"/>
  <c r="K56" i="17"/>
  <c r="N56" i="17" s="1"/>
  <c r="O56" i="17" s="1"/>
  <c r="K52" i="17"/>
  <c r="K53" i="17"/>
  <c r="N53" i="17" s="1"/>
  <c r="O53" i="17" s="1"/>
  <c r="K323" i="17" l="1"/>
  <c r="N282" i="17"/>
  <c r="O211" i="17"/>
  <c r="O212" i="17" s="1"/>
  <c r="N212" i="17"/>
  <c r="N318" i="17"/>
  <c r="N323" i="17" s="1"/>
  <c r="N309" i="17"/>
  <c r="O269" i="17"/>
  <c r="N252" i="17"/>
  <c r="N182" i="17"/>
  <c r="K180" i="17"/>
  <c r="O179" i="17"/>
  <c r="O180" i="17" s="1"/>
  <c r="N180" i="17"/>
  <c r="K103" i="17"/>
  <c r="N103" i="17" s="1"/>
  <c r="O103" i="17" s="1"/>
  <c r="N60" i="17"/>
  <c r="N52" i="17"/>
  <c r="O282" i="17" l="1"/>
  <c r="O60" i="17"/>
  <c r="O61" i="17" s="1"/>
  <c r="N61" i="17"/>
  <c r="O318" i="17"/>
  <c r="O323" i="17" s="1"/>
  <c r="O309" i="17"/>
  <c r="O252" i="17"/>
  <c r="O182" i="17"/>
  <c r="O52" i="17"/>
  <c r="L49" i="17" l="1"/>
  <c r="L50" i="17" s="1"/>
  <c r="J49" i="17"/>
  <c r="J50" i="17" s="1"/>
  <c r="I49" i="17"/>
  <c r="I50" i="17" s="1"/>
  <c r="H39" i="17"/>
  <c r="M39" i="17"/>
  <c r="G39" i="17"/>
  <c r="G32" i="17"/>
  <c r="H26" i="17"/>
  <c r="M26" i="17"/>
  <c r="G26" i="17"/>
  <c r="L25" i="17"/>
  <c r="J25" i="17"/>
  <c r="I25" i="17"/>
  <c r="N36" i="14"/>
  <c r="K36" i="14"/>
  <c r="L36" i="14" s="1"/>
  <c r="N52" i="11"/>
  <c r="I30" i="11"/>
  <c r="N30" i="11"/>
  <c r="I29" i="11"/>
  <c r="N29" i="11"/>
  <c r="I15" i="11"/>
  <c r="I54" i="11"/>
  <c r="N54" i="11"/>
  <c r="I55" i="11"/>
  <c r="N55" i="11"/>
  <c r="O55" i="11" s="1"/>
  <c r="I56" i="11"/>
  <c r="N56" i="11"/>
  <c r="O56" i="11" s="1"/>
  <c r="I85" i="11" l="1"/>
  <c r="O54" i="11"/>
  <c r="O85" i="11" s="1"/>
  <c r="N85" i="11"/>
  <c r="I52" i="11"/>
  <c r="O15" i="11"/>
  <c r="K49" i="17"/>
  <c r="K50" i="17" s="1"/>
  <c r="K25" i="17"/>
  <c r="N25" i="17" s="1"/>
  <c r="O25" i="17" s="1"/>
  <c r="M36" i="14"/>
  <c r="O52" i="11"/>
  <c r="O30" i="11"/>
  <c r="O29" i="11"/>
  <c r="N49" i="17" l="1"/>
  <c r="P36" i="14"/>
  <c r="J76" i="14"/>
  <c r="O76" i="14"/>
  <c r="J69" i="14"/>
  <c r="O69" i="14"/>
  <c r="J66" i="14"/>
  <c r="O66" i="14"/>
  <c r="J63" i="14"/>
  <c r="O63" i="14"/>
  <c r="J60" i="14"/>
  <c r="O60" i="14"/>
  <c r="I60" i="14"/>
  <c r="J56" i="14"/>
  <c r="O56" i="14"/>
  <c r="J53" i="14"/>
  <c r="O53" i="14"/>
  <c r="J50" i="14"/>
  <c r="O50" i="14"/>
  <c r="J47" i="14"/>
  <c r="O47" i="14"/>
  <c r="J44" i="14"/>
  <c r="O44" i="14"/>
  <c r="J41" i="14"/>
  <c r="O41" i="14"/>
  <c r="J29" i="14"/>
  <c r="O29" i="14"/>
  <c r="J26" i="14"/>
  <c r="M26" i="14"/>
  <c r="N26" i="14"/>
  <c r="O26" i="14"/>
  <c r="J23" i="14"/>
  <c r="O23" i="14"/>
  <c r="N75" i="14"/>
  <c r="N74" i="14"/>
  <c r="N73" i="14"/>
  <c r="N72" i="14"/>
  <c r="N71" i="14"/>
  <c r="N68" i="14"/>
  <c r="N69" i="14" s="1"/>
  <c r="N65" i="14"/>
  <c r="N66" i="14" s="1"/>
  <c r="N62" i="14"/>
  <c r="N63" i="14" s="1"/>
  <c r="N59" i="14"/>
  <c r="N58" i="14"/>
  <c r="N55" i="14"/>
  <c r="N56" i="14" s="1"/>
  <c r="N52" i="14"/>
  <c r="N53" i="14" s="1"/>
  <c r="N49" i="14"/>
  <c r="N50" i="14" s="1"/>
  <c r="N46" i="14"/>
  <c r="N47" i="14" s="1"/>
  <c r="N43" i="14"/>
  <c r="N44" i="14" s="1"/>
  <c r="N40" i="14"/>
  <c r="N41" i="14" s="1"/>
  <c r="N37" i="14"/>
  <c r="N32" i="14"/>
  <c r="N28" i="14"/>
  <c r="N29" i="14" s="1"/>
  <c r="I76" i="14"/>
  <c r="K71" i="14"/>
  <c r="K72" i="14"/>
  <c r="K73" i="14"/>
  <c r="L73" i="14" s="1"/>
  <c r="M73" i="14" s="1"/>
  <c r="I69" i="14"/>
  <c r="K68" i="14"/>
  <c r="L68" i="14" s="1"/>
  <c r="K74" i="14"/>
  <c r="L74" i="14" s="1"/>
  <c r="K58" i="14"/>
  <c r="K59" i="14"/>
  <c r="L59" i="14" s="1"/>
  <c r="I63" i="14"/>
  <c r="K62" i="14"/>
  <c r="L62" i="14" s="1"/>
  <c r="I56" i="14"/>
  <c r="K55" i="14"/>
  <c r="K56" i="14" s="1"/>
  <c r="I53" i="14"/>
  <c r="K52" i="14"/>
  <c r="L52" i="14" s="1"/>
  <c r="I50" i="14"/>
  <c r="K49" i="14"/>
  <c r="K50" i="14" s="1"/>
  <c r="I47" i="14"/>
  <c r="K46" i="14"/>
  <c r="K47" i="14" s="1"/>
  <c r="I44" i="14"/>
  <c r="K43" i="14"/>
  <c r="L43" i="14" s="1"/>
  <c r="I41" i="14"/>
  <c r="K40" i="14"/>
  <c r="L40" i="14" s="1"/>
  <c r="K37" i="14"/>
  <c r="I29" i="14"/>
  <c r="K28" i="14"/>
  <c r="K29" i="14" s="1"/>
  <c r="I26" i="14"/>
  <c r="K25" i="14"/>
  <c r="L25" i="14" s="1"/>
  <c r="L26" i="14" s="1"/>
  <c r="N22" i="14"/>
  <c r="N23" i="14" s="1"/>
  <c r="K32" i="14"/>
  <c r="N25" i="12"/>
  <c r="L25" i="12"/>
  <c r="K25" i="12"/>
  <c r="N148" i="12"/>
  <c r="N145" i="12"/>
  <c r="N139" i="12"/>
  <c r="N140" i="12" s="1"/>
  <c r="N136" i="12"/>
  <c r="N137" i="12" s="1"/>
  <c r="N127" i="12"/>
  <c r="N126" i="12"/>
  <c r="N125" i="12"/>
  <c r="N124" i="12"/>
  <c r="N118" i="12"/>
  <c r="N119" i="12" s="1"/>
  <c r="N115" i="12"/>
  <c r="N116" i="12" s="1"/>
  <c r="N109" i="12"/>
  <c r="N110" i="12" s="1"/>
  <c r="N106" i="12"/>
  <c r="N104" i="12"/>
  <c r="N101" i="12"/>
  <c r="N102" i="12" s="1"/>
  <c r="N95" i="12"/>
  <c r="N96" i="12" s="1"/>
  <c r="N92" i="12"/>
  <c r="N91" i="12"/>
  <c r="N88" i="12"/>
  <c r="N87" i="12"/>
  <c r="N83" i="12"/>
  <c r="N84" i="12" s="1"/>
  <c r="N80" i="12"/>
  <c r="N81" i="12" s="1"/>
  <c r="N77" i="12"/>
  <c r="N78" i="12" s="1"/>
  <c r="N71" i="12"/>
  <c r="N74" i="12" s="1"/>
  <c r="N68" i="12"/>
  <c r="N67" i="12"/>
  <c r="N64" i="12"/>
  <c r="N65" i="12" s="1"/>
  <c r="N59" i="12"/>
  <c r="N56" i="12"/>
  <c r="N54" i="12"/>
  <c r="N50" i="12"/>
  <c r="N46" i="12"/>
  <c r="N45" i="12"/>
  <c r="N43" i="12"/>
  <c r="N39" i="12"/>
  <c r="N36" i="12"/>
  <c r="N33" i="12"/>
  <c r="N34" i="12" s="1"/>
  <c r="N30" i="12"/>
  <c r="N31" i="12" s="1"/>
  <c r="N22" i="12"/>
  <c r="N23" i="12" s="1"/>
  <c r="N19" i="12"/>
  <c r="N15" i="12"/>
  <c r="N16" i="12" s="1"/>
  <c r="M23" i="12"/>
  <c r="M16" i="12"/>
  <c r="J149" i="12"/>
  <c r="O149" i="12"/>
  <c r="J140" i="12"/>
  <c r="O140" i="12"/>
  <c r="J137" i="12"/>
  <c r="O137" i="12"/>
  <c r="J128" i="12"/>
  <c r="O128" i="12"/>
  <c r="J119" i="12"/>
  <c r="O119" i="12"/>
  <c r="J116" i="12"/>
  <c r="O116" i="12"/>
  <c r="O150" i="12" s="1"/>
  <c r="J110" i="12"/>
  <c r="O110" i="12"/>
  <c r="J102" i="12"/>
  <c r="O102" i="12"/>
  <c r="J96" i="12"/>
  <c r="O96" i="12"/>
  <c r="J93" i="12"/>
  <c r="O93" i="12"/>
  <c r="J84" i="12"/>
  <c r="O84" i="12"/>
  <c r="J81" i="12"/>
  <c r="O81" i="12"/>
  <c r="J69" i="12"/>
  <c r="O69" i="12"/>
  <c r="J65" i="12"/>
  <c r="O65" i="12"/>
  <c r="J62" i="12"/>
  <c r="O62" i="12"/>
  <c r="J57" i="12"/>
  <c r="O57" i="12"/>
  <c r="J47" i="12"/>
  <c r="O47" i="12"/>
  <c r="J34" i="12"/>
  <c r="O34" i="12"/>
  <c r="J31" i="12"/>
  <c r="O31" i="12"/>
  <c r="J23" i="12"/>
  <c r="O23" i="12"/>
  <c r="J16" i="12"/>
  <c r="O16" i="12"/>
  <c r="K148" i="12"/>
  <c r="K145" i="12"/>
  <c r="K139" i="12"/>
  <c r="K140" i="12" s="1"/>
  <c r="K136" i="12"/>
  <c r="K137" i="12" s="1"/>
  <c r="K127" i="12"/>
  <c r="K126" i="12"/>
  <c r="K125" i="12"/>
  <c r="K124" i="12"/>
  <c r="K118" i="12"/>
  <c r="K119" i="12" s="1"/>
  <c r="K115" i="12"/>
  <c r="K116" i="12" s="1"/>
  <c r="K109" i="12"/>
  <c r="K110" i="12" s="1"/>
  <c r="K106" i="12"/>
  <c r="K104" i="12"/>
  <c r="K101" i="12"/>
  <c r="K102" i="12" s="1"/>
  <c r="K95" i="12"/>
  <c r="K96" i="12" s="1"/>
  <c r="K92" i="12"/>
  <c r="K91" i="12"/>
  <c r="K88" i="12"/>
  <c r="K87" i="12"/>
  <c r="K89" i="12" s="1"/>
  <c r="K83" i="12"/>
  <c r="K84" i="12" s="1"/>
  <c r="K80" i="12"/>
  <c r="K81" i="12" s="1"/>
  <c r="K77" i="12"/>
  <c r="K78" i="12" s="1"/>
  <c r="K71" i="12"/>
  <c r="K74" i="12" s="1"/>
  <c r="K68" i="12"/>
  <c r="K67" i="12"/>
  <c r="K64" i="12"/>
  <c r="K65" i="12" s="1"/>
  <c r="K59" i="12"/>
  <c r="K56" i="12"/>
  <c r="K54" i="12"/>
  <c r="K50" i="12"/>
  <c r="K46" i="12"/>
  <c r="K45" i="12"/>
  <c r="K43" i="12"/>
  <c r="K39" i="12"/>
  <c r="K36" i="12"/>
  <c r="K33" i="12"/>
  <c r="K34" i="12" s="1"/>
  <c r="K30" i="12"/>
  <c r="K31" i="12" s="1"/>
  <c r="K23" i="12"/>
  <c r="K19" i="12"/>
  <c r="K15" i="12"/>
  <c r="K16" i="12" s="1"/>
  <c r="L148" i="12"/>
  <c r="L145" i="12"/>
  <c r="L139" i="12"/>
  <c r="L136" i="12"/>
  <c r="L137" i="12" s="1"/>
  <c r="L127" i="12"/>
  <c r="L126" i="12"/>
  <c r="L125" i="12"/>
  <c r="L124" i="12"/>
  <c r="L118" i="12"/>
  <c r="L119" i="12" s="1"/>
  <c r="L115" i="12"/>
  <c r="L109" i="12"/>
  <c r="M110" i="12" s="1"/>
  <c r="L106" i="12"/>
  <c r="L104" i="12"/>
  <c r="L101" i="12"/>
  <c r="L102" i="12" s="1"/>
  <c r="L95" i="12"/>
  <c r="L96" i="12" s="1"/>
  <c r="L92" i="12"/>
  <c r="L91" i="12"/>
  <c r="L88" i="12"/>
  <c r="L87" i="12"/>
  <c r="L83" i="12"/>
  <c r="L80" i="12"/>
  <c r="L77" i="12"/>
  <c r="L78" i="12" s="1"/>
  <c r="L71" i="12"/>
  <c r="L74" i="12" s="1"/>
  <c r="L68" i="12"/>
  <c r="L67" i="12"/>
  <c r="L64" i="12"/>
  <c r="L59" i="12"/>
  <c r="L56" i="12"/>
  <c r="L54" i="12"/>
  <c r="L50" i="12"/>
  <c r="L46" i="12"/>
  <c r="L45" i="12"/>
  <c r="L43" i="12"/>
  <c r="L39" i="12"/>
  <c r="L36" i="12"/>
  <c r="L33" i="12"/>
  <c r="L34" i="12" s="1"/>
  <c r="L30" i="12"/>
  <c r="L31" i="12" s="1"/>
  <c r="L23" i="12"/>
  <c r="L19" i="12"/>
  <c r="L15" i="12"/>
  <c r="L16" i="12" s="1"/>
  <c r="I149" i="12"/>
  <c r="I128" i="12"/>
  <c r="I62" i="12"/>
  <c r="I57" i="12"/>
  <c r="I137" i="12"/>
  <c r="I116" i="12"/>
  <c r="I119" i="12"/>
  <c r="I96" i="12"/>
  <c r="I93" i="12"/>
  <c r="I84" i="12"/>
  <c r="I81" i="12"/>
  <c r="I65" i="12"/>
  <c r="I31" i="12"/>
  <c r="L516" i="17"/>
  <c r="L522" i="17"/>
  <c r="L525" i="17"/>
  <c r="J516" i="17"/>
  <c r="J522" i="17"/>
  <c r="J525" i="17"/>
  <c r="I516" i="17"/>
  <c r="I522" i="17"/>
  <c r="I525" i="17"/>
  <c r="J507" i="17"/>
  <c r="L507" i="17"/>
  <c r="J508" i="17"/>
  <c r="L508" i="17"/>
  <c r="H514" i="17"/>
  <c r="M514" i="17"/>
  <c r="G514" i="17"/>
  <c r="I507" i="17"/>
  <c r="I508" i="17"/>
  <c r="L484" i="17"/>
  <c r="J484" i="17"/>
  <c r="I484" i="17"/>
  <c r="I457" i="17"/>
  <c r="J457" i="17"/>
  <c r="L457" i="17"/>
  <c r="I458" i="17"/>
  <c r="J458" i="17"/>
  <c r="L458" i="17"/>
  <c r="I459" i="17"/>
  <c r="J459" i="17"/>
  <c r="L459" i="17"/>
  <c r="O77" i="14" l="1"/>
  <c r="J77" i="14"/>
  <c r="N89" i="12"/>
  <c r="K107" i="12"/>
  <c r="K150" i="12" s="1"/>
  <c r="M145" i="12"/>
  <c r="L501" i="17"/>
  <c r="J501" i="17"/>
  <c r="I501" i="17"/>
  <c r="O49" i="17"/>
  <c r="O50" i="17" s="1"/>
  <c r="N50" i="17"/>
  <c r="N107" i="12"/>
  <c r="N150" i="12" s="1"/>
  <c r="L107" i="12"/>
  <c r="L150" i="12" s="1"/>
  <c r="M104" i="12"/>
  <c r="P104" i="12" s="1"/>
  <c r="L89" i="12"/>
  <c r="K28" i="12"/>
  <c r="N41" i="12"/>
  <c r="L41" i="12"/>
  <c r="K41" i="12"/>
  <c r="K149" i="12"/>
  <c r="K57" i="12"/>
  <c r="N28" i="12"/>
  <c r="L28" i="12"/>
  <c r="K128" i="12"/>
  <c r="K47" i="12"/>
  <c r="L57" i="12"/>
  <c r="K69" i="12"/>
  <c r="K93" i="12"/>
  <c r="M25" i="12"/>
  <c r="N93" i="12"/>
  <c r="L93" i="12"/>
  <c r="M46" i="12"/>
  <c r="M92" i="12"/>
  <c r="P92" i="12" s="1"/>
  <c r="Q92" i="12" s="1"/>
  <c r="M71" i="12"/>
  <c r="M74" i="12" s="1"/>
  <c r="N47" i="12"/>
  <c r="L149" i="12"/>
  <c r="M80" i="12"/>
  <c r="P80" i="12" s="1"/>
  <c r="P81" i="12" s="1"/>
  <c r="K62" i="12"/>
  <c r="M127" i="12"/>
  <c r="P127" i="12" s="1"/>
  <c r="Q127" i="12" s="1"/>
  <c r="M39" i="12"/>
  <c r="P39" i="12" s="1"/>
  <c r="Q39" i="12" s="1"/>
  <c r="M83" i="12"/>
  <c r="M84" i="12" s="1"/>
  <c r="P115" i="12"/>
  <c r="P116" i="12" s="1"/>
  <c r="M59" i="12"/>
  <c r="M87" i="12"/>
  <c r="M30" i="12"/>
  <c r="M31" i="12" s="1"/>
  <c r="L128" i="12"/>
  <c r="N57" i="12"/>
  <c r="M59" i="14"/>
  <c r="P59" i="14" s="1"/>
  <c r="Q59" i="14" s="1"/>
  <c r="N76" i="14"/>
  <c r="L37" i="14"/>
  <c r="Q36" i="14"/>
  <c r="N60" i="14"/>
  <c r="K60" i="14"/>
  <c r="L58" i="14"/>
  <c r="M58" i="14" s="1"/>
  <c r="P58" i="14" s="1"/>
  <c r="M74" i="14"/>
  <c r="P74" i="14" s="1"/>
  <c r="Q74" i="14" s="1"/>
  <c r="M62" i="14"/>
  <c r="M63" i="14" s="1"/>
  <c r="L63" i="14"/>
  <c r="M40" i="14"/>
  <c r="M41" i="14" s="1"/>
  <c r="L41" i="14"/>
  <c r="M52" i="14"/>
  <c r="P52" i="14" s="1"/>
  <c r="P53" i="14" s="1"/>
  <c r="L32" i="14"/>
  <c r="M32" i="14" s="1"/>
  <c r="K26" i="14"/>
  <c r="K44" i="14"/>
  <c r="K53" i="14"/>
  <c r="L49" i="14"/>
  <c r="L50" i="14" s="1"/>
  <c r="L28" i="14"/>
  <c r="L29" i="14" s="1"/>
  <c r="K41" i="14"/>
  <c r="K63" i="14"/>
  <c r="K522" i="17"/>
  <c r="N522" i="17" s="1"/>
  <c r="O522" i="17" s="1"/>
  <c r="N525" i="17"/>
  <c r="K516" i="17"/>
  <c r="M43" i="14"/>
  <c r="M44" i="14" s="1"/>
  <c r="L44" i="14"/>
  <c r="L46" i="14"/>
  <c r="L53" i="14"/>
  <c r="L55" i="14"/>
  <c r="M68" i="14"/>
  <c r="M69" i="14" s="1"/>
  <c r="L69" i="14"/>
  <c r="K69" i="14"/>
  <c r="P73" i="14"/>
  <c r="Q73" i="14" s="1"/>
  <c r="L71" i="14"/>
  <c r="L72" i="14"/>
  <c r="P25" i="14"/>
  <c r="P26" i="14" s="1"/>
  <c r="L62" i="12"/>
  <c r="M43" i="12"/>
  <c r="M64" i="12"/>
  <c r="P64" i="12" s="1"/>
  <c r="P65" i="12" s="1"/>
  <c r="M125" i="12"/>
  <c r="P125" i="12" s="1"/>
  <c r="Q125" i="12" s="1"/>
  <c r="M19" i="12"/>
  <c r="M45" i="12"/>
  <c r="M67" i="12"/>
  <c r="M91" i="12"/>
  <c r="P91" i="12" s="1"/>
  <c r="M126" i="12"/>
  <c r="P126" i="12" s="1"/>
  <c r="Q126" i="12" s="1"/>
  <c r="M50" i="12"/>
  <c r="P77" i="12"/>
  <c r="P78" i="12" s="1"/>
  <c r="N149" i="12"/>
  <c r="M88" i="12"/>
  <c r="P88" i="12" s="1"/>
  <c r="Q88" i="12" s="1"/>
  <c r="N62" i="12"/>
  <c r="N69" i="12"/>
  <c r="M124" i="12"/>
  <c r="P124" i="12" s="1"/>
  <c r="Q124" i="12" s="1"/>
  <c r="M68" i="12"/>
  <c r="M95" i="12"/>
  <c r="M96" i="12" s="1"/>
  <c r="M101" i="12"/>
  <c r="M102" i="12" s="1"/>
  <c r="M139" i="12"/>
  <c r="M140" i="12" s="1"/>
  <c r="M136" i="12"/>
  <c r="M137" i="12" s="1"/>
  <c r="L81" i="12"/>
  <c r="L110" i="12"/>
  <c r="M36" i="12"/>
  <c r="L140" i="12"/>
  <c r="M148" i="12"/>
  <c r="P148" i="12" s="1"/>
  <c r="Q148" i="12" s="1"/>
  <c r="L65" i="12"/>
  <c r="M33" i="12"/>
  <c r="M34" i="12" s="1"/>
  <c r="M54" i="12"/>
  <c r="M57" i="12" s="1"/>
  <c r="M106" i="12"/>
  <c r="N128" i="12"/>
  <c r="L84" i="12"/>
  <c r="L116" i="12"/>
  <c r="P118" i="12"/>
  <c r="P119" i="12" s="1"/>
  <c r="L47" i="12"/>
  <c r="L69" i="12"/>
  <c r="P145" i="12"/>
  <c r="K508" i="17"/>
  <c r="N508" i="17" s="1"/>
  <c r="O508" i="17" s="1"/>
  <c r="K507" i="17"/>
  <c r="N507" i="17" s="1"/>
  <c r="O507" i="17" s="1"/>
  <c r="K484" i="17"/>
  <c r="N484" i="17" s="1"/>
  <c r="O484" i="17" s="1"/>
  <c r="K459" i="17"/>
  <c r="N459" i="17" s="1"/>
  <c r="O459" i="17" s="1"/>
  <c r="K457" i="17"/>
  <c r="K458" i="17"/>
  <c r="N458" i="17" s="1"/>
  <c r="O458" i="17" s="1"/>
  <c r="L60" i="14" l="1"/>
  <c r="N77" i="14"/>
  <c r="M89" i="12"/>
  <c r="K501" i="17"/>
  <c r="Q104" i="12"/>
  <c r="M107" i="12"/>
  <c r="M150" i="12" s="1"/>
  <c r="P36" i="12"/>
  <c r="P41" i="12" s="1"/>
  <c r="M41" i="12"/>
  <c r="P93" i="12"/>
  <c r="P25" i="12"/>
  <c r="Q25" i="12" s="1"/>
  <c r="Q28" i="12" s="1"/>
  <c r="M28" i="12"/>
  <c r="M69" i="12"/>
  <c r="Q128" i="12"/>
  <c r="Q115" i="12"/>
  <c r="Q116" i="12" s="1"/>
  <c r="P95" i="12"/>
  <c r="P96" i="12" s="1"/>
  <c r="P83" i="12"/>
  <c r="P84" i="12" s="1"/>
  <c r="M116" i="12"/>
  <c r="P149" i="12"/>
  <c r="M62" i="12"/>
  <c r="Q64" i="12"/>
  <c r="Q65" i="12" s="1"/>
  <c r="Q80" i="12"/>
  <c r="Q81" i="12" s="1"/>
  <c r="P30" i="12"/>
  <c r="P31" i="12" s="1"/>
  <c r="M65" i="12"/>
  <c r="M81" i="12"/>
  <c r="O525" i="17"/>
  <c r="N457" i="17"/>
  <c r="M37" i="14"/>
  <c r="M60" i="14"/>
  <c r="M29" i="14"/>
  <c r="P40" i="14"/>
  <c r="P41" i="14" s="1"/>
  <c r="P62" i="14"/>
  <c r="M53" i="14"/>
  <c r="M49" i="14"/>
  <c r="M50" i="14" s="1"/>
  <c r="P28" i="14"/>
  <c r="P32" i="14"/>
  <c r="Q32" i="14" s="1"/>
  <c r="P68" i="14"/>
  <c r="P69" i="14" s="1"/>
  <c r="Q58" i="14"/>
  <c r="Q60" i="14" s="1"/>
  <c r="P60" i="14"/>
  <c r="N516" i="17"/>
  <c r="Q25" i="14"/>
  <c r="Q26" i="14" s="1"/>
  <c r="P43" i="14"/>
  <c r="M46" i="14"/>
  <c r="M47" i="14" s="1"/>
  <c r="L47" i="14"/>
  <c r="Q52" i="14"/>
  <c r="Q53" i="14" s="1"/>
  <c r="M55" i="14"/>
  <c r="M56" i="14" s="1"/>
  <c r="L56" i="14"/>
  <c r="M72" i="14"/>
  <c r="P72" i="14" s="1"/>
  <c r="Q72" i="14" s="1"/>
  <c r="M71" i="14"/>
  <c r="P71" i="14" s="1"/>
  <c r="Q77" i="12"/>
  <c r="Q78" i="12" s="1"/>
  <c r="P128" i="12"/>
  <c r="Q91" i="12"/>
  <c r="Q93" i="12" s="1"/>
  <c r="M93" i="12"/>
  <c r="M47" i="12"/>
  <c r="M128" i="12"/>
  <c r="P136" i="12"/>
  <c r="P137" i="12" s="1"/>
  <c r="M149" i="12"/>
  <c r="P54" i="12"/>
  <c r="Q54" i="12" s="1"/>
  <c r="Q118" i="12"/>
  <c r="Q119" i="12" s="1"/>
  <c r="M119" i="12"/>
  <c r="Q145" i="12"/>
  <c r="Q149" i="12" s="1"/>
  <c r="P87" i="12"/>
  <c r="P89" i="12" s="1"/>
  <c r="Q36" i="12" l="1"/>
  <c r="Q41" i="12" s="1"/>
  <c r="O457" i="17"/>
  <c r="O501" i="17" s="1"/>
  <c r="N501" i="17"/>
  <c r="P28" i="12"/>
  <c r="Q83" i="12"/>
  <c r="Q84" i="12" s="1"/>
  <c r="Q95" i="12"/>
  <c r="Q96" i="12" s="1"/>
  <c r="Q30" i="12"/>
  <c r="Q31" i="12" s="1"/>
  <c r="Q40" i="14"/>
  <c r="Q41" i="14" s="1"/>
  <c r="P37" i="14"/>
  <c r="P63" i="14"/>
  <c r="Q62" i="14"/>
  <c r="Q63" i="14" s="1"/>
  <c r="P49" i="14"/>
  <c r="P50" i="14" s="1"/>
  <c r="P46" i="14"/>
  <c r="P47" i="14" s="1"/>
  <c r="P29" i="14"/>
  <c r="Q28" i="14"/>
  <c r="Q29" i="14" s="1"/>
  <c r="Q68" i="14"/>
  <c r="Q69" i="14" s="1"/>
  <c r="O516" i="17"/>
  <c r="P44" i="14"/>
  <c r="Q43" i="14"/>
  <c r="Q44" i="14" s="1"/>
  <c r="P55" i="14"/>
  <c r="Q71" i="14"/>
  <c r="Q136" i="12"/>
  <c r="Q137" i="12" s="1"/>
  <c r="Q87" i="12"/>
  <c r="Q89" i="12" s="1"/>
  <c r="Q37" i="14" l="1"/>
  <c r="Q49" i="14"/>
  <c r="Q50" i="14" s="1"/>
  <c r="Q46" i="14"/>
  <c r="Q47" i="14" s="1"/>
  <c r="P56" i="14"/>
  <c r="Q55" i="14"/>
  <c r="Q56" i="14" s="1"/>
  <c r="M455" i="17"/>
  <c r="K455" i="17"/>
  <c r="H455" i="17"/>
  <c r="G455" i="17"/>
  <c r="L454" i="17"/>
  <c r="L455" i="17" s="1"/>
  <c r="J454" i="17"/>
  <c r="J455" i="17" s="1"/>
  <c r="I454" i="17"/>
  <c r="I455" i="17" s="1"/>
  <c r="J433" i="17"/>
  <c r="L433" i="17"/>
  <c r="I433" i="17"/>
  <c r="L378" i="17"/>
  <c r="L379" i="17"/>
  <c r="L380" i="17"/>
  <c r="L381" i="17"/>
  <c r="I378" i="17"/>
  <c r="J378" i="17"/>
  <c r="I379" i="17"/>
  <c r="J379" i="17"/>
  <c r="I380" i="17"/>
  <c r="J380" i="17"/>
  <c r="I381" i="17"/>
  <c r="J381" i="17"/>
  <c r="H376" i="17"/>
  <c r="K376" i="17"/>
  <c r="M376" i="17"/>
  <c r="G376" i="17"/>
  <c r="L375" i="17"/>
  <c r="L376" i="17" s="1"/>
  <c r="J375" i="17"/>
  <c r="I375" i="17"/>
  <c r="I376" i="17" s="1"/>
  <c r="L348" i="17"/>
  <c r="J348" i="17"/>
  <c r="I348" i="17"/>
  <c r="L345" i="17"/>
  <c r="J345" i="17"/>
  <c r="I345" i="17"/>
  <c r="I339" i="17"/>
  <c r="J339" i="17"/>
  <c r="L339" i="17"/>
  <c r="L325" i="17"/>
  <c r="J325" i="17"/>
  <c r="I325" i="17"/>
  <c r="K305" i="17"/>
  <c r="N305" i="17" s="1"/>
  <c r="O305" i="17" s="1"/>
  <c r="L304" i="17"/>
  <c r="L307" i="17" s="1"/>
  <c r="J304" i="17"/>
  <c r="J307" i="17" s="1"/>
  <c r="I304" i="17"/>
  <c r="I307" i="17" s="1"/>
  <c r="L290" i="17"/>
  <c r="J290" i="17"/>
  <c r="I290" i="17"/>
  <c r="L274" i="17"/>
  <c r="J274" i="17"/>
  <c r="I274" i="17"/>
  <c r="H250" i="17"/>
  <c r="M250" i="17"/>
  <c r="G250" i="17"/>
  <c r="I247" i="17"/>
  <c r="J247" i="17"/>
  <c r="L247" i="17"/>
  <c r="I234" i="17"/>
  <c r="J234" i="17"/>
  <c r="L234" i="17"/>
  <c r="L235" i="17" s="1"/>
  <c r="N229" i="17"/>
  <c r="O229" i="17" s="1"/>
  <c r="I229" i="17"/>
  <c r="L223" i="17"/>
  <c r="L224" i="17" s="1"/>
  <c r="H224" i="17"/>
  <c r="M224" i="17"/>
  <c r="G224" i="17"/>
  <c r="I223" i="17"/>
  <c r="J223" i="17"/>
  <c r="I219" i="17"/>
  <c r="J219" i="17"/>
  <c r="L219" i="17"/>
  <c r="L215" i="17"/>
  <c r="J215" i="17"/>
  <c r="I215" i="17"/>
  <c r="L218" i="17"/>
  <c r="J218" i="17"/>
  <c r="I218" i="17"/>
  <c r="G208" i="17"/>
  <c r="L207" i="17"/>
  <c r="J207" i="17"/>
  <c r="I207" i="17"/>
  <c r="I196" i="17"/>
  <c r="J196" i="17"/>
  <c r="L196" i="17"/>
  <c r="L190" i="17"/>
  <c r="J190" i="17"/>
  <c r="I190" i="17"/>
  <c r="L172" i="17"/>
  <c r="J172" i="17"/>
  <c r="I172" i="17"/>
  <c r="I155" i="17"/>
  <c r="J155" i="17"/>
  <c r="L155" i="17"/>
  <c r="I156" i="17"/>
  <c r="J156" i="17"/>
  <c r="L156" i="17"/>
  <c r="L143" i="17"/>
  <c r="L144" i="17"/>
  <c r="L148" i="17"/>
  <c r="J143" i="17"/>
  <c r="J144" i="17"/>
  <c r="J148" i="17"/>
  <c r="I143" i="17"/>
  <c r="I144" i="17"/>
  <c r="I148" i="17"/>
  <c r="L149" i="17"/>
  <c r="J149" i="17"/>
  <c r="I149" i="17"/>
  <c r="I67" i="17"/>
  <c r="J67" i="17"/>
  <c r="L67" i="17"/>
  <c r="I68" i="17"/>
  <c r="J68" i="17"/>
  <c r="L68" i="17"/>
  <c r="I66" i="17"/>
  <c r="J66" i="17"/>
  <c r="L66" i="17"/>
  <c r="L65" i="17"/>
  <c r="J65" i="17"/>
  <c r="I65" i="17"/>
  <c r="I64" i="17"/>
  <c r="J64" i="17"/>
  <c r="L64" i="17"/>
  <c r="I63" i="17"/>
  <c r="J63" i="17"/>
  <c r="L63" i="17"/>
  <c r="L431" i="17" l="1"/>
  <c r="J431" i="17"/>
  <c r="I431" i="17"/>
  <c r="I354" i="17"/>
  <c r="L354" i="17"/>
  <c r="J354" i="17"/>
  <c r="I452" i="17"/>
  <c r="L452" i="17"/>
  <c r="J452" i="17"/>
  <c r="I373" i="17"/>
  <c r="J373" i="17"/>
  <c r="L373" i="17"/>
  <c r="I276" i="17"/>
  <c r="L276" i="17"/>
  <c r="J276" i="17"/>
  <c r="L220" i="17"/>
  <c r="J220" i="17"/>
  <c r="I220" i="17"/>
  <c r="I208" i="17"/>
  <c r="L208" i="17"/>
  <c r="J208" i="17"/>
  <c r="J191" i="17"/>
  <c r="I191" i="17"/>
  <c r="L191" i="17"/>
  <c r="J177" i="17"/>
  <c r="I177" i="17"/>
  <c r="L177" i="17"/>
  <c r="J150" i="17"/>
  <c r="I150" i="17"/>
  <c r="L150" i="17"/>
  <c r="L141" i="17"/>
  <c r="I141" i="17"/>
  <c r="J141" i="17"/>
  <c r="K433" i="17"/>
  <c r="N454" i="17"/>
  <c r="K380" i="17"/>
  <c r="N380" i="17" s="1"/>
  <c r="O380" i="17" s="1"/>
  <c r="K378" i="17"/>
  <c r="K379" i="17"/>
  <c r="N379" i="17" s="1"/>
  <c r="O379" i="17" s="1"/>
  <c r="K381" i="17"/>
  <c r="N381" i="17" s="1"/>
  <c r="N375" i="17"/>
  <c r="O375" i="17" s="1"/>
  <c r="O376" i="17" s="1"/>
  <c r="J376" i="17"/>
  <c r="K348" i="17"/>
  <c r="N348" i="17" s="1"/>
  <c r="O348" i="17" s="1"/>
  <c r="K373" i="17"/>
  <c r="K345" i="17"/>
  <c r="N345" i="17" s="1"/>
  <c r="O345" i="17" s="1"/>
  <c r="K339" i="17"/>
  <c r="K325" i="17"/>
  <c r="K304" i="17"/>
  <c r="K307" i="17" s="1"/>
  <c r="N290" i="17"/>
  <c r="O290" i="17" s="1"/>
  <c r="K274" i="17"/>
  <c r="K247" i="17"/>
  <c r="N247" i="17" s="1"/>
  <c r="O247" i="17" s="1"/>
  <c r="K223" i="17"/>
  <c r="K224" i="17" s="1"/>
  <c r="K234" i="17"/>
  <c r="N219" i="17"/>
  <c r="O219" i="17" s="1"/>
  <c r="N215" i="17"/>
  <c r="K218" i="17"/>
  <c r="K196" i="17"/>
  <c r="K207" i="17"/>
  <c r="N207" i="17" s="1"/>
  <c r="O207" i="17" s="1"/>
  <c r="K190" i="17"/>
  <c r="K172" i="17"/>
  <c r="N172" i="17" s="1"/>
  <c r="O172" i="17" s="1"/>
  <c r="K144" i="17"/>
  <c r="N144" i="17" s="1"/>
  <c r="O144" i="17" s="1"/>
  <c r="K155" i="17"/>
  <c r="K156" i="17"/>
  <c r="N156" i="17" s="1"/>
  <c r="O156" i="17" s="1"/>
  <c r="K148" i="17"/>
  <c r="N148" i="17" s="1"/>
  <c r="O148" i="17" s="1"/>
  <c r="K143" i="17"/>
  <c r="K149" i="17"/>
  <c r="K68" i="17"/>
  <c r="N68" i="17" s="1"/>
  <c r="O68" i="17" s="1"/>
  <c r="K65" i="17"/>
  <c r="N65" i="17" s="1"/>
  <c r="O65" i="17" s="1"/>
  <c r="K66" i="17"/>
  <c r="N66" i="17" s="1"/>
  <c r="O66" i="17" s="1"/>
  <c r="K67" i="17"/>
  <c r="N67" i="17" s="1"/>
  <c r="O67" i="17" s="1"/>
  <c r="K64" i="17"/>
  <c r="N64" i="17" s="1"/>
  <c r="O64" i="17" s="1"/>
  <c r="K63" i="17"/>
  <c r="K431" i="17" l="1"/>
  <c r="N339" i="17"/>
  <c r="N354" i="17" s="1"/>
  <c r="K354" i="17"/>
  <c r="N378" i="17"/>
  <c r="N431" i="17" s="1"/>
  <c r="N433" i="17"/>
  <c r="N452" i="17" s="1"/>
  <c r="K452" i="17"/>
  <c r="K276" i="17"/>
  <c r="N234" i="17"/>
  <c r="O234" i="17" s="1"/>
  <c r="K235" i="17"/>
  <c r="N218" i="17"/>
  <c r="O218" i="17" s="1"/>
  <c r="K220" i="17"/>
  <c r="N196" i="17"/>
  <c r="K208" i="17"/>
  <c r="K191" i="17"/>
  <c r="K177" i="17"/>
  <c r="K150" i="17"/>
  <c r="K141" i="17"/>
  <c r="N455" i="17"/>
  <c r="O454" i="17"/>
  <c r="O455" i="17" s="1"/>
  <c r="O381" i="17"/>
  <c r="N376" i="17"/>
  <c r="N325" i="17"/>
  <c r="N304" i="17"/>
  <c r="N274" i="17"/>
  <c r="N276" i="17" s="1"/>
  <c r="N223" i="17"/>
  <c r="O223" i="17" s="1"/>
  <c r="O215" i="17"/>
  <c r="N190" i="17"/>
  <c r="N155" i="17"/>
  <c r="N143" i="17"/>
  <c r="N149" i="17"/>
  <c r="N63" i="17"/>
  <c r="O339" i="17" l="1"/>
  <c r="O354" i="17" s="1"/>
  <c r="O325" i="17"/>
  <c r="O304" i="17"/>
  <c r="O307" i="17" s="1"/>
  <c r="N307" i="17"/>
  <c r="O378" i="17"/>
  <c r="O431" i="17" s="1"/>
  <c r="O433" i="17"/>
  <c r="O452" i="17" s="1"/>
  <c r="O373" i="17"/>
  <c r="N373" i="17"/>
  <c r="O220" i="17"/>
  <c r="N220" i="17"/>
  <c r="O196" i="17"/>
  <c r="O208" i="17" s="1"/>
  <c r="N208" i="17"/>
  <c r="O190" i="17"/>
  <c r="O191" i="17" s="1"/>
  <c r="N191" i="17"/>
  <c r="O155" i="17"/>
  <c r="O177" i="17" s="1"/>
  <c r="N177" i="17"/>
  <c r="N150" i="17"/>
  <c r="O63" i="17"/>
  <c r="O141" i="17" s="1"/>
  <c r="N141" i="17"/>
  <c r="O274" i="17"/>
  <c r="O276" i="17" s="1"/>
  <c r="O143" i="17"/>
  <c r="O149" i="17"/>
  <c r="O150" i="17" l="1"/>
  <c r="L38" i="17" l="1"/>
  <c r="J38" i="17"/>
  <c r="I38" i="17"/>
  <c r="H32" i="17"/>
  <c r="M32" i="17"/>
  <c r="L28" i="17"/>
  <c r="L30" i="17"/>
  <c r="J28" i="17"/>
  <c r="J30" i="17"/>
  <c r="I28" i="17"/>
  <c r="I30" i="17"/>
  <c r="H19" i="17"/>
  <c r="M19" i="17"/>
  <c r="G19" i="17"/>
  <c r="L18" i="17"/>
  <c r="J18" i="17"/>
  <c r="I18" i="17"/>
  <c r="L13" i="17"/>
  <c r="J13" i="17"/>
  <c r="I13" i="17"/>
  <c r="G15" i="17"/>
  <c r="H15" i="17"/>
  <c r="M15" i="17"/>
  <c r="N38" i="17" l="1"/>
  <c r="O38" i="17" s="1"/>
  <c r="K30" i="17"/>
  <c r="K32" i="17" s="1"/>
  <c r="N28" i="17"/>
  <c r="O28" i="17" s="1"/>
  <c r="K18" i="17"/>
  <c r="N18" i="17" s="1"/>
  <c r="O18" i="17" s="1"/>
  <c r="K13" i="17"/>
  <c r="N13" i="17" s="1"/>
  <c r="O13" i="17" s="1"/>
  <c r="H505" i="17"/>
  <c r="K505" i="17"/>
  <c r="M505" i="17"/>
  <c r="H245" i="17"/>
  <c r="K245" i="17"/>
  <c r="L245" i="17"/>
  <c r="M245" i="17"/>
  <c r="H230" i="17"/>
  <c r="M230" i="17"/>
  <c r="N30" i="17" l="1"/>
  <c r="O30" i="17" s="1"/>
  <c r="L283" i="17" l="1"/>
  <c r="L286" i="17" s="1"/>
  <c r="J283" i="17"/>
  <c r="J286" i="17" s="1"/>
  <c r="I283" i="17"/>
  <c r="I286" i="17" s="1"/>
  <c r="K283" i="17" l="1"/>
  <c r="K286" i="17" s="1"/>
  <c r="N283" i="17" l="1"/>
  <c r="N286" i="17" s="1"/>
  <c r="O283" i="17" l="1"/>
  <c r="O286" i="17" s="1"/>
  <c r="I140" i="12"/>
  <c r="P139" i="12"/>
  <c r="P140" i="12" s="1"/>
  <c r="P45" i="12"/>
  <c r="Q45" i="12" l="1"/>
  <c r="Q139" i="12"/>
  <c r="Q140" i="12" s="1"/>
  <c r="I16" i="12" l="1"/>
  <c r="P15" i="12"/>
  <c r="P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Q15" i="12" l="1"/>
  <c r="Q16" i="12" s="1"/>
  <c r="O11" i="20"/>
  <c r="O12" i="20" s="1"/>
  <c r="O13" i="20" s="1"/>
  <c r="I23" i="14" l="1"/>
  <c r="P43" i="12"/>
  <c r="Q43" i="12" l="1"/>
  <c r="I110" i="12" l="1"/>
  <c r="P109" i="12"/>
  <c r="P110" i="12" s="1"/>
  <c r="Q109" i="12" l="1"/>
  <c r="Q110" i="12" s="1"/>
  <c r="L31" i="17" l="1"/>
  <c r="J31" i="17"/>
  <c r="I31" i="17"/>
  <c r="N31" i="17" l="1"/>
  <c r="I66" i="14"/>
  <c r="I77" i="14" s="1"/>
  <c r="K65" i="14"/>
  <c r="L65" i="14" l="1"/>
  <c r="K66" i="14"/>
  <c r="O31" i="17"/>
  <c r="M65" i="14" l="1"/>
  <c r="M66" i="14" s="1"/>
  <c r="L66" i="14"/>
  <c r="P65" i="14" l="1"/>
  <c r="P66" i="14" l="1"/>
  <c r="Q65" i="14"/>
  <c r="Q66" i="14" s="1"/>
  <c r="P67" i="12"/>
  <c r="Q67" i="12" l="1"/>
  <c r="G505" i="17"/>
  <c r="H332" i="17"/>
  <c r="M332" i="17"/>
  <c r="G332" i="17"/>
  <c r="H295" i="17"/>
  <c r="M295" i="17"/>
  <c r="G295" i="17"/>
  <c r="G245" i="17"/>
  <c r="I239" i="17"/>
  <c r="I241" i="17" s="1"/>
  <c r="L32" i="17"/>
  <c r="I32" i="17"/>
  <c r="M527" i="17" l="1"/>
  <c r="M539" i="17" s="1"/>
  <c r="H527" i="17"/>
  <c r="H539" i="17" s="1"/>
  <c r="J26" i="17"/>
  <c r="L526" i="17" l="1"/>
  <c r="J526" i="17"/>
  <c r="I526" i="17"/>
  <c r="K526" i="17" l="1"/>
  <c r="L504" i="17" l="1"/>
  <c r="J504" i="17"/>
  <c r="I504" i="17"/>
  <c r="L503" i="17"/>
  <c r="J503" i="17"/>
  <c r="I503" i="17"/>
  <c r="O526" i="17" l="1"/>
  <c r="N526" i="17"/>
  <c r="L505" i="17"/>
  <c r="J505" i="17"/>
  <c r="N504" i="17"/>
  <c r="O504" i="17" s="1"/>
  <c r="I505" i="17"/>
  <c r="N503" i="17"/>
  <c r="N505" i="17" l="1"/>
  <c r="O503" i="17"/>
  <c r="O505" i="17" s="1"/>
  <c r="L331" i="17"/>
  <c r="L332" i="17" s="1"/>
  <c r="J331" i="17"/>
  <c r="J332" i="17" s="1"/>
  <c r="I331" i="17"/>
  <c r="I332" i="17" s="1"/>
  <c r="L313" i="17" l="1"/>
  <c r="J313" i="17"/>
  <c r="I313" i="17"/>
  <c r="L312" i="17"/>
  <c r="J312" i="17"/>
  <c r="I312" i="17"/>
  <c r="L294" i="17"/>
  <c r="L295" i="17" s="1"/>
  <c r="J294" i="17"/>
  <c r="I294" i="17"/>
  <c r="I295" i="17" s="1"/>
  <c r="J243" i="17"/>
  <c r="I243" i="17"/>
  <c r="L314" i="17" l="1"/>
  <c r="I314" i="17"/>
  <c r="J314" i="17"/>
  <c r="J295" i="17"/>
  <c r="K294" i="17"/>
  <c r="K295" i="17" s="1"/>
  <c r="N243" i="17"/>
  <c r="N294" i="17" l="1"/>
  <c r="N295" i="17" s="1"/>
  <c r="O243" i="17"/>
  <c r="O294" i="17" l="1"/>
  <c r="O295" i="17" s="1"/>
  <c r="L57" i="17" l="1"/>
  <c r="J57" i="17"/>
  <c r="I57" i="17"/>
  <c r="I102" i="12"/>
  <c r="I69" i="12"/>
  <c r="I23" i="12"/>
  <c r="Q58" i="12"/>
  <c r="P58" i="12"/>
  <c r="P68" i="12"/>
  <c r="P69" i="12" s="1"/>
  <c r="Q66" i="12"/>
  <c r="P66" i="12"/>
  <c r="Q68" i="12" l="1"/>
  <c r="Q69" i="12" s="1"/>
  <c r="P50" i="12" l="1"/>
  <c r="P46" i="12"/>
  <c r="P56" i="12"/>
  <c r="P57" i="12" s="1"/>
  <c r="Q46" i="12" l="1"/>
  <c r="Q50" i="12"/>
  <c r="Q56" i="12"/>
  <c r="Q57" i="12" s="1"/>
  <c r="H86" i="11" l="1"/>
  <c r="J86" i="11"/>
  <c r="K86" i="11"/>
  <c r="L86" i="11"/>
  <c r="M86" i="11"/>
  <c r="G86" i="11"/>
  <c r="N41" i="11"/>
  <c r="I41" i="11"/>
  <c r="N27" i="11"/>
  <c r="I27" i="11"/>
  <c r="K75" i="14"/>
  <c r="K22" i="14"/>
  <c r="K23" i="14" s="1"/>
  <c r="I42" i="11" l="1"/>
  <c r="N42" i="11"/>
  <c r="L75" i="14"/>
  <c r="K76" i="14"/>
  <c r="K77" i="14" s="1"/>
  <c r="O27" i="11"/>
  <c r="O41" i="11"/>
  <c r="O42" i="11" l="1"/>
  <c r="M75" i="14"/>
  <c r="M76" i="14" s="1"/>
  <c r="L76" i="14"/>
  <c r="N86" i="11"/>
  <c r="I86" i="11"/>
  <c r="P75" i="14" l="1"/>
  <c r="P76" i="14"/>
  <c r="Q75" i="14"/>
  <c r="Q76" i="14" s="1"/>
  <c r="O86" i="11"/>
  <c r="L22" i="14"/>
  <c r="L23" i="14" s="1"/>
  <c r="L77" i="14" s="1"/>
  <c r="P71" i="12"/>
  <c r="P74" i="12" s="1"/>
  <c r="P101" i="12"/>
  <c r="P102" i="12" s="1"/>
  <c r="I47" i="12"/>
  <c r="P47" i="12"/>
  <c r="P33" i="12"/>
  <c r="P34" i="12" s="1"/>
  <c r="I34" i="12"/>
  <c r="P22" i="12"/>
  <c r="P23" i="12" s="1"/>
  <c r="P106" i="12"/>
  <c r="P107" i="12" s="1"/>
  <c r="P150" i="12" s="1"/>
  <c r="P59" i="12"/>
  <c r="P62" i="12" s="1"/>
  <c r="P19" i="12"/>
  <c r="M22" i="14" l="1"/>
  <c r="M23" i="14" s="1"/>
  <c r="M77" i="14" s="1"/>
  <c r="Q71" i="12"/>
  <c r="Q74" i="12" s="1"/>
  <c r="Q101" i="12"/>
  <c r="Q102" i="12" s="1"/>
  <c r="Q59" i="12"/>
  <c r="Q19" i="12"/>
  <c r="Q106" i="12"/>
  <c r="Q107" i="12" s="1"/>
  <c r="Q150" i="12" s="1"/>
  <c r="Q33" i="12"/>
  <c r="Q34" i="12" s="1"/>
  <c r="Q22" i="12"/>
  <c r="Q23" i="12" s="1"/>
  <c r="Q47" i="12"/>
  <c r="P22" i="14" l="1"/>
  <c r="P23" i="14" s="1"/>
  <c r="P77" i="14" s="1"/>
  <c r="Q62" i="12"/>
  <c r="G230" i="17"/>
  <c r="G527" i="17" s="1"/>
  <c r="G539" i="17" s="1"/>
  <c r="Q22" i="14" l="1"/>
  <c r="Q23" i="14" s="1"/>
  <c r="Q77" i="14" s="1"/>
  <c r="L328" i="17"/>
  <c r="L329" i="17" s="1"/>
  <c r="J328" i="17"/>
  <c r="J329" i="17" s="1"/>
  <c r="I328" i="17"/>
  <c r="I329" i="17" s="1"/>
  <c r="L288" i="17"/>
  <c r="L292" i="17" s="1"/>
  <c r="J288" i="17"/>
  <c r="J292" i="17" s="1"/>
  <c r="I288" i="17"/>
  <c r="I292" i="17" s="1"/>
  <c r="L267" i="17"/>
  <c r="J267" i="17"/>
  <c r="I267" i="17"/>
  <c r="L250" i="17"/>
  <c r="J250" i="17"/>
  <c r="I250" i="17"/>
  <c r="J244" i="17"/>
  <c r="I244" i="17"/>
  <c r="I245" i="17" s="1"/>
  <c r="L239" i="17"/>
  <c r="L241" i="17" s="1"/>
  <c r="J239" i="17"/>
  <c r="J241" i="17" s="1"/>
  <c r="J232" i="17"/>
  <c r="J235" i="17" s="1"/>
  <c r="I232" i="17"/>
  <c r="I235" i="17" s="1"/>
  <c r="J222" i="17"/>
  <c r="J224" i="17" s="1"/>
  <c r="I222" i="17"/>
  <c r="I224" i="17" s="1"/>
  <c r="L35" i="17"/>
  <c r="J35" i="17"/>
  <c r="I35" i="17"/>
  <c r="L34" i="17"/>
  <c r="J34" i="17"/>
  <c r="I34" i="17"/>
  <c r="J32" i="17"/>
  <c r="L17" i="17"/>
  <c r="L19" i="17" s="1"/>
  <c r="J17" i="17"/>
  <c r="J19" i="17" s="1"/>
  <c r="I17" i="17"/>
  <c r="I19" i="17" s="1"/>
  <c r="L14" i="17"/>
  <c r="J14" i="17"/>
  <c r="I14" i="17"/>
  <c r="J12" i="17"/>
  <c r="I12" i="17"/>
  <c r="L26" i="17" l="1"/>
  <c r="J39" i="17"/>
  <c r="L39" i="17"/>
  <c r="I39" i="17"/>
  <c r="I26" i="17"/>
  <c r="J514" i="17"/>
  <c r="L514" i="17"/>
  <c r="I514" i="17"/>
  <c r="J15" i="17"/>
  <c r="I15" i="17"/>
  <c r="L15" i="17"/>
  <c r="I230" i="17"/>
  <c r="N244" i="17"/>
  <c r="J245" i="17"/>
  <c r="J230" i="17"/>
  <c r="N32" i="17"/>
  <c r="L230" i="17"/>
  <c r="N12" i="17"/>
  <c r="N232" i="17"/>
  <c r="N235" i="17" s="1"/>
  <c r="N222" i="17"/>
  <c r="N224" i="17" s="1"/>
  <c r="I527" i="17" l="1"/>
  <c r="I539" i="17" s="1"/>
  <c r="J527" i="17"/>
  <c r="J539" i="17" s="1"/>
  <c r="L527" i="17"/>
  <c r="L539" i="17" s="1"/>
  <c r="O12" i="17"/>
  <c r="O244" i="17"/>
  <c r="O245" i="17" s="1"/>
  <c r="N245" i="17"/>
  <c r="O32" i="17"/>
  <c r="O232" i="17"/>
  <c r="O235" i="17" s="1"/>
  <c r="O222" i="17"/>
  <c r="O224" i="17" s="1"/>
  <c r="I26" i="19" l="1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57" i="17"/>
  <c r="K35" i="17"/>
  <c r="N35" i="17" s="1"/>
  <c r="O35" i="17" s="1"/>
  <c r="K17" i="17"/>
  <c r="K19" i="17" s="1"/>
  <c r="K14" i="17"/>
  <c r="K250" i="17"/>
  <c r="K239" i="17"/>
  <c r="K241" i="17" s="1"/>
  <c r="K34" i="17"/>
  <c r="H9" i="19"/>
  <c r="J8" i="19" s="1"/>
  <c r="H8" i="19"/>
  <c r="I8" i="19" s="1"/>
  <c r="L11" i="19" s="1"/>
  <c r="F10" i="19"/>
  <c r="K267" i="17" l="1"/>
  <c r="K39" i="17"/>
  <c r="K26" i="17"/>
  <c r="K514" i="17"/>
  <c r="N14" i="17"/>
  <c r="O14" i="17" s="1"/>
  <c r="K15" i="17"/>
  <c r="N34" i="17"/>
  <c r="N39" i="17" s="1"/>
  <c r="N17" i="17"/>
  <c r="N19" i="17" s="1"/>
  <c r="N26" i="17"/>
  <c r="K230" i="17"/>
  <c r="K328" i="17"/>
  <c r="K329" i="17" s="1"/>
  <c r="K288" i="17"/>
  <c r="K292" i="17" s="1"/>
  <c r="N331" i="17"/>
  <c r="K332" i="17"/>
  <c r="N239" i="17"/>
  <c r="N241" i="17" s="1"/>
  <c r="N250" i="17"/>
  <c r="N57" i="17"/>
  <c r="K312" i="17"/>
  <c r="K313" i="17"/>
  <c r="N328" i="17" l="1"/>
  <c r="N329" i="17" s="1"/>
  <c r="K314" i="17"/>
  <c r="O267" i="17"/>
  <c r="N267" i="17"/>
  <c r="O514" i="17"/>
  <c r="N514" i="17"/>
  <c r="N288" i="17"/>
  <c r="N292" i="17" s="1"/>
  <c r="O15" i="17"/>
  <c r="N15" i="17"/>
  <c r="O26" i="17"/>
  <c r="O17" i="17"/>
  <c r="O19" i="17" s="1"/>
  <c r="O34" i="17"/>
  <c r="O39" i="17" s="1"/>
  <c r="O230" i="17"/>
  <c r="N230" i="17"/>
  <c r="N313" i="17"/>
  <c r="O313" i="17" s="1"/>
  <c r="O331" i="17"/>
  <c r="O332" i="17" s="1"/>
  <c r="N332" i="17"/>
  <c r="O239" i="17"/>
  <c r="O241" i="17" s="1"/>
  <c r="N312" i="17"/>
  <c r="O57" i="17"/>
  <c r="O250" i="17"/>
  <c r="K527" i="17" l="1"/>
  <c r="K539" i="17" s="1"/>
  <c r="O328" i="17"/>
  <c r="O329" i="17" s="1"/>
  <c r="N314" i="17"/>
  <c r="O288" i="17"/>
  <c r="O292" i="17" s="1"/>
  <c r="O312" i="17"/>
  <c r="O314" i="17" s="1"/>
  <c r="N527" i="17" l="1"/>
  <c r="N539" i="17" s="1"/>
  <c r="O527" i="17"/>
  <c r="O539" i="17" s="1"/>
</calcChain>
</file>

<file path=xl/sharedStrings.xml><?xml version="1.0" encoding="utf-8"?>
<sst xmlns="http://schemas.openxmlformats.org/spreadsheetml/2006/main" count="3297" uniqueCount="927">
  <si>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</si>
  <si>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</si>
  <si>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</si>
  <si>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</si>
  <si>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</si>
  <si>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</si>
  <si>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</si>
  <si>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</si>
  <si>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</si>
  <si>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</si>
  <si>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</si>
  <si>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</si>
  <si>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</si>
  <si>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</si>
  <si>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</si>
  <si>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</si>
  <si>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</si>
  <si>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</si>
  <si>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</si>
  <si>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</si>
  <si>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</si>
  <si>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</si>
  <si>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</si>
  <si>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</si>
  <si>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</si>
  <si>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</si>
  <si>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</si>
  <si>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</si>
  <si>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</si>
  <si>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</si>
  <si>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</si>
  <si>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</si>
  <si>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</si>
  <si>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</si>
  <si>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</si>
  <si>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</si>
  <si>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</si>
  <si>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</si>
  <si>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</si>
  <si>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</si>
  <si>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MARIA PAYANO CABRERA</t>
  </si>
  <si>
    <t>ANA SILVIA MATEO RODRIGUEZ</t>
  </si>
  <si>
    <t>ANGEL ELPIDIO MEDINA JIMENEZ</t>
  </si>
  <si>
    <t>ANGELICA MARIA DE LOS SANTOS REYES</t>
  </si>
  <si>
    <t>ANYELINA RYMER PARRA</t>
  </si>
  <si>
    <t>ANYELIS SANCHEZ SOLANO</t>
  </si>
  <si>
    <t>ARAMIS RAFAEL RAMOS PARRA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</si>
  <si>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</si>
  <si>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</si>
  <si>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</si>
  <si>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</si>
  <si>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</si>
  <si>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</si>
  <si>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</si>
  <si>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</si>
  <si>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</si>
  <si>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</si>
  <si>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</si>
  <si>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</si>
  <si>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</si>
  <si>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</si>
  <si>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</si>
  <si>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</si>
  <si>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</si>
  <si>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</si>
  <si>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</si>
  <si>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</si>
  <si>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</si>
  <si>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</si>
  <si>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</si>
  <si>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</si>
  <si>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</si>
  <si>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</si>
  <si>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</si>
  <si>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</si>
  <si>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</si>
  <si>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</si>
  <si>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</si>
  <si>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</si>
  <si>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</si>
  <si>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</si>
  <si>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</si>
  <si>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</si>
  <si>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</si>
  <si>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</si>
  <si>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</si>
  <si>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</si>
  <si>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</si>
  <si>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</si>
  <si>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</si>
  <si>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</si>
  <si>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</si>
  <si>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</si>
  <si>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</si>
  <si>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</si>
  <si>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</si>
  <si>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</si>
  <si>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</si>
  <si>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</si>
  <si>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</si>
  <si>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</si>
  <si>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</si>
  <si>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</si>
  <si>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</si>
  <si>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</si>
  <si>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</si>
  <si>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</si>
  <si>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</si>
  <si>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</si>
  <si>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</si>
  <si>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</si>
  <si>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</si>
  <si>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</si>
  <si>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</si>
  <si>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</si>
  <si>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</si>
  <si>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</si>
  <si>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</si>
  <si>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</si>
  <si>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</si>
  <si>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</si>
  <si>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</si>
  <si>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</si>
  <si>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</si>
  <si>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</si>
  <si>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</si>
  <si>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</si>
  <si>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</si>
  <si>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</si>
  <si>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</si>
  <si>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 ERNESTO FRAGOSO MERCEDES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</si>
  <si>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</si>
  <si>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</si>
  <si>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</si>
  <si>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</si>
  <si>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</si>
  <si>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</si>
  <si>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</si>
  <si>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</si>
  <si>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</si>
  <si>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</si>
  <si>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</si>
  <si>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LAUREN JACQUELINE CORNELIO MARTE</t>
  </si>
  <si>
    <t>LIANNA MARIA RIVERA LUCIANO</t>
  </si>
  <si>
    <t>LIDIA ALTAGRACIA ALMONTE GONZALEZ</t>
  </si>
  <si>
    <t>LIDIA VIKIANA TEJEDA VALDEZ</t>
  </si>
  <si>
    <t>LISMAYRA LOPEZ OLIVIER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</si>
  <si>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</si>
  <si>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</si>
  <si>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</si>
  <si>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</si>
  <si>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</si>
  <si>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</si>
  <si>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</si>
  <si>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</si>
  <si>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</si>
  <si>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</si>
  <si>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</si>
  <si>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</si>
  <si>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</si>
  <si>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</si>
  <si>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</si>
  <si>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</si>
  <si>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</si>
  <si>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</si>
  <si>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</si>
  <si>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</si>
  <si>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</si>
  <si>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</si>
  <si>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</si>
  <si>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</si>
  <si>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</si>
  <si>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</si>
  <si>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</si>
  <si>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</si>
  <si>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</si>
  <si>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</si>
  <si>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</si>
  <si>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</si>
  <si>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</si>
  <si>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</si>
  <si>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</si>
  <si>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</si>
  <si>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</si>
  <si>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MOISES FAJARDO CANARIO</t>
  </si>
  <si>
    <t>MONICA GUEVARA FELIZ</t>
  </si>
  <si>
    <t>NATALIA ESTELA AQUINO ALVAREZ</t>
  </si>
  <si>
    <t>NATALIA RAFAELA BENOIT NUÑEZ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</si>
  <si>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</si>
  <si>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</si>
  <si>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</si>
  <si>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</si>
  <si>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</si>
  <si>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</si>
  <si>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</si>
  <si>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</si>
  <si>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</si>
  <si>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</si>
  <si>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</si>
  <si>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</si>
  <si>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</si>
  <si>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</si>
  <si>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</si>
  <si>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</si>
  <si>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</si>
  <si>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</si>
  <si>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</si>
  <si>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</si>
  <si>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</si>
  <si>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</si>
  <si>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</si>
  <si>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</si>
  <si>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</si>
  <si>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</si>
  <si>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</si>
  <si>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</si>
  <si>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</si>
  <si>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</si>
  <si>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TEODORO ENMANUEL GRULLON TEJADA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</si>
  <si>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</si>
  <si>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</si>
  <si>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</si>
  <si>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</si>
  <si>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</si>
  <si>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</si>
  <si>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</si>
  <si>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</si>
  <si>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</si>
  <si>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</si>
  <si>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</si>
  <si>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</si>
  <si>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</si>
  <si>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</si>
  <si>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</si>
  <si>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</si>
  <si>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</si>
  <si>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</si>
  <si>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YEREMY YENILSA BAUTISTA ACOSTA</t>
  </si>
  <si>
    <t>YESENIA NUÑEZ HERNANDEZ</t>
  </si>
  <si>
    <t>YIKAURY ANAYKA MENDEZ PEREZ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</si>
  <si>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</si>
  <si>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</si>
  <si>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</si>
  <si>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</si>
  <si>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</si>
  <si>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</si>
  <si>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MEDICO NUTRICIONISTA</t>
  </si>
  <si>
    <t>AGENTE SOCIAL</t>
  </si>
  <si>
    <t>ODONTOPEDIATRA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</si>
  <si>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</si>
  <si>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</si>
  <si>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</si>
  <si>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</si>
  <si>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</si>
  <si>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</si>
  <si>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</si>
  <si>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</si>
  <si>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</si>
  <si>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</si>
  <si>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</si>
  <si>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</si>
  <si>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NUTRICIONISTA</t>
  </si>
  <si>
    <t>SUPERVISOR DE AREA</t>
  </si>
  <si>
    <t>SECRETARIA</t>
  </si>
  <si>
    <t>JARDINERO</t>
  </si>
  <si>
    <t>CAMAROGRAFO</t>
  </si>
  <si>
    <t>MEDICO DIRECTOR</t>
  </si>
  <si>
    <t>DIRECTOR NACIONAL</t>
  </si>
  <si>
    <t>MENSAJERO EXTERNO</t>
  </si>
  <si>
    <t>TECNICO DENTAL</t>
  </si>
  <si>
    <t>MEDICO PSIQUIATRA</t>
  </si>
  <si>
    <t>DISEÑADOR GRAFICO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</si>
  <si>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</si>
  <si>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</si>
  <si>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</si>
  <si>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</si>
  <si>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</si>
  <si>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</si>
  <si>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</si>
  <si>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DEYVI ERNESTO DIAZ VALDEZ</t>
  </si>
  <si>
    <t>EMILIO JOSE RIVERA GARO</t>
  </si>
  <si>
    <t>FRANCIS NOEL MERAN DE OLEO</t>
  </si>
  <si>
    <t>GARY JOSE MORILLO RIVAS</t>
  </si>
  <si>
    <t>GERARDO LOPEZ</t>
  </si>
  <si>
    <t>LEO ENRIQUE SANTANA MATEO</t>
  </si>
  <si>
    <t>LUIS FELIZ PIÑEYRO</t>
  </si>
  <si>
    <t>LUIS JOSE MARTINEZ DE LA CRUZ</t>
  </si>
  <si>
    <t>MORELIS MONTERO</t>
  </si>
  <si>
    <t>NICOLAS FIGUEROA GIL</t>
  </si>
  <si>
    <t>PEDRO JOSE DURAN GUTIERREZ</t>
  </si>
  <si>
    <t>RAMON BRITO CONTRERAS</t>
  </si>
  <si>
    <t>SAMUEL VALDEZ JIMENEZ</t>
  </si>
  <si>
    <t>WITHER HERNANDEZ FERNANDEZ</t>
  </si>
  <si>
    <t>ANA MATILDE DEL C. DE JESUS MERA NUÑEZ</t>
  </si>
  <si>
    <t>ADELINE PAGAN</t>
  </si>
  <si>
    <t>GISELL PAOLA ROSARIO MARTINEZ DE POLLI</t>
  </si>
  <si>
    <t>INGRID EDITH AGRAMONTE GOMEZ</t>
  </si>
  <si>
    <t>JESEE RICARDO ORTEGA GAUTREAUX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</si>
  <si>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</si>
  <si>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</si>
  <si>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</si>
  <si>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</si>
  <si>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</si>
  <si>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</si>
  <si>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</si>
  <si>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ADMINISTRADOR PAGINA WEB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</si>
  <si>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</si>
  <si>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</si>
  <si>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</si>
  <si>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</si>
  <si>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</si>
  <si>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CATHERINE PICHARDO DIAZ</t>
  </si>
  <si>
    <t>MELISSA TORRES SANCHEZ</t>
  </si>
  <si>
    <t>MASSIEL DEL ROSARIO ENCARNACION</t>
  </si>
  <si>
    <t>AYSSA CRISTAL PERALTA LORENZO</t>
  </si>
  <si>
    <t>ALTAGRACIA MARTINEZ HERNANDEZ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</si>
  <si>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</si>
  <si>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</si>
  <si>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</si>
  <si>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</si>
  <si>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</si>
  <si>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</si>
  <si>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</si>
  <si>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</si>
  <si>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</si>
  <si>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</si>
  <si>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</si>
  <si>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</si>
  <si>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</si>
  <si>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</si>
  <si>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</si>
  <si>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</si>
  <si>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</si>
  <si>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</si>
  <si>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</si>
  <si>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</si>
  <si>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AIMEE JOHANNY DE JESUS BEATO FERNANDEZ</t>
  </si>
  <si>
    <t>ALISANDRA MARGARITA MARTINEZ SANTANA</t>
  </si>
  <si>
    <t>CERSA NOBOA RAMIREZ</t>
  </si>
  <si>
    <t>ELIANI PIÑERO RODRIGUEZ</t>
  </si>
  <si>
    <t>ESMERLYN MARIA JOSE RODRIGUEZ DE LA CRUZ</t>
  </si>
  <si>
    <t>FABIO STIVEN TAVAREZ CHEVALIER</t>
  </si>
  <si>
    <t>FANNY DEL CARMEN MEREJO LANTIGUA DE DANERI</t>
  </si>
  <si>
    <t>GERONIMO ALBERTO RODRIGUEZ HERNANDEZ</t>
  </si>
  <si>
    <t>INDHIRA PAMELA PLASENCIO AGUASVIVAS</t>
  </si>
  <si>
    <t>JOAQUIN ANTONIO SUVERVI HERNANDEZ FRICA</t>
  </si>
  <si>
    <t>JORDANY SANCHEZ JIMENEZ</t>
  </si>
  <si>
    <t>JULISSA PAOLA ALMANZAR ADON</t>
  </si>
  <si>
    <t>KATHERINNE PENELOPE ROSARIO PLASENCIA</t>
  </si>
  <si>
    <t>LEWIS ENRIQUE VOLQUEZ DIAZ</t>
  </si>
  <si>
    <t>LISSETTE BERNARDA DE JESUS RODRIGUEZ</t>
  </si>
  <si>
    <t>LUISA MARIA VELOZ LANTIGUA</t>
  </si>
  <si>
    <t>MERCEDES DEL CARMEN VARGAS FERNANDEZ</t>
  </si>
  <si>
    <t>MIGUEL ANGEL PIMENTEL</t>
  </si>
  <si>
    <t>OONAGH MAY LING MOK GONZALEZ DE FELIZ</t>
  </si>
  <si>
    <t>PATRICIA MARIA DE LOURDES LOPEZ PENN</t>
  </si>
  <si>
    <t>ROSA EURANIA DIAZ LOGROÑO DE PERALTA</t>
  </si>
  <si>
    <t>ROXANNA MILAGROS SANCHEZ DE TATIS</t>
  </si>
  <si>
    <t>SALLYN BARBINA TORRES PAULINO DE GONZALEZ</t>
  </si>
  <si>
    <t>SANTA YLUMINADA ALVAREZ PEÑA</t>
  </si>
  <si>
    <t>STEPHANY ROSANNY BATISTA PAULINO</t>
  </si>
  <si>
    <t>YANELI VASQUEZ PERALTA</t>
  </si>
  <si>
    <t>WENDY MODESTA NOVAS GUILLEN DE HINOJOSA</t>
  </si>
  <si>
    <t>YGUANIONA MARIA DEL C RUSSO ABREU DE MARTINEZ</t>
  </si>
  <si>
    <t>YLEANNY R. DE LOS SANTOS MORILLO</t>
  </si>
  <si>
    <t>SOPORTE TECNICO DE INFORMATICA</t>
  </si>
  <si>
    <t>CAJERA</t>
  </si>
  <si>
    <t>AUXILIAR DE SERVICIO SOCIAL</t>
  </si>
  <si>
    <t>TERAPEUTA FAMILIAR</t>
  </si>
  <si>
    <t>TERAPEUTA DE ENTRENAMIENTO A FAMILIAS</t>
  </si>
  <si>
    <t>AUXILIAR DE FACTURACION Y SEGURO</t>
  </si>
  <si>
    <t>ENCARGADA PLANIFICACION Y DESARROLLO</t>
  </si>
  <si>
    <t>AUXILIAR DE ALMACEN Y SUMINISTRO</t>
  </si>
  <si>
    <t>ODONTOPEDIATRIA</t>
  </si>
  <si>
    <t>SUPERVISORA DE MAYORDOMIA</t>
  </si>
  <si>
    <t>TERAPEUTA DE ATENCION TEMPRANA</t>
  </si>
  <si>
    <t>COORDINADORA TERAPEUTA FAMILIAR</t>
  </si>
  <si>
    <t>COORDINADOR (A) DESPACHO</t>
  </si>
  <si>
    <t>ENCARGADO DE TECNOLOGIA DE LA INFORMACION</t>
  </si>
  <si>
    <t>ASISTENTE SERVICIO SOCIAL</t>
  </si>
  <si>
    <t>ANALISTA DE COMPRAS</t>
  </si>
  <si>
    <t>AUXILIAR GUARDERIA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</si>
  <si>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</si>
  <si>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</si>
  <si>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</si>
  <si>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</si>
  <si>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</si>
  <si>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</si>
  <si>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</si>
  <si>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</si>
  <si>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</si>
  <si>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</si>
  <si>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EUGENIA DE LOS SANTOS VELASCO</t>
  </si>
  <si>
    <t>YUDIANNEL OGANDO RODRIGUEZ</t>
  </si>
  <si>
    <t>LUIS RAINIERI FERRER</t>
  </si>
  <si>
    <t>RIKEL LISBETH LUNA GUZMAN</t>
  </si>
  <si>
    <t>ESTEFANI ALTAGRACIA GARCIA PICHARDO</t>
  </si>
  <si>
    <t>PAMELA ALTAGRACIA DIAZ DIAZ</t>
  </si>
  <si>
    <t>KELVIN DEL ROSARIO PEÑA</t>
  </si>
  <si>
    <t>ROCIO NATIVIDAD QUEZADA ARREDONDO</t>
  </si>
  <si>
    <t>CAID SANTO DOMINGO ESTE</t>
  </si>
  <si>
    <t>ELIANYI DOMINGUEZ MARTINEZ</t>
  </si>
  <si>
    <t>JONI JOKEBED FLORES MATOS</t>
  </si>
  <si>
    <t>MASSIEL FLORENCIO VENTURA</t>
  </si>
  <si>
    <t>MAYERLINEG ALEJANDRA SEGURA MORILLO</t>
  </si>
  <si>
    <t>MASIEL ANGELINA GUZMAN DIAZ</t>
  </si>
  <si>
    <t>AMBERY ALTAGRACIA CLASES ROSARIO</t>
  </si>
  <si>
    <t>LAURA ELIZABETH TRONCOSO PIMENTEL</t>
  </si>
  <si>
    <t>YINET OGANDO OGANDO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</si>
  <si>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</si>
  <si>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</si>
  <si>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</si>
  <si>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</si>
  <si>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</si>
  <si>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</si>
  <si>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</si>
  <si>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</si>
  <si>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WILMA GREGORINA MEDINA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</si>
  <si>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</si>
  <si>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</si>
  <si>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</si>
  <si>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</si>
  <si>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</si>
  <si>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</si>
  <si>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</si>
  <si>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CHARITO CALDERON DE BARRIOS</t>
  </si>
  <si>
    <t>SUGEY MAYELIN PEREZ RAMIREZ</t>
  </si>
  <si>
    <t>JUANA PEREZ NOVAS</t>
  </si>
  <si>
    <t>DIOGENES RAFAEL BURGOS ARIAS</t>
  </si>
  <si>
    <t>SUSY JAMEIRI FRANCISCO PASCUAL</t>
  </si>
  <si>
    <t>MARIA ISABEL RUIZ GUZMAN</t>
  </si>
  <si>
    <t>MEDICO GENERAL</t>
  </si>
  <si>
    <t>KARLA MARIA PEÑA ALBA</t>
  </si>
  <si>
    <t>AMBAR ELIZABETH MARTINEZ RIVERA</t>
  </si>
  <si>
    <t>FELIX JOSE MENDEZ ALVAREZ</t>
  </si>
  <si>
    <t>LEONARDO JAVIER RADA HERNANDEZ</t>
  </si>
  <si>
    <t>INDIANA ALTAGRACIA RODRIGUEZ LEE</t>
  </si>
  <si>
    <t>ANA YAFRESSI SANTIAGO SUAREZ</t>
  </si>
  <si>
    <t>MARIBEL VASQUEZ GONZALEZ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</si>
  <si>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</si>
  <si>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</si>
  <si>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</si>
  <si>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</si>
  <si>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</si>
  <si>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</si>
  <si>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</si>
  <si>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</si>
  <si>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</si>
  <si>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</si>
  <si>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</si>
  <si>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</si>
  <si>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</si>
  <si>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</si>
  <si>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</si>
  <si>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</si>
  <si>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</si>
  <si>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</si>
  <si>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</si>
  <si>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</si>
  <si>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</si>
  <si>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</si>
  <si>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</si>
  <si>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</si>
  <si>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</si>
  <si>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</si>
  <si>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</si>
  <si>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</si>
  <si>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</si>
  <si>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</si>
  <si>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</si>
  <si>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</si>
  <si>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</si>
  <si>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</si>
  <si>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</si>
  <si>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</si>
  <si>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</si>
  <si>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</si>
  <si>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</si>
  <si>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</si>
  <si>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</si>
  <si>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</si>
  <si>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</si>
  <si>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</si>
  <si>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LA SECCION DE TERAPIA COMPLEMENTARIA</t>
  </si>
  <si>
    <t>BRINISAIDA MONTERO LARA</t>
  </si>
  <si>
    <t>HEIDY ARIAS TAVAREZ</t>
  </si>
  <si>
    <t>MARIA DE LOS ANGELES DUJARRIC NUÑEZ</t>
  </si>
  <si>
    <t>MILAGROS DAMASO ECHAVARRIA</t>
  </si>
  <si>
    <t>RAFAELA CEPEDA RODRIGUEZ</t>
  </si>
  <si>
    <t>ROSELINA YISSEL FRANCO PROSPER</t>
  </si>
  <si>
    <t>HAROLIN YOJANA CRUEL MORA</t>
  </si>
  <si>
    <t>EDISON IRIARTE RODRIGUEZ DIAZ</t>
  </si>
  <si>
    <t>DIRECCION NACIONAL</t>
  </si>
  <si>
    <t>ASISTENTE DE DESPACHO</t>
  </si>
  <si>
    <t>TERAPEUTA DE APOYO PSICOPEDAGOGICO</t>
  </si>
  <si>
    <t>SUPERVISORA MAYORDOMIA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</si>
  <si>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</si>
  <si>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</si>
  <si>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</si>
  <si>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</si>
  <si>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</si>
  <si>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</si>
  <si>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</si>
  <si>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</si>
  <si>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</si>
  <si>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</si>
  <si>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</si>
  <si>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</si>
  <si>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</si>
  <si>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</si>
  <si>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</si>
  <si>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</si>
  <si>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ELBA ALTAGRACIA DIAZ TAVERAZ</t>
  </si>
  <si>
    <t>PASCUAL MORETA OGANDO</t>
  </si>
  <si>
    <t>NATHANAEL MARTÍNEZ MORA</t>
  </si>
  <si>
    <t>LUISA MAOLI FAMILIA PEÑA</t>
  </si>
  <si>
    <t>YULISSA ENCARNACIÓN DE LOS SANTOS</t>
  </si>
  <si>
    <t>GLEYDIS ISABEL PEREZ DE LOS SANTOS</t>
  </si>
  <si>
    <t>TERAPEUTA DE ATENCIÓN TEMPRANA</t>
  </si>
  <si>
    <t>MILKA MIOFELIS POLANCO MARTÍNEZ</t>
  </si>
  <si>
    <t>KEYLIN LUISANNA DE LOS SANTOS RAMIREZ</t>
  </si>
  <si>
    <t>ENCARGADA DEPARTAMENTO ATENCION Y TERAPIAS</t>
  </si>
  <si>
    <t>NORBELIN RIVAS OGANDO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</si>
  <si>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</si>
  <si>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</si>
  <si>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</si>
  <si>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</si>
  <si>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</si>
  <si>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EVELYN VERAS MOYA</t>
  </si>
  <si>
    <t>RAFAEL BIENVENIDO SANCHEZ MEJIA</t>
  </si>
  <si>
    <t xml:space="preserve">ENCARGADA </t>
  </si>
  <si>
    <t>LUISA INMACULADA CONCEPCION FERNANDEZ</t>
  </si>
  <si>
    <t>MARIA  FERNANDA FERNANDEZ JIMENEZ</t>
  </si>
  <si>
    <t>TECNICO INTERVENCION CONDUCTUAL</t>
  </si>
  <si>
    <t>JENNIFER ALEXANDRA GARCIA TEJEDA</t>
  </si>
  <si>
    <t>LORENZO HEMENEGILDO DE JESUS GOMEZ</t>
  </si>
  <si>
    <t>MAYKER ALEXANDER CRUZ JIMENEZ</t>
  </si>
  <si>
    <t>RUTH ESTHER RODRIGUEZ SIERRA</t>
  </si>
  <si>
    <t>AIMEE  PAOLA AGUIRRE SALADIN</t>
  </si>
  <si>
    <t>ENCARGADA CONTABILIDAD</t>
  </si>
  <si>
    <t>EVALUADOR DEL DESARROLLO</t>
  </si>
  <si>
    <t>GABRIELA SANTOS FERMIN</t>
  </si>
  <si>
    <t>LISBETH PAOLA CASTILLO REYNA</t>
  </si>
  <si>
    <t>BRYAN QUIÑONES MERCEDES</t>
  </si>
  <si>
    <t>BIANCA VERONA SANTOS RODRIGUEZ</t>
  </si>
  <si>
    <t>MADELIN FRANCHESCA BONILLA NUÑEZ</t>
  </si>
  <si>
    <t>ENCARGADA DEPARTAMENTO DE ATENCION Y TERAPIA</t>
  </si>
  <si>
    <t>ENCARGADA DEPARTAMENTO EVALUACION Y DIAGNOSTICO</t>
  </si>
  <si>
    <t>TECNICO DE TERAPIA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</si>
  <si>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</si>
  <si>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</si>
  <si>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</si>
  <si>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</si>
  <si>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</si>
  <si>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</si>
  <si>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DIVISION DE MONITOREO DE SERVICIOS -CAID</t>
  </si>
  <si>
    <t>DEPARTAMENTO DE DESARROLLO DE SERVICIOS -CAID</t>
  </si>
  <si>
    <t>DIVISION DE SERVICIO SOCIAL - CAID SDO</t>
  </si>
  <si>
    <t>DIVISION DE SERVICIO SOCIAL CAID SJM</t>
  </si>
  <si>
    <t>DIRECCION DEL CENTRO DE ATENCION INTEGRAL SANTIAGO DE LOS CABALLEROS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</si>
  <si>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</si>
  <si>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</si>
  <si>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</si>
  <si>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</si>
  <si>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</si>
  <si>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</si>
  <si>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STGO</t>
  </si>
  <si>
    <t>DIVISION DE ATENCION TERAPEUTICA - CAID STGO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</si>
  <si>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</si>
  <si>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</si>
  <si>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</si>
  <si>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</si>
  <si>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</si>
  <si>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</si>
  <si>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</si>
  <si>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TECNICO DE RECURSOS HUMANOS</t>
  </si>
  <si>
    <t>ENCARGADA DE REGISTRO, CONTROL Y NOMINA</t>
  </si>
  <si>
    <t>ENCARGADA DE RECLUTAMIENTO Y SELECCION</t>
  </si>
  <si>
    <t>VICTOR MANUEL MENDEZ PERALTA</t>
  </si>
  <si>
    <t>GESTOR ENERGETICO</t>
  </si>
  <si>
    <t>DIRECCION DEL CENTRO DE ATENCION INTEGRAL SAN JUAN DE LA MAGUANA -CAID</t>
  </si>
  <si>
    <t>DIVISION DE INTERVENCION TERAPEUTICA -CAID SDO</t>
  </si>
  <si>
    <t>MARTIN CUEVAS CARRION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</si>
  <si>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</si>
  <si>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</si>
  <si>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</si>
  <si>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</si>
  <si>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</si>
  <si>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</si>
  <si>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FELIX MANUEL ESPINOSA REYES</t>
  </si>
  <si>
    <t>BENIS SAULIN SANTANA REYES</t>
  </si>
  <si>
    <t>LLENDIZ ESMERIZ DE LOS SANTOS FAMILIA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</si>
  <si>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</si>
  <si>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</si>
  <si>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</si>
  <si>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</si>
  <si>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</si>
  <si>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</si>
  <si>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ADMINISTRADOR DE REDES Y COMUNICACIONES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</si>
  <si>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</si>
  <si>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</si>
  <si>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</si>
  <si>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</si>
  <si>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</si>
  <si>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CAJERO</t>
  </si>
  <si>
    <t>DIVISION DE CONTABILIDAD- CAID</t>
  </si>
  <si>
    <t>DIVISION DE COMPRAS Y CONTARATACIONES- CAID</t>
  </si>
  <si>
    <t>SECCION DE ALMACEN Y SUMINISTRO- CAID</t>
  </si>
  <si>
    <t>DIVISION DE SERVICIOS GENERALES- CAID</t>
  </si>
  <si>
    <t>MARIA LUZ RODRÍGUEZ DE ALMONTE</t>
  </si>
  <si>
    <t>MARÍA ALEXANDRA ALMONTE PARRA</t>
  </si>
  <si>
    <t>JUAN FRANCISCO VÁLDEZ MARTÍNEZ</t>
  </si>
  <si>
    <t>LOYNNIS DE JESÚS MOTA PÉREZ</t>
  </si>
  <si>
    <t>SUSAN OVELYS DE LA ROSA VALENZUELA</t>
  </si>
  <si>
    <t>YOKASTA CLARIBEL PAULINO MORONTA</t>
  </si>
  <si>
    <t>LIDIA MERCEDES PEÑA EUSEBIO</t>
  </si>
  <si>
    <t>ASISTENTE EJECUTIVA</t>
  </si>
  <si>
    <t>ROSANNY DOÑE RIVAS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</si>
  <si>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</si>
  <si>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</si>
  <si>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</si>
  <si>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</si>
  <si>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</si>
  <si>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ANNERY YISSEL ÁLVAREZ JOSÉ</t>
  </si>
  <si>
    <t>LAURA MARÍA FERNÁNDEZ FERMÍN</t>
  </si>
  <si>
    <t>ERMITANIA DANIELA MEJÍA LORA</t>
  </si>
  <si>
    <t>CAROLIN MASSIEL RODRIGUEZ VIDAL</t>
  </si>
  <si>
    <t>DEPARTAMENTO DE ATENCION Y TERAPIAS -CAID SDO</t>
  </si>
  <si>
    <t>JOSÉ ANTONIO OTAÑO RUÍZ</t>
  </si>
  <si>
    <t>FRANKLIN CASTILLO GERALDINO</t>
  </si>
  <si>
    <t>DIVISION DE ATENCION A GRUPOS Y FAMILIAS -CAID STGO</t>
  </si>
  <si>
    <t>NAIRELIS VERÓNICA UREÑA FERNÁNDEZ</t>
  </si>
  <si>
    <t>ANA FERNANDA DE LOS SANTOS GARCÍA</t>
  </si>
  <si>
    <t>ENCARGADO DEL DEPARTAMENTO JURIDICO</t>
  </si>
  <si>
    <t>ENCARGADO DE LA SECCION DE DESARROLLO DE IMPLEMENTACION DE SISTEMAS</t>
  </si>
  <si>
    <t>CARLOS DAVID VIZCAINO</t>
  </si>
  <si>
    <t>IVELISSE ADAMES DE LA CRUZ</t>
  </si>
  <si>
    <t>ZAIDY INMACULADA RIVERA ESPINOSA</t>
  </si>
  <si>
    <t>JOCELYN ALTAGRACIA VICENTE ALCANTARA</t>
  </si>
  <si>
    <t>AMALFI MARTINEZ ACEVEDO</t>
  </si>
  <si>
    <t>SUPERVISOR DE TRANSPORTACION</t>
  </si>
  <si>
    <t>VICKY TORRES</t>
  </si>
  <si>
    <t>LEYNI ERNESTO LAZALA MATEO</t>
  </si>
  <si>
    <t>GREGORIO ANTONIO RIVAS TEJADA</t>
  </si>
  <si>
    <t xml:space="preserve">CYBELES NAZARETH CANELA POLANCO 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</si>
  <si>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</si>
  <si>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</si>
  <si>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</si>
  <si>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</si>
  <si>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</si>
  <si>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</si>
  <si>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</si>
  <si>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</si>
  <si>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</si>
  <si>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</si>
  <si>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PINTOR</t>
  </si>
  <si>
    <t>CAID- SANTO DOMINGO ESTE</t>
  </si>
  <si>
    <t>ISLENY MARIELL SANCHEZ GUZMAN</t>
  </si>
  <si>
    <t>AYELEN JIMENEZ CARACCIOLO</t>
  </si>
  <si>
    <t>ANNI LOREIDY CABA</t>
  </si>
  <si>
    <t>ANEURY DE LA ROSA DE LA ROSA</t>
  </si>
  <si>
    <t>ENCARGADO DE MANTENIMIENTO</t>
  </si>
  <si>
    <t>JOSE ALMANCIO DEOGRACIA FERMIN</t>
  </si>
  <si>
    <t>CAID- SANTO DOMINGO OESTE</t>
  </si>
  <si>
    <t>MARIA YDALIA MONTERO CAMACHO</t>
  </si>
  <si>
    <t>AUXILIAR DE PROGRAMACION DE CITAS</t>
  </si>
  <si>
    <t>RUBERT GODINES HERNANDEZ ABREU</t>
  </si>
  <si>
    <t>ADRIANO LINAREZ HERNANDEZ</t>
  </si>
  <si>
    <t>JUAN FERMIN VARGAS ORTEGA</t>
  </si>
  <si>
    <t>BERLYN SANTOS FELIZ</t>
  </si>
  <si>
    <t>FERNANDO EMANUEL CANARIO CAMINERO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</si>
  <si>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</si>
  <si>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</si>
  <si>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</si>
  <si>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</si>
  <si>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</si>
  <si>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LUZ DIVINA BONILLA PAULINO</t>
  </si>
  <si>
    <t>ADOLFO ASMAR MEDINA</t>
  </si>
  <si>
    <t>LISA BETZAIDA MOYA SANTOS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</si>
  <si>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</si>
  <si>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</si>
  <si>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</si>
  <si>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</si>
  <si>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</si>
  <si>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</si>
  <si>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</si>
  <si>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</si>
  <si>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ESTHEFANY ESMERLIN DE JESUS DE LA CRUZ</t>
  </si>
  <si>
    <t>FAUSTO ROLANDO JOSE MARTINEZ PEREZ</t>
  </si>
  <si>
    <t>MEDICO</t>
  </si>
  <si>
    <t>TRAMITE DE PENSION</t>
  </si>
  <si>
    <t>NOELIA DESIEREE OVALLES GUZMAN</t>
  </si>
  <si>
    <t>GENNY MONTERO MONTERO</t>
  </si>
  <si>
    <t>EMELANIA RAMIREZ ADAMES</t>
  </si>
  <si>
    <t>AUXILIAR ADMINISTRATIVO PARA EL PROYECTO "RED DE APOYO A LA DISCAPACIDAD"</t>
  </si>
  <si>
    <t>DAVID CUEVAS SILFA</t>
  </si>
  <si>
    <t>EDISON ESTHIWHAR DE OLEO</t>
  </si>
  <si>
    <t>ASTRID CHANTAL SANTOS OGANDO</t>
  </si>
  <si>
    <t>SENIA HURTADO JIMENEZ</t>
  </si>
  <si>
    <t>NATASHA INMACULADA FRIAS LOPEZ</t>
  </si>
  <si>
    <t>NIRMARYS MONTILLA GARCIA</t>
  </si>
  <si>
    <t>ELISANGELES DE LA ROSA MATA</t>
  </si>
  <si>
    <t>ELVIRA MERCEDES GONZALEZ CONCEPCION</t>
  </si>
  <si>
    <t>JOSE RICARDO BENALCAZAR RAMIREZ</t>
  </si>
  <si>
    <t>TECNICO DE ATENCION AL CIUDADANO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</si>
  <si>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</si>
  <si>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</si>
  <si>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</si>
  <si>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</si>
  <si>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</si>
  <si>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ANTONIO DALMASI ANTIGUA RODRIGUEZ</t>
  </si>
  <si>
    <t>INGRI OGANDO MORA</t>
  </si>
  <si>
    <t>EDDY SANTANA</t>
  </si>
  <si>
    <t>VGILANTE</t>
  </si>
  <si>
    <t>ADRIANA DEL CONTE AYALA</t>
  </si>
  <si>
    <t>CRISTOPHER ISAAC VICENTE CONSUEGRA</t>
  </si>
  <si>
    <t xml:space="preserve"> CAPITULO:  0206     SUBCAPTULO: 01     DAF:01     UE:0011     PROGRAMA: 19     SUBPROGRAMA: 01     PROYECTO: 0     ACTIVIDAD:0001     CUENTA: 2.1.1.1.01     FONDO:0100</t>
  </si>
  <si>
    <t>DANICHA PIMENTEL ROCHE</t>
  </si>
  <si>
    <t>CRISTINA MIGUELINA PEÑA</t>
  </si>
  <si>
    <t>YUDEIRY SANTANA</t>
  </si>
  <si>
    <t>MARTHA JOSEFINA MEJIA MENDEZ</t>
  </si>
  <si>
    <t>SUPERVISOR MAYORDOMIA</t>
  </si>
  <si>
    <t>LEANDRO VARGAS ORTEGA</t>
  </si>
  <si>
    <t>KEVIN SANTIAGO MARCANOS</t>
  </si>
  <si>
    <t>KENIA MARIA FABIAN GABIN</t>
  </si>
  <si>
    <t>SALYN SELINA BAEZ CASTRO</t>
  </si>
  <si>
    <t>ABEL ALEXANDER DEL ROSARIO SIERRA</t>
  </si>
  <si>
    <t>ANA MILAGROS ANGOMAS VALDEZ</t>
  </si>
  <si>
    <t>WELLINGTHON JOSE ARIAS DE LOS SANTOS</t>
  </si>
  <si>
    <t>JHON HAIRO LEYBA PEREZ</t>
  </si>
  <si>
    <t>SUPERVISOR DE ALMACEN</t>
  </si>
  <si>
    <t>SKANIA MARTE MARTINEZ</t>
  </si>
  <si>
    <t>MILAGROS LIRANZO QUEZADA</t>
  </si>
  <si>
    <t>ALEXANDRA REYES ENCARNACION DE PEÑA</t>
  </si>
  <si>
    <t>DIVISION DE TESORERIA-CAID</t>
  </si>
  <si>
    <t>DEPARTAMENTO ADMINISTRATIVO -CAID</t>
  </si>
  <si>
    <t>ANALISTA DE PLANIFICACION Y DESARROLLO</t>
  </si>
  <si>
    <t>CENTRO DE ATENCION INTEGRAL PARA LA DISCAPACIDAD -CAID</t>
  </si>
  <si>
    <t>DIVISION DE MANTENIMIENTO- CAID</t>
  </si>
  <si>
    <t>ROBERTO ANTONIO DE LA CRUZ ESTRELLA</t>
  </si>
  <si>
    <t>DIRECTOR MEDICO</t>
  </si>
  <si>
    <t>TRABAJADOR SOCIAL</t>
  </si>
  <si>
    <t>ENCARGADA DIVISION SERVICIO SOCIAL</t>
  </si>
  <si>
    <t>DIRECCION DEL CENTRO DE DESARROLLO INTEGRAL PARA LA DISCAPACIDAD SANTO DOMINGO OESTE -CAID</t>
  </si>
  <si>
    <t>DIRECCON DEL CENTRO DE ATENCION INTEGRAL PARA LA DISCAPACIDAD SAN JUAN DE LA MAGUANA -CAID</t>
  </si>
  <si>
    <t>CLAUDIA CAROLINA MATEO VALDEZ</t>
  </si>
  <si>
    <t>DIRECCION DE CENTRO DE ATENCION INTEGRAL PARA LA DISCAPACIDAD SANTIAGO DE LOS CABALLEROS -CAID</t>
  </si>
  <si>
    <t>DIRECTOR  MEDICO</t>
  </si>
  <si>
    <t>YARENI ERCILIA TORRES ECHAVARRIA</t>
  </si>
  <si>
    <t>DIRECCION DE CENTRO DE ATENCION INTEGRAL PARA LA DISCAPACIDAD SANTO DOMINGO ESTE -CAID</t>
  </si>
  <si>
    <t>KIMBERLY GARCIA VALERIO</t>
  </si>
  <si>
    <t>MEDICO NUTRIOLOGO</t>
  </si>
  <si>
    <t>MEDICO NUTRICIOLOGO</t>
  </si>
  <si>
    <t>DIVISION MEDICA- CAID SDE</t>
  </si>
  <si>
    <t>DIVISION DE EVALUACION DEL DESARROLLO- CAID SDE</t>
  </si>
  <si>
    <t>MÉDICO NUTRIOLOGO</t>
  </si>
  <si>
    <t>ENCARGADA DE ATENCION Y TERAPIAS</t>
  </si>
  <si>
    <t>DIVISION DE ATENCION A GRUPOS Y FAMILIAS  -CAID SDO</t>
  </si>
  <si>
    <t>ROSA ELENA DE LA CRUZ</t>
  </si>
  <si>
    <t>EMILY VIRGINIA REYES FELIZ</t>
  </si>
  <si>
    <t>TERAPEUTA DE INTERVENCION GRUPAL</t>
  </si>
  <si>
    <t>COORDINADOR</t>
  </si>
  <si>
    <t>TERAPEUTA DE INTERVENCION CONDUCTUAL</t>
  </si>
  <si>
    <t>TERAPEUTA FISICO</t>
  </si>
  <si>
    <t>TERAPIA DE INTERVENCION CONDUCTUAL</t>
  </si>
  <si>
    <t>TERAPEUTA DE HABLA Y LENGUAJE</t>
  </si>
  <si>
    <t>ROSALIA HERNANDEZ ORTIZ</t>
  </si>
  <si>
    <t>KENIA KEMELY LOPEZ QUEZADA</t>
  </si>
  <si>
    <t>KARLA GOMEZ HERRERA</t>
  </si>
  <si>
    <t>ANGELA MARIA MENA PAULINO</t>
  </si>
  <si>
    <t>TERAPEUTA DE TERAPIAS ARTISTICAS</t>
  </si>
  <si>
    <t>DIVISION DE INTERVENCION TERAPEUTICA -CAID SDE</t>
  </si>
  <si>
    <t>ORQUIDEA MARIA MOREL GARCIA</t>
  </si>
  <si>
    <t xml:space="preserve">TECNICO DE TERAPIA </t>
  </si>
  <si>
    <t>CLARIBEL AMPARO PEREZ</t>
  </si>
  <si>
    <t>KATHERINE MARIA MIRANDA SALAZAR</t>
  </si>
  <si>
    <t>MARFILA LANTIGUA HERNANDEZ</t>
  </si>
  <si>
    <t>VIVIANA CAROLINA JAVIER HASBUN</t>
  </si>
  <si>
    <t>DIVISION DE ATENCION A GRUPOS Y FAMILIAS -CAID SJM</t>
  </si>
  <si>
    <t>TERAPEUTA DE INTERVENCIÓN GRU</t>
  </si>
  <si>
    <t>COORDINADOR (A)</t>
  </si>
  <si>
    <t>ENCARGADO (A)</t>
  </si>
  <si>
    <t>TERAPEUTA DE INTERVENCIÓN CONDUCTUAL</t>
  </si>
  <si>
    <t>TERAPEUTA DE TERAPIAS ARTÍSTICAS</t>
  </si>
  <si>
    <t>DIVISION DE ATENCION A GRUPOS Y FAMILIAS -CAID SDE</t>
  </si>
  <si>
    <t>SARAI NICOLE CRUZ ORTIZ</t>
  </si>
  <si>
    <t>DENISSE DOLORES RAMOS DIAZ</t>
  </si>
  <si>
    <t>GIRANDA NOELIS MELO BAEZ</t>
  </si>
  <si>
    <t>TERAPEUTA DE INTERVENCIÓN GRUPAL</t>
  </si>
  <si>
    <t>TERAPEUTA DE ENTRENAMIENTO A GRUPOS Y FAMILIAS</t>
  </si>
  <si>
    <t>SABRINA FELIZ NUÑEZ</t>
  </si>
  <si>
    <t>LOURDES MILAGROS VILLA BAEZ</t>
  </si>
  <si>
    <t>DIVISION DE RECLUTAMIENTO Y SELECCIÓN DE PERSONAL -CAID</t>
  </si>
  <si>
    <t>DIVISION DE REGISTRO Y CONTROL DE NOMINA -CAID</t>
  </si>
  <si>
    <t>LEYDI ANABEL MENA MEJIA</t>
  </si>
  <si>
    <t xml:space="preserve">ANALISTA DE RECLUTAMIENTO Y SELECCION </t>
  </si>
  <si>
    <t>SECCION DE ADMINISTRACION DE SERVICIOS TIC -CAID</t>
  </si>
  <si>
    <t>RAMON ANTONIO MORBAN PEÑA</t>
  </si>
  <si>
    <t>DEPARTAMENTO ADMINISTRATIVO-CAID</t>
  </si>
  <si>
    <t>DIVISION DE MANTENIMIENTO - CAID</t>
  </si>
  <si>
    <t>DIVISION DE SERVICIO SOCIAL- CAID SDO</t>
  </si>
  <si>
    <t>NEKY BEATRIZ FRIAS GUTIERREZ</t>
  </si>
  <si>
    <t>DIVISION DE EVALUACION DEL DESARROLLO -CAID SDO</t>
  </si>
  <si>
    <t>ARIANNA ABREU LANTIGUA</t>
  </si>
  <si>
    <t>ANIBELKA ELIZABETH PEÑA ORTEGA</t>
  </si>
  <si>
    <t>LIA CAROLINA SORIANO CACERES</t>
  </si>
  <si>
    <t>MARIA ISABEL CRESPO SEPULVEDA</t>
  </si>
  <si>
    <t>EVALUADOR (A) DEL DESARROLLO</t>
  </si>
  <si>
    <t>ELBA MARIA GARCIA</t>
  </si>
  <si>
    <t>DIVISION DE ATENCION A GRUPOS Y FAMILIAS -CAID SDO</t>
  </si>
  <si>
    <t>MERLYN CABRAL BELTRE</t>
  </si>
  <si>
    <t>DIVISION DE INTERVENCION TERAPEUTICA - CAID SJM</t>
  </si>
  <si>
    <t>STEPHANNY PEREZ ZAITER</t>
  </si>
  <si>
    <t>SECCION DE DESARROLLO DE IMPLEMENTACION DE SISTEMAS -CAID</t>
  </si>
  <si>
    <t>DIVISION DE TESORERIA -CAID</t>
  </si>
  <si>
    <t>ENCARGADO DE TESORERIA</t>
  </si>
  <si>
    <t>DIVISION DE FORMULACION, MONITOREO Y EVALUACION DE PLANES, PROGRAMAS Y PROYECTOS -CAID</t>
  </si>
  <si>
    <t>ROSA ALTAGRACIA JIMENEZ SANCHEZ</t>
  </si>
  <si>
    <t>ASESOR (A)</t>
  </si>
  <si>
    <t>PSICOLOGO CLINICO</t>
  </si>
  <si>
    <t>SECCION DE LITIGIOS -CAID</t>
  </si>
  <si>
    <t>ELIZABETH ROSARIO SIRENA</t>
  </si>
  <si>
    <t>GESTOR (A) DE REDES SOCIALES</t>
  </si>
  <si>
    <t>ENCARGADO DE LITIGIOS</t>
  </si>
  <si>
    <t>JOSE RAFAEL DIAZ VERAS</t>
  </si>
  <si>
    <t>AUDITOR</t>
  </si>
  <si>
    <t>DEPARTAMENTO FINANCIERO -CAID</t>
  </si>
  <si>
    <t>OLINA MERCEDES CANGE CRUZ</t>
  </si>
  <si>
    <t>EDDYS ALBERTO DE LEON DE LOS SANTOS</t>
  </si>
  <si>
    <t>INGENIERO</t>
  </si>
  <si>
    <t>DEPARTAMENTO DE INFRACTRUCTURA</t>
  </si>
  <si>
    <t>UITT ENSANCHE LUPERÓN</t>
  </si>
  <si>
    <t xml:space="preserve">DIRECCION DE CENTRO DE ATENCION INTEGRAL PARA LA DISCAPACIDAD SAN JUAN DE LA MAGUANA -CAID </t>
  </si>
  <si>
    <t>KATHERINE NICOLE FLORENTINO GONZALE</t>
  </si>
  <si>
    <t>SECCIONES DE INTERVENCION TERAPEUTICA TERRITORIAL -CAID</t>
  </si>
  <si>
    <t>LISSETT OROZCO SANCHEZ</t>
  </si>
  <si>
    <t>JUDITH MATA JIMENEZ</t>
  </si>
  <si>
    <t>ALETIA ORQUIDEA REYES GUILAMO</t>
  </si>
  <si>
    <t>ARQUITECTO</t>
  </si>
  <si>
    <t>ANGEL MICHAEL ALMANZAR SOSA</t>
  </si>
  <si>
    <t>YONNI ALBERTO FELIZ CUEVAS</t>
  </si>
  <si>
    <t>JUAN KELY CARMONA</t>
  </si>
  <si>
    <t>FERNANDO LEBRON ENCARNACION</t>
  </si>
  <si>
    <t>LUIS AMAURIS PEREZ LEBRON</t>
  </si>
  <si>
    <t>BLADIMIR MAÑON DE LA CRUZ</t>
  </si>
  <si>
    <t>UITT ENSANCHE LUPERON</t>
  </si>
  <si>
    <t>VIGILANTE</t>
  </si>
  <si>
    <t>JESUS MANUEL BAUTISTA SOLIZ</t>
  </si>
  <si>
    <t>OMAR FERNANDEZ LARA</t>
  </si>
  <si>
    <t>ANTHONY SAMIL SAVIÑON ROSARIO</t>
  </si>
  <si>
    <t xml:space="preserve"> CAPITULO:  0206     SUBCAPTULO: 01     DAF:01     UE:0011     PROGRAMA: 19     SUBPROGRAMA: 01     PROYECTO: 0     ACTIVIDAD:0001     CUENTA: 2.1.1.2.08     FONDO:0100</t>
  </si>
  <si>
    <t xml:space="preserve"> CAPITULO:  0206     SUBCAPTULO: 01     DAF:01     UE:0011     PROGRAMA: 19     SUBPROGRAMA: 01     PROYECTO: 0     ACTIVIDAD:0001     CUENTA: 2.1.2.2.05     FONDO:0100</t>
  </si>
  <si>
    <t xml:space="preserve"> CAPITULO:  0206     SUBCAPTULO: 01     DAF:01     UE:0011     PROGRAMA: 19     SUBPROGRAMA: 01     PROYECTO: 0     ACTIVIDAD:0001     CUENTA: 2.1.1.2.09     FONDO:0100</t>
  </si>
  <si>
    <t xml:space="preserve"> CAPITULO:  0206     SUBCAPTULO: 01     DAF:01     UE:0011     PROGRAMA: 19     SUBPROGRAMA: 01     PROYECTO: 0     ACTIVIDAD:0001     CUENTA: 2.1.1.3.01     FONDO:0100</t>
  </si>
  <si>
    <t>ERIDELMO FERMIN RUBIO</t>
  </si>
  <si>
    <t>LUZ ESPERANZA MEJIA CASTILLO</t>
  </si>
  <si>
    <t>YOHANNY RAMIREZ</t>
  </si>
  <si>
    <t>ANA KARINA DE LOS SANTOS HERNANDEZ</t>
  </si>
  <si>
    <t>ESCALE ROSIRY DE LOS SANTOS HERNANDEZ</t>
  </si>
  <si>
    <t>HAIDDE MELISSA SANTOS MATOS</t>
  </si>
  <si>
    <t>ANDERSON MEJIA</t>
  </si>
  <si>
    <t>AMELIA MARGARITA MARTINEZ ESPINAL</t>
  </si>
  <si>
    <t>LUIS ALBERTO PAULINO MEDINA</t>
  </si>
  <si>
    <t>MARIA ANGELICA ALONSO PELLERANO</t>
  </si>
  <si>
    <t>ISABELA MARIE SANGIOVAVVI NAVARRO</t>
  </si>
  <si>
    <t>SECCION DE INTERVENCIONES TERAPEUTICA TERRITORIAL</t>
  </si>
  <si>
    <t>ROSANNA PIETER TEJEDA</t>
  </si>
  <si>
    <t>CIANI YOHANNY MARTINEZ REYES</t>
  </si>
  <si>
    <t>TECNICO DE TERAPIAS</t>
  </si>
  <si>
    <t>DIVISION DE SERVICIO SOCIAL- CAID SDE</t>
  </si>
  <si>
    <t>DENNIA MARISOL DEL JESUS PUJOLS</t>
  </si>
  <si>
    <t>AMAURY ENRIQUE FRIAS DOTEL</t>
  </si>
  <si>
    <t>CRISTINA ELIZABETH MENA JIMENEZ</t>
  </si>
  <si>
    <t>ENCARGADO DE LA SECCION DE INTERVENCIONES TERAPEUTICAS TERRITORIAL</t>
  </si>
  <si>
    <t>MARCOS CESAR MONTAS</t>
  </si>
  <si>
    <t>MARIA EUGENIA VILLA NUEVA FELIZ</t>
  </si>
  <si>
    <t>DARIO CARO SOLIS</t>
  </si>
  <si>
    <t>JOVANNI DE LA CRUZ SORIANO</t>
  </si>
  <si>
    <t>WILVIN MATOS VARGAS</t>
  </si>
  <si>
    <t>ROBERT ALEXANDER MERAN MERAN</t>
  </si>
  <si>
    <t>LEUDY ALCANTARA MIESES</t>
  </si>
  <si>
    <t>JOSE STEVERSON RODRIGUEZ BATISTA</t>
  </si>
  <si>
    <t>JUAN SORIANO DE LOS SANTOS</t>
  </si>
  <si>
    <t>BERKIN RODRÍGUEZ MATEO</t>
  </si>
  <si>
    <t>DIVISION DE INTERVENCION TERAPEUTICA -CAID SJM</t>
  </si>
  <si>
    <t>CONCEPTO PAGO SUELDO 000001 - FIJOS CORRESPONDIENTE AL MES  NOVIEMBRE 2024</t>
  </si>
  <si>
    <t>CONCEPTO PAGO SUELDO 000018 - EMPLEADOS TEMPORALES CORRESPONDIENTE AL MES  NOVIEMBRE 2024</t>
  </si>
  <si>
    <t>CONCEPTO PAGO SUELDO 000005 - PERSONAL EVENTUAL CORRESPONDIENTE AL MES  NOVIEMBRE 2024</t>
  </si>
  <si>
    <t>CONCEPTO PAGO SUELDO 000007 - PERSONAL DE VIGILANCIA CORRESPONDIENTE AL  MES  NOVIEMBRE 2024</t>
  </si>
  <si>
    <t>CONCEPTO PAGO SUELDO 000005 - PERSONAL TRAMITE DE PENSIÓN CORRESPONDIENTE AL  MES NOVIEMBRE 2024</t>
  </si>
  <si>
    <t xml:space="preserve">ANTHONY JOAN ROSARIO SANCHEZ </t>
  </si>
  <si>
    <t>GEYDIS FELIZ BATISTA</t>
  </si>
  <si>
    <t>SUPERVISOR DE MAYORDOMIA</t>
  </si>
  <si>
    <t>DEPARTAMENTO DE INFRACTURA -CAID</t>
  </si>
  <si>
    <t>HENRY ENCARNACION ZAABALA</t>
  </si>
  <si>
    <t>EDGAR FRANCISCO REINOSO ALVAREZ</t>
  </si>
  <si>
    <t>ARACELIS REYES MENDEZ</t>
  </si>
  <si>
    <t>CINTHIA MARIA CONCEPCION MICHEL</t>
  </si>
  <si>
    <t>MARIA FERNANDA POLANCO MARTINEZ</t>
  </si>
  <si>
    <t>CRISMEL SANCHEZ RODRIGUEZ</t>
  </si>
  <si>
    <t>CELENIA ANTONIA CARLOT SABINO</t>
  </si>
  <si>
    <t>YAZMIN YOCASTA CABREJA</t>
  </si>
  <si>
    <t>DEPARTAMENTO DE GESTION Y MONITOREO DE SERVICIOS- CAID</t>
  </si>
  <si>
    <t>ARANTXA ABRIL RUIZ CABRERA</t>
  </si>
  <si>
    <t>ANALISTA LEGAL</t>
  </si>
  <si>
    <t>ENCARGADA DE LA DIVISION DE CONTABILIDAD</t>
  </si>
  <si>
    <t>DEPARTAMENTO DE INFRAESTRUCTURA -CAID</t>
  </si>
  <si>
    <t>ENC. DEL DEPARTAMENTO INFRACTRUTURA</t>
  </si>
  <si>
    <t>OFICINA DE ACCESO A LA INFORMACION - CAID</t>
  </si>
  <si>
    <t>ENC. OFICINA DE ACCESO A LA INFORMACION (RAI)</t>
  </si>
  <si>
    <t>DENNYSE MAIRENY BRISEÑO PEÑA</t>
  </si>
  <si>
    <t>JERIZA ERITFER PEÑA CUEVAS</t>
  </si>
  <si>
    <t>DEPARTAMENTO FINANCIERO</t>
  </si>
  <si>
    <t>ANA CLAUDIA POLANCO DE MENDEZ</t>
  </si>
  <si>
    <t>DIVISION DE DISEÑO Y ADECUACIONES</t>
  </si>
  <si>
    <t>ENCARGADO DE DISEÑO Y ADECUACIONES</t>
  </si>
  <si>
    <t>DEPARTAMENTO DE PSICOPEDAGOGIA E INCLUSION -CAID</t>
  </si>
  <si>
    <t>ENCARGADA DE PSICOPEDAGOGIA E INCLUSION</t>
  </si>
  <si>
    <t>KATHERINE ESTHER BENITEZ MERCEDES</t>
  </si>
  <si>
    <t>ORIANNA JACQUELINE MATOS SANCHEZ</t>
  </si>
  <si>
    <t>TERAPEUTA DE APOYO PSICOPEDAGICO</t>
  </si>
  <si>
    <t>RICHARD KING ABREU</t>
  </si>
  <si>
    <t>AMBIORYS REYES SANCHEZ</t>
  </si>
  <si>
    <t>JONATHAN RAFAEL SEGURA SOTO</t>
  </si>
  <si>
    <t>JOSE MIGUEL MEJIA BRITO</t>
  </si>
  <si>
    <t>JOSE MANUEL ADAMES FELIZ</t>
  </si>
  <si>
    <t>SUPERVISOR UITT ENSANCHE LUPERON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</si>
</sst>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3" borderId="0" xfId="0" applyFill="1"/>
    <xf numFmtId="0" fontId="7" fillId="0" borderId="0" xfId="0" applyFont="1"/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0" xfId="0" applyFont="1"/>
    <xf numFmtId="0" fontId="6" fillId="0" borderId="0" xfId="0" applyFont="1"/>
    <xf numFmtId="0" fontId="7" fillId="3" borderId="0" xfId="0" applyFont="1" applyFill="1"/>
    <xf numFmtId="0" fontId="0" fillId="3" borderId="0" xfId="0" applyFill="1" applyAlignment="1">
      <alignment wrapText="1"/>
    </xf>
    <xf numFmtId="0" fontId="9" fillId="3" borderId="0" xfId="0" applyFont="1" applyFill="1"/>
    <xf numFmtId="0" fontId="0" fillId="3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2" fillId="0" borderId="0" xfId="3" applyFont="1" applyAlignment="1">
      <alignment horizontal="center"/>
    </xf>
    <xf numFmtId="17" fontId="13" fillId="0" borderId="0" xfId="3" applyNumberFormat="1" applyFont="1" applyAlignment="1">
      <alignment horizontal="center"/>
    </xf>
    <xf numFmtId="0" fontId="12" fillId="0" borderId="0" xfId="3" applyFont="1"/>
    <xf numFmtId="0" fontId="15" fillId="6" borderId="12" xfId="3" applyFont="1" applyFill="1" applyBorder="1" applyAlignment="1">
      <alignment horizontal="center" vertical="center" wrapText="1"/>
    </xf>
    <xf numFmtId="17" fontId="14" fillId="5" borderId="25" xfId="3" applyNumberFormat="1" applyFont="1" applyFill="1" applyBorder="1" applyAlignment="1">
      <alignment horizontal="center" vertical="center" wrapText="1"/>
    </xf>
    <xf numFmtId="17" fontId="14" fillId="5" borderId="26" xfId="3" applyNumberFormat="1" applyFont="1" applyFill="1" applyBorder="1" applyAlignment="1">
      <alignment horizontal="center" vertical="center" wrapText="1"/>
    </xf>
    <xf numFmtId="17" fontId="13" fillId="5" borderId="29" xfId="3" applyNumberFormat="1" applyFont="1" applyFill="1" applyBorder="1" applyAlignment="1">
      <alignment horizontal="center"/>
    </xf>
    <xf numFmtId="0" fontId="16" fillId="7" borderId="1" xfId="3" applyFont="1" applyFill="1" applyBorder="1" applyAlignment="1">
      <alignment vertical="center" wrapText="1"/>
    </xf>
    <xf numFmtId="0" fontId="17" fillId="6" borderId="12" xfId="3" applyFont="1" applyFill="1" applyBorder="1" applyAlignment="1">
      <alignment horizontal="center" vertical="center" wrapText="1"/>
    </xf>
    <xf numFmtId="17" fontId="17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/>
    </xf>
    <xf numFmtId="17" fontId="20" fillId="6" borderId="12" xfId="3" applyNumberFormat="1" applyFont="1" applyFill="1" applyBorder="1" applyAlignment="1">
      <alignment horizontal="center" vertical="center" wrapText="1"/>
    </xf>
    <xf numFmtId="9" fontId="20" fillId="6" borderId="12" xfId="4" applyFont="1" applyFill="1" applyBorder="1" applyAlignment="1">
      <alignment horizontal="center" vertical="center"/>
    </xf>
    <xf numFmtId="9" fontId="13" fillId="0" borderId="0" xfId="4" applyFont="1" applyFill="1" applyBorder="1" applyAlignment="1">
      <alignment horizontal="center" vertical="center"/>
    </xf>
    <xf numFmtId="43" fontId="21" fillId="0" borderId="1" xfId="5" applyFont="1" applyBorder="1" applyAlignment="1">
      <alignment horizontal="center" vertical="center" wrapText="1"/>
    </xf>
    <xf numFmtId="0" fontId="21" fillId="0" borderId="1" xfId="5" applyNumberFormat="1" applyFont="1" applyBorder="1" applyAlignment="1">
      <alignment horizontal="center" vertical="center" wrapText="1"/>
    </xf>
    <xf numFmtId="43" fontId="21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right" vertical="center"/>
    </xf>
    <xf numFmtId="0" fontId="21" fillId="0" borderId="1" xfId="3" applyFont="1" applyBorder="1"/>
    <xf numFmtId="17" fontId="20" fillId="0" borderId="1" xfId="3" applyNumberFormat="1" applyFont="1" applyBorder="1" applyAlignment="1">
      <alignment horizontal="center"/>
    </xf>
    <xf numFmtId="43" fontId="21" fillId="0" borderId="1" xfId="3" applyNumberFormat="1" applyFont="1" applyBorder="1" applyAlignment="1">
      <alignment horizontal="right" vertical="center" wrapText="1"/>
    </xf>
    <xf numFmtId="43" fontId="22" fillId="7" borderId="1" xfId="3" applyNumberFormat="1" applyFont="1" applyFill="1" applyBorder="1" applyAlignment="1">
      <alignment horizontal="right" vertical="center" wrapText="1"/>
    </xf>
    <xf numFmtId="43" fontId="21" fillId="0" borderId="1" xfId="3" applyNumberFormat="1" applyFont="1" applyBorder="1" applyAlignment="1">
      <alignment horizontal="right"/>
    </xf>
    <xf numFmtId="43" fontId="21" fillId="0" borderId="1" xfId="5" applyFont="1" applyBorder="1"/>
    <xf numFmtId="43" fontId="20" fillId="0" borderId="1" xfId="5" applyFont="1" applyBorder="1" applyAlignment="1">
      <alignment horizontal="center"/>
    </xf>
    <xf numFmtId="43" fontId="13" fillId="0" borderId="0" xfId="5" applyFont="1" applyBorder="1" applyAlignment="1">
      <alignment horizontal="center"/>
    </xf>
    <xf numFmtId="0" fontId="22" fillId="7" borderId="1" xfId="3" applyFont="1" applyFill="1" applyBorder="1" applyAlignment="1">
      <alignment horizontal="right" vertical="center" wrapText="1"/>
    </xf>
    <xf numFmtId="0" fontId="12" fillId="0" borderId="0" xfId="3" applyFont="1" applyAlignment="1">
      <alignment horizontal="center" vertical="center" wrapText="1"/>
    </xf>
    <xf numFmtId="0" fontId="16" fillId="7" borderId="0" xfId="3" applyFont="1" applyFill="1" applyAlignment="1">
      <alignment vertical="top" wrapText="1"/>
    </xf>
    <xf numFmtId="0" fontId="14" fillId="8" borderId="3" xfId="3" applyFont="1" applyFill="1" applyBorder="1" applyAlignment="1">
      <alignment horizontal="center"/>
    </xf>
    <xf numFmtId="0" fontId="14" fillId="8" borderId="4" xfId="3" applyFont="1" applyFill="1" applyBorder="1" applyAlignment="1">
      <alignment horizontal="center" vertical="center" wrapText="1"/>
    </xf>
    <xf numFmtId="0" fontId="14" fillId="8" borderId="19" xfId="3" applyFont="1" applyFill="1" applyBorder="1" applyAlignment="1">
      <alignment horizontal="center" vertical="center" wrapText="1"/>
    </xf>
    <xf numFmtId="43" fontId="13" fillId="0" borderId="0" xfId="3" applyNumberFormat="1" applyFont="1" applyAlignment="1">
      <alignment horizontal="center"/>
    </xf>
    <xf numFmtId="0" fontId="12" fillId="0" borderId="11" xfId="3" applyFont="1" applyBorder="1" applyAlignment="1">
      <alignment horizontal="center"/>
    </xf>
    <xf numFmtId="10" fontId="12" fillId="0" borderId="17" xfId="4" applyNumberFormat="1" applyFont="1" applyFill="1" applyBorder="1" applyAlignment="1">
      <alignment horizontal="center" vertical="center" wrapText="1"/>
    </xf>
    <xf numFmtId="43" fontId="12" fillId="0" borderId="12" xfId="5" applyFont="1" applyBorder="1" applyAlignment="1">
      <alignment horizontal="center" vertical="center" wrapText="1"/>
    </xf>
    <xf numFmtId="17" fontId="13" fillId="9" borderId="0" xfId="3" applyNumberFormat="1" applyFont="1" applyFill="1" applyAlignment="1">
      <alignment horizontal="center"/>
    </xf>
    <xf numFmtId="10" fontId="13" fillId="0" borderId="0" xfId="3" applyNumberFormat="1" applyFont="1" applyAlignment="1">
      <alignment horizontal="center"/>
    </xf>
    <xf numFmtId="0" fontId="12" fillId="0" borderId="7" xfId="3" applyFont="1" applyBorder="1" applyAlignment="1">
      <alignment horizontal="center"/>
    </xf>
    <xf numFmtId="10" fontId="12" fillId="0" borderId="21" xfId="4" applyNumberFormat="1" applyFont="1" applyFill="1" applyBorder="1" applyAlignment="1">
      <alignment horizontal="center" vertical="center" wrapText="1"/>
    </xf>
    <xf numFmtId="43" fontId="12" fillId="0" borderId="6" xfId="5" applyFont="1" applyBorder="1" applyAlignment="1">
      <alignment horizontal="center" vertical="center" wrapText="1"/>
    </xf>
    <xf numFmtId="0" fontId="14" fillId="8" borderId="22" xfId="3" applyFont="1" applyFill="1" applyBorder="1" applyAlignment="1">
      <alignment horizontal="center" vertical="center" wrapText="1"/>
    </xf>
    <xf numFmtId="10" fontId="14" fillId="8" borderId="33" xfId="4" applyNumberFormat="1" applyFont="1" applyFill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17" fontId="13" fillId="0" borderId="34" xfId="3" applyNumberFormat="1" applyFont="1" applyBorder="1" applyAlignment="1">
      <alignment horizontal="center"/>
    </xf>
    <xf numFmtId="10" fontId="13" fillId="0" borderId="34" xfId="3" applyNumberFormat="1" applyFont="1" applyBorder="1" applyAlignment="1">
      <alignment horizontal="center"/>
    </xf>
    <xf numFmtId="43" fontId="11" fillId="0" borderId="0" xfId="4" applyNumberFormat="1" applyFont="1"/>
    <xf numFmtId="43" fontId="1" fillId="0" borderId="0" xfId="3" applyNumberFormat="1"/>
    <xf numFmtId="43" fontId="0" fillId="0" borderId="0" xfId="5" applyFont="1"/>
    <xf numFmtId="4" fontId="7" fillId="0" borderId="0" xfId="0" applyNumberFormat="1" applyFont="1" applyAlignment="1">
      <alignment horizontal="center"/>
    </xf>
    <xf numFmtId="39" fontId="7" fillId="3" borderId="0" xfId="0" applyNumberFormat="1" applyFont="1" applyFill="1" applyAlignment="1">
      <alignment horizontal="center" vertical="center"/>
    </xf>
    <xf numFmtId="168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43" fontId="7" fillId="0" borderId="0" xfId="1" applyFont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0" fontId="19" fillId="6" borderId="12" xfId="3" applyFont="1" applyFill="1" applyBorder="1" applyAlignment="1">
      <alignment horizontal="center" vertical="center" wrapText="1"/>
    </xf>
    <xf numFmtId="169" fontId="7" fillId="3" borderId="0" xfId="0" applyNumberFormat="1" applyFont="1" applyFill="1" applyAlignment="1">
      <alignment horizontal="center" vertical="center"/>
    </xf>
    <xf numFmtId="0" fontId="23" fillId="3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left" vertical="center"/>
    </xf>
    <xf numFmtId="43" fontId="23" fillId="3" borderId="35" xfId="1" applyFont="1" applyFill="1" applyBorder="1" applyAlignment="1">
      <alignment horizontal="center" vertical="center"/>
    </xf>
    <xf numFmtId="39" fontId="23" fillId="3" borderId="35" xfId="1" applyNumberFormat="1" applyFont="1" applyFill="1" applyBorder="1" applyAlignment="1">
      <alignment vertical="center"/>
    </xf>
    <xf numFmtId="39" fontId="23" fillId="3" borderId="36" xfId="1" applyNumberFormat="1" applyFont="1" applyFill="1" applyBorder="1" applyAlignment="1">
      <alignment vertical="center"/>
    </xf>
    <xf numFmtId="39" fontId="23" fillId="3" borderId="38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vertical="center"/>
    </xf>
    <xf numFmtId="39" fontId="23" fillId="3" borderId="15" xfId="1" applyNumberFormat="1" applyFont="1" applyFill="1" applyBorder="1" applyAlignment="1">
      <alignment horizontal="right" vertical="center"/>
    </xf>
    <xf numFmtId="39" fontId="23" fillId="3" borderId="6" xfId="1" applyNumberFormat="1" applyFont="1" applyFill="1" applyBorder="1" applyAlignment="1">
      <alignment vertical="center"/>
    </xf>
    <xf numFmtId="39" fontId="23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25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left" vertical="center" wrapText="1"/>
    </xf>
    <xf numFmtId="39" fontId="25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23" fillId="3" borderId="36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vertical="center"/>
    </xf>
    <xf numFmtId="0" fontId="25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25" fillId="3" borderId="6" xfId="1" applyNumberFormat="1" applyFont="1" applyFill="1" applyBorder="1" applyAlignment="1">
      <alignment horizontal="right" vertical="center"/>
    </xf>
    <xf numFmtId="39" fontId="0" fillId="3" borderId="6" xfId="0" applyNumberFormat="1" applyFill="1" applyBorder="1" applyAlignment="1">
      <alignment vertical="center" wrapText="1"/>
    </xf>
    <xf numFmtId="39" fontId="0" fillId="3" borderId="6" xfId="0" applyNumberFormat="1" applyFill="1" applyBorder="1" applyAlignment="1">
      <alignment horizontal="right" vertical="center" wrapText="1"/>
    </xf>
    <xf numFmtId="39" fontId="0" fillId="3" borderId="21" xfId="0" applyNumberForma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9" fontId="25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26" fillId="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39" fontId="0" fillId="3" borderId="17" xfId="0" applyNumberFormat="1" applyFill="1" applyBorder="1" applyAlignment="1">
      <alignment vertical="center" wrapText="1"/>
    </xf>
    <xf numFmtId="0" fontId="25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4" fontId="23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39" fontId="0" fillId="3" borderId="12" xfId="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23" fillId="3" borderId="14" xfId="0" applyFont="1" applyFill="1" applyBorder="1" applyAlignment="1">
      <alignment horizontal="left" vertical="center"/>
    </xf>
    <xf numFmtId="0" fontId="25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43" fontId="23" fillId="0" borderId="36" xfId="1" applyFont="1" applyFill="1" applyBorder="1" applyAlignment="1">
      <alignment horizontal="center" vertical="center"/>
    </xf>
    <xf numFmtId="39" fontId="23" fillId="0" borderId="38" xfId="1" applyNumberFormat="1" applyFont="1" applyFill="1" applyBorder="1" applyAlignment="1">
      <alignment vertical="center"/>
    </xf>
    <xf numFmtId="37" fontId="0" fillId="3" borderId="12" xfId="1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165" fontId="0" fillId="3" borderId="0" xfId="0" applyNumberFormat="1" applyFill="1"/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7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23" fillId="3" borderId="1" xfId="0" applyNumberFormat="1" applyFont="1" applyFill="1" applyBorder="1" applyAlignment="1">
      <alignment vertical="center" wrapText="1"/>
    </xf>
    <xf numFmtId="39" fontId="23" fillId="3" borderId="45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3" fillId="3" borderId="13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center" vertical="center"/>
    </xf>
    <xf numFmtId="43" fontId="23" fillId="3" borderId="46" xfId="1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0" fillId="3" borderId="43" xfId="1" applyNumberFormat="1" applyFont="1" applyFill="1" applyBorder="1" applyAlignment="1">
      <alignment vertical="center"/>
    </xf>
    <xf numFmtId="39" fontId="23" fillId="2" borderId="4" xfId="1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center" vertical="center" wrapText="1"/>
    </xf>
    <xf numFmtId="39" fontId="23" fillId="3" borderId="1" xfId="1" applyNumberFormat="1" applyFont="1" applyFill="1" applyBorder="1" applyAlignment="1">
      <alignment vertical="center"/>
    </xf>
    <xf numFmtId="39" fontId="23" fillId="3" borderId="0" xfId="1" applyNumberFormat="1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39" fontId="0" fillId="0" borderId="0" xfId="0" applyNumberFormat="1"/>
    <xf numFmtId="39" fontId="0" fillId="0" borderId="0" xfId="0" applyNumberFormat="1" applyAlignment="1">
      <alignment horizontal="center" vertical="center"/>
    </xf>
    <xf numFmtId="39" fontId="0" fillId="3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left" wrapText="1"/>
    </xf>
    <xf numFmtId="43" fontId="25" fillId="3" borderId="1" xfId="1" applyFont="1" applyFill="1" applyBorder="1" applyAlignment="1" applyProtection="1">
      <alignment horizontal="center" vertical="center"/>
    </xf>
    <xf numFmtId="39" fontId="0" fillId="3" borderId="18" xfId="0" applyNumberFormat="1" applyFill="1" applyBorder="1" applyAlignment="1">
      <alignment horizontal="right" vertical="center" wrapText="1"/>
    </xf>
    <xf numFmtId="39" fontId="0" fillId="3" borderId="12" xfId="0" applyNumberForma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43" fontId="25" fillId="3" borderId="1" xfId="1" applyFont="1" applyFill="1" applyBorder="1" applyAlignment="1" applyProtection="1">
      <alignment horizontal="right" vertical="center"/>
    </xf>
    <xf numFmtId="43" fontId="25" fillId="3" borderId="1" xfId="1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vertical="center" wrapText="1"/>
    </xf>
    <xf numFmtId="0" fontId="23" fillId="2" borderId="26" xfId="0" applyFont="1" applyFill="1" applyBorder="1" applyAlignment="1">
      <alignment vertical="center" wrapText="1"/>
    </xf>
    <xf numFmtId="0" fontId="23" fillId="2" borderId="44" xfId="0" applyFont="1" applyFill="1" applyBorder="1" applyAlignment="1">
      <alignment vertical="center" wrapText="1"/>
    </xf>
    <xf numFmtId="4" fontId="23" fillId="2" borderId="4" xfId="0" applyNumberFormat="1" applyFont="1" applyFill="1" applyBorder="1" applyAlignment="1">
      <alignment horizontal="right" vertical="center" wrapText="1"/>
    </xf>
    <xf numFmtId="39" fontId="0" fillId="0" borderId="43" xfId="1" applyNumberFormat="1" applyFont="1" applyFill="1" applyBorder="1" applyAlignment="1">
      <alignment vertical="center"/>
    </xf>
    <xf numFmtId="171" fontId="7" fillId="0" borderId="0" xfId="0" applyNumberFormat="1" applyFont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 vertical="center" wrapText="1"/>
    </xf>
    <xf numFmtId="17" fontId="13" fillId="4" borderId="23" xfId="3" applyNumberFormat="1" applyFont="1" applyFill="1" applyBorder="1" applyAlignment="1">
      <alignment horizontal="center" vertical="center" wrapText="1"/>
    </xf>
    <xf numFmtId="0" fontId="22" fillId="7" borderId="1" xfId="3" applyFont="1" applyFill="1" applyBorder="1" applyAlignment="1">
      <alignment horizontal="center" vertical="center" wrapText="1"/>
    </xf>
    <xf numFmtId="43" fontId="12" fillId="0" borderId="1" xfId="5" applyFont="1" applyBorder="1" applyAlignment="1">
      <alignment horizontal="center"/>
    </xf>
    <xf numFmtId="0" fontId="14" fillId="8" borderId="30" xfId="3" applyFont="1" applyFill="1" applyBorder="1" applyAlignment="1">
      <alignment horizontal="center" vertical="center"/>
    </xf>
    <xf numFmtId="0" fontId="14" fillId="8" borderId="31" xfId="3" applyFont="1" applyFill="1" applyBorder="1" applyAlignment="1">
      <alignment horizontal="center" vertical="center"/>
    </xf>
    <xf numFmtId="0" fontId="14" fillId="8" borderId="32" xfId="3" applyFont="1" applyFill="1" applyBorder="1" applyAlignment="1">
      <alignment horizontal="center" vertical="center"/>
    </xf>
    <xf numFmtId="17" fontId="13" fillId="4" borderId="22" xfId="3" applyNumberFormat="1" applyFont="1" applyFill="1" applyBorder="1" applyAlignment="1">
      <alignment horizontal="center"/>
    </xf>
    <xf numFmtId="17" fontId="13" fillId="4" borderId="23" xfId="3" applyNumberFormat="1" applyFont="1" applyFill="1" applyBorder="1" applyAlignment="1">
      <alignment horizontal="center"/>
    </xf>
    <xf numFmtId="17" fontId="14" fillId="5" borderId="24" xfId="3" applyNumberFormat="1" applyFont="1" applyFill="1" applyBorder="1" applyAlignment="1">
      <alignment horizontal="center" vertical="center" wrapText="1"/>
    </xf>
    <xf numFmtId="17" fontId="14" fillId="5" borderId="0" xfId="3" applyNumberFormat="1" applyFont="1" applyFill="1" applyAlignment="1">
      <alignment horizontal="center" vertical="center" wrapText="1"/>
    </xf>
    <xf numFmtId="0" fontId="14" fillId="4" borderId="27" xfId="3" applyFont="1" applyFill="1" applyBorder="1" applyAlignment="1">
      <alignment horizontal="center" vertical="center" wrapText="1"/>
    </xf>
    <xf numFmtId="0" fontId="14" fillId="4" borderId="28" xfId="3" applyFont="1" applyFill="1" applyBorder="1" applyAlignment="1">
      <alignment horizontal="center" vertical="center" wrapText="1"/>
    </xf>
    <xf numFmtId="17" fontId="14" fillId="4" borderId="29" xfId="3" applyNumberFormat="1" applyFont="1" applyFill="1" applyBorder="1" applyAlignment="1">
      <alignment horizontal="center" vertical="center"/>
    </xf>
    <xf numFmtId="17" fontId="13" fillId="5" borderId="13" xfId="3" applyNumberFormat="1" applyFont="1" applyFill="1" applyBorder="1" applyAlignment="1">
      <alignment horizontal="center"/>
    </xf>
    <xf numFmtId="0" fontId="18" fillId="6" borderId="12" xfId="3" applyFont="1" applyFill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17" fontId="20" fillId="6" borderId="1" xfId="3" applyNumberFormat="1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3" fillId="3" borderId="42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4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10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11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332420</xdr:colOff>
      <xdr:row>10</xdr:row>
      <xdr:rowOff>45561</xdr:rowOff>
    </xdr:from>
    <xdr:to>
      <xdr:col>2</xdr:col>
      <xdr:colOff>350337</xdr:colOff>
      <xdr:row>17</xdr:row>
      <xdr:rowOff>123262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0" y="1615616"/>
          <a:ext cx="2310197" cy="12186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6.42578125" style="30" customWidth="1"/>
    <col min="2" max="2" width="11.42578125" style="30"/>
    <col min="3" max="3" width="12.5703125" style="30" customWidth="1"/>
    <col min="4" max="4" width="15.85546875" style="30" customWidth="1"/>
    <col min="5" max="8" width="11.42578125" style="30"/>
    <col min="9" max="9" width="13.140625" style="30" bestFit="1" customWidth="1"/>
    <col min="10" max="10" width="18.140625" style="30" bestFit="1" customWidth="1"/>
    <col min="11" max="11" width="13.42578125" style="30" bestFit="1" customWidth="1"/>
    <col min="12" max="12" width="24" style="30" customWidth="1"/>
    <col min="13" max="13" width="21.85546875" style="30" customWidth="1"/>
    <col min="14" max="16" width="11.42578125" style="30"/>
    <col min="17" max="17" width="39.85546875" style="30" customWidth="1"/>
    <col min="18" max="18" width="50.85546875" style="30" customWidth="1"/>
    <col min="19" max="16384" width="11.42578125" style="30"/>
  </cols>
  <sheetData>
    <row r="2" spans="2:18" ht="15.75" thickBot="1" x14ac:dyDescent="0.3"/>
    <row r="3" spans="2:18" ht="16.5" thickBot="1" x14ac:dyDescent="0.3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60" t="s">
        <v>442</v>
      </c>
      <c r="R3" s="261"/>
    </row>
    <row r="4" spans="2:18" ht="15.75" x14ac:dyDescent="0.25">
      <c r="B4" s="262" t="s">
        <v>443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33"/>
      <c r="O4" s="32"/>
      <c r="P4" s="32"/>
      <c r="Q4" s="34" t="s">
        <v>444</v>
      </c>
      <c r="R4" s="34" t="s">
        <v>445</v>
      </c>
    </row>
    <row r="5" spans="2:18" ht="27.75" customHeight="1" thickBot="1" x14ac:dyDescent="0.3">
      <c r="B5" s="35"/>
      <c r="C5" s="36"/>
      <c r="D5" s="36"/>
      <c r="E5" s="36"/>
      <c r="F5" s="264" t="s">
        <v>446</v>
      </c>
      <c r="G5" s="265"/>
      <c r="H5" s="37"/>
      <c r="I5" s="266" t="s">
        <v>447</v>
      </c>
      <c r="J5" s="266"/>
      <c r="K5" s="266"/>
      <c r="L5" s="267"/>
      <c r="M5" s="267"/>
      <c r="N5" s="32"/>
      <c r="O5" s="33"/>
      <c r="P5" s="33"/>
      <c r="Q5" s="38" t="s">
        <v>448</v>
      </c>
      <c r="R5" s="38" t="s">
        <v>449</v>
      </c>
    </row>
    <row r="6" spans="2:18" ht="33.75" customHeight="1" x14ac:dyDescent="0.25">
      <c r="B6" s="39" t="s">
        <v>450</v>
      </c>
      <c r="C6" s="39" t="s">
        <v>451</v>
      </c>
      <c r="D6" s="88" t="s">
        <v>452</v>
      </c>
      <c r="E6" s="268" t="s">
        <v>453</v>
      </c>
      <c r="F6" s="40" t="s">
        <v>454</v>
      </c>
      <c r="G6" s="41" t="s">
        <v>455</v>
      </c>
      <c r="H6" s="42" t="s">
        <v>456</v>
      </c>
      <c r="I6" s="43">
        <v>0.15</v>
      </c>
      <c r="J6" s="43">
        <v>0.2</v>
      </c>
      <c r="K6" s="43">
        <v>0.25</v>
      </c>
      <c r="L6" s="270" t="s">
        <v>457</v>
      </c>
      <c r="M6" s="270"/>
      <c r="N6" s="44"/>
      <c r="O6" s="33"/>
      <c r="P6" s="33"/>
      <c r="Q6" s="38" t="s">
        <v>458</v>
      </c>
      <c r="R6" s="38" t="s">
        <v>459</v>
      </c>
    </row>
    <row r="7" spans="2:18" ht="30" customHeight="1" x14ac:dyDescent="0.25">
      <c r="B7" s="45">
        <v>416220</v>
      </c>
      <c r="C7" s="46">
        <v>12</v>
      </c>
      <c r="D7" s="45">
        <f>+B7/C7</f>
        <v>34685</v>
      </c>
      <c r="E7" s="269"/>
      <c r="F7" s="47">
        <v>0</v>
      </c>
      <c r="G7" s="47">
        <f>+D7</f>
        <v>34685</v>
      </c>
      <c r="H7" s="48" t="s">
        <v>460</v>
      </c>
      <c r="I7" s="49"/>
      <c r="J7" s="50"/>
      <c r="K7" s="50"/>
      <c r="L7" s="271" t="str">
        <f>+H7</f>
        <v>Exento</v>
      </c>
      <c r="M7" s="271"/>
      <c r="N7" s="32"/>
      <c r="O7" s="33"/>
      <c r="P7" s="33"/>
      <c r="Q7" s="38" t="s">
        <v>461</v>
      </c>
      <c r="R7" s="38" t="s">
        <v>462</v>
      </c>
    </row>
    <row r="8" spans="2:18" ht="23.25" customHeight="1" thickBot="1" x14ac:dyDescent="0.3">
      <c r="B8" s="45">
        <v>624329</v>
      </c>
      <c r="C8" s="46">
        <v>12</v>
      </c>
      <c r="D8" s="45">
        <f>+B8/C8</f>
        <v>52027.416666666664</v>
      </c>
      <c r="E8" s="269"/>
      <c r="F8" s="51">
        <f>+G7+0.01</f>
        <v>34685.01</v>
      </c>
      <c r="G8" s="52">
        <f>+D8</f>
        <v>52027.416666666664</v>
      </c>
      <c r="H8" s="53">
        <f>+G8-F8</f>
        <v>17342.406666666662</v>
      </c>
      <c r="I8" s="54">
        <f>+H8*I6</f>
        <v>2601.3609999999994</v>
      </c>
      <c r="J8" s="54">
        <f>+H9*J6</f>
        <v>4046.5646666666671</v>
      </c>
      <c r="K8" s="55">
        <f>+H10*K6</f>
        <v>0</v>
      </c>
      <c r="L8" s="255" t="s">
        <v>463</v>
      </c>
      <c r="M8" s="255"/>
      <c r="N8" s="56"/>
      <c r="O8" s="33"/>
      <c r="P8" s="33"/>
      <c r="Q8" s="38" t="s">
        <v>464</v>
      </c>
      <c r="R8" s="38" t="s">
        <v>465</v>
      </c>
    </row>
    <row r="9" spans="2:18" ht="17.25" customHeight="1" thickBot="1" x14ac:dyDescent="0.3">
      <c r="B9" s="45">
        <v>624329.01</v>
      </c>
      <c r="C9" s="46">
        <v>12</v>
      </c>
      <c r="D9" s="45">
        <f>+B9/C9</f>
        <v>52027.417500000003</v>
      </c>
      <c r="E9" s="269"/>
      <c r="F9" s="51">
        <f>G8+0.01</f>
        <v>52027.426666666666</v>
      </c>
      <c r="G9" s="52">
        <f>+D10</f>
        <v>72260.25</v>
      </c>
      <c r="H9" s="53">
        <f>+G9-F9</f>
        <v>20232.823333333334</v>
      </c>
      <c r="I9" s="49"/>
      <c r="J9" s="50"/>
      <c r="K9" s="50"/>
      <c r="L9" s="255" t="s">
        <v>466</v>
      </c>
      <c r="M9" s="255"/>
      <c r="N9" s="32"/>
      <c r="O9" s="33"/>
      <c r="P9" s="33"/>
      <c r="Q9" s="253" t="s">
        <v>467</v>
      </c>
      <c r="R9" s="254"/>
    </row>
    <row r="10" spans="2:18" ht="17.25" customHeight="1" x14ac:dyDescent="0.25">
      <c r="B10" s="45">
        <v>867123</v>
      </c>
      <c r="C10" s="46">
        <v>12</v>
      </c>
      <c r="D10" s="45">
        <f>+B10/C10</f>
        <v>72260.25</v>
      </c>
      <c r="E10" s="269"/>
      <c r="F10" s="51">
        <f>+G9+0.01</f>
        <v>72260.259999999995</v>
      </c>
      <c r="G10" s="57" t="s">
        <v>468</v>
      </c>
      <c r="H10" s="53"/>
      <c r="I10" s="49"/>
      <c r="J10" s="50"/>
      <c r="K10" s="50"/>
      <c r="L10" s="255" t="s">
        <v>469</v>
      </c>
      <c r="M10" s="255"/>
      <c r="N10" s="32"/>
      <c r="O10" s="32"/>
      <c r="P10" s="33"/>
      <c r="Q10" s="33"/>
      <c r="R10" s="33"/>
    </row>
    <row r="11" spans="2:18" ht="16.5" thickBot="1" x14ac:dyDescent="0.3">
      <c r="B11" s="31"/>
      <c r="C11" s="32"/>
      <c r="D11" s="32"/>
      <c r="E11" s="32"/>
      <c r="F11" s="32"/>
      <c r="G11" s="58"/>
      <c r="H11" s="59"/>
      <c r="I11" s="59"/>
      <c r="J11" s="32"/>
      <c r="K11" s="32"/>
      <c r="L11" s="256">
        <f>+I8+J8</f>
        <v>6647.9256666666661</v>
      </c>
      <c r="M11" s="256"/>
      <c r="N11" s="32"/>
      <c r="O11" s="32"/>
      <c r="P11" s="32"/>
      <c r="Q11" s="32"/>
      <c r="R11" s="32"/>
    </row>
    <row r="12" spans="2:18" ht="15.75" x14ac:dyDescent="0.25">
      <c r="B12" s="257" t="s">
        <v>470</v>
      </c>
      <c r="C12" s="258"/>
      <c r="D12" s="259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2:18" ht="30" customHeight="1" thickBot="1" x14ac:dyDescent="0.3">
      <c r="B13" s="60"/>
      <c r="C13" s="61" t="s">
        <v>447</v>
      </c>
      <c r="D13" s="62" t="s">
        <v>471</v>
      </c>
      <c r="E13" s="32"/>
      <c r="F13" s="32"/>
      <c r="G13" s="32"/>
      <c r="H13" s="32"/>
      <c r="I13" s="32"/>
      <c r="J13" s="63"/>
      <c r="K13" s="32"/>
      <c r="L13" s="32"/>
      <c r="M13" s="32"/>
      <c r="N13" s="32"/>
      <c r="O13" s="32"/>
      <c r="P13" s="32"/>
      <c r="Q13" s="32"/>
      <c r="R13" s="32"/>
    </row>
    <row r="14" spans="2:18" ht="15.75" x14ac:dyDescent="0.25">
      <c r="B14" s="64" t="s">
        <v>0</v>
      </c>
      <c r="C14" s="65">
        <v>2.87E-2</v>
      </c>
      <c r="D14" s="66">
        <v>325250</v>
      </c>
      <c r="E14" s="32"/>
      <c r="F14" s="32"/>
      <c r="G14" s="67" t="s">
        <v>472</v>
      </c>
      <c r="H14" s="32" t="s">
        <v>0</v>
      </c>
      <c r="I14" s="68">
        <v>7.0999999999999994E-2</v>
      </c>
      <c r="J14" s="56">
        <v>1278</v>
      </c>
      <c r="K14" s="56"/>
      <c r="L14" s="32"/>
      <c r="M14" s="32"/>
      <c r="N14" s="32"/>
      <c r="O14" s="32"/>
      <c r="P14" s="32"/>
      <c r="Q14" s="32"/>
      <c r="R14" s="32"/>
    </row>
    <row r="15" spans="2:18" ht="16.5" thickBot="1" x14ac:dyDescent="0.3">
      <c r="B15" s="69" t="s">
        <v>2</v>
      </c>
      <c r="C15" s="70">
        <v>3.04E-2</v>
      </c>
      <c r="D15" s="71">
        <v>162625</v>
      </c>
      <c r="E15" s="32"/>
      <c r="F15" s="32"/>
      <c r="G15" s="32" t="s">
        <v>473</v>
      </c>
      <c r="H15" s="32" t="s">
        <v>2</v>
      </c>
      <c r="I15" s="68">
        <v>7.0900000000000005E-2</v>
      </c>
      <c r="J15" s="56">
        <v>1276.2</v>
      </c>
      <c r="K15" s="56"/>
      <c r="L15" s="32"/>
      <c r="M15" s="32"/>
      <c r="N15" s="32"/>
      <c r="O15" s="32"/>
      <c r="P15" s="32"/>
      <c r="Q15" s="32"/>
      <c r="R15" s="32"/>
    </row>
    <row r="16" spans="2:18" ht="32.25" thickBot="1" x14ac:dyDescent="0.3">
      <c r="B16" s="72" t="s">
        <v>474</v>
      </c>
      <c r="C16" s="73">
        <f>(C14+C15)</f>
        <v>5.91E-2</v>
      </c>
      <c r="D16" s="74"/>
      <c r="E16" s="32"/>
      <c r="F16" s="32"/>
      <c r="G16" s="75" t="s">
        <v>475</v>
      </c>
      <c r="H16" s="32" t="s">
        <v>476</v>
      </c>
      <c r="I16" s="68">
        <v>1.2E-2</v>
      </c>
      <c r="J16" s="56">
        <v>216</v>
      </c>
      <c r="K16" s="56"/>
      <c r="L16" s="32"/>
      <c r="M16" s="32"/>
      <c r="N16" s="32"/>
      <c r="O16" s="32"/>
      <c r="P16" s="32"/>
      <c r="Q16" s="32"/>
      <c r="R16" s="32"/>
    </row>
    <row r="17" spans="8:11" ht="16.5" thickBot="1" x14ac:dyDescent="0.3">
      <c r="H17" s="76" t="s">
        <v>477</v>
      </c>
      <c r="I17" s="77">
        <f>SUM(I14:I16)</f>
        <v>0.15390000000000001</v>
      </c>
      <c r="J17" s="78">
        <f>SUM(J14:J16)</f>
        <v>2770.2</v>
      </c>
    </row>
    <row r="18" spans="8:11" ht="15.75" thickTop="1" x14ac:dyDescent="0.25">
      <c r="J18" s="79"/>
    </row>
    <row r="20" spans="8:11" x14ac:dyDescent="0.25">
      <c r="K20" s="80">
        <v>2341371</v>
      </c>
    </row>
    <row r="21" spans="8:11" x14ac:dyDescent="0.25">
      <c r="K21" s="80">
        <v>2238609.15</v>
      </c>
    </row>
    <row r="22" spans="8:11" x14ac:dyDescent="0.25">
      <c r="I22" s="80">
        <v>459000</v>
      </c>
      <c r="K22" s="80">
        <f>+K20-K21</f>
        <v>102761.85000000009</v>
      </c>
    </row>
    <row r="23" spans="8:11" x14ac:dyDescent="0.25">
      <c r="I23" s="80">
        <v>500000</v>
      </c>
    </row>
    <row r="24" spans="8:11" x14ac:dyDescent="0.25">
      <c r="I24" s="80">
        <v>200000</v>
      </c>
    </row>
    <row r="25" spans="8:11" x14ac:dyDescent="0.25">
      <c r="I25" s="80">
        <v>100000</v>
      </c>
    </row>
    <row r="26" spans="8:11" x14ac:dyDescent="0.25">
      <c r="I26" s="79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02"/>
  <sheetViews>
    <sheetView showGridLines="0" tabSelected="1" topLeftCell="A20" zoomScale="90" zoomScaleNormal="90" zoomScaleSheetLayoutView="50" workbookViewId="0">
      <selection activeCell="B530" sqref="B530"/>
    </sheetView>
  </sheetViews>
  <sheetFormatPr baseColWidth="10" defaultColWidth="9.140625" defaultRowHeight="12.75" x14ac:dyDescent="0.2"/>
  <cols>
    <col min="1" max="1" width="7" style="5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5" customWidth="1"/>
    <col min="10" max="11" width="19" style="19" customWidth="1"/>
    <col min="12" max="12" width="22.140625" style="19" customWidth="1"/>
    <col min="13" max="13" width="19" style="19" customWidth="1"/>
    <col min="14" max="14" width="24.85546875" style="19" customWidth="1"/>
    <col min="15" max="15" width="20.28515625" style="19" customWidth="1"/>
  </cols>
  <sheetData>
    <row r="1" spans="1:17" ht="38.25" customHeight="1" x14ac:dyDescent="0.2">
      <c r="A1" s="173"/>
      <c r="B1" s="5"/>
      <c r="G1" s="2"/>
    </row>
    <row r="2" spans="1:17" ht="38.25" customHeight="1" x14ac:dyDescent="0.2">
      <c r="A2" s="173"/>
      <c r="B2" s="5"/>
      <c r="G2" s="2"/>
    </row>
    <row r="3" spans="1:17" ht="38.25" customHeight="1" x14ac:dyDescent="0.2">
      <c r="A3" s="173"/>
      <c r="B3" s="5"/>
      <c r="G3" s="2"/>
      <c r="Q3" s="29"/>
    </row>
    <row r="4" spans="1:17" ht="19.5" customHeight="1" x14ac:dyDescent="0.2">
      <c r="A4" s="173"/>
      <c r="B4" s="5"/>
      <c r="G4" s="2"/>
    </row>
    <row r="5" spans="1:17" x14ac:dyDescent="0.2">
      <c r="A5" s="173"/>
      <c r="B5" s="284"/>
      <c r="C5" s="284"/>
      <c r="D5" s="284"/>
      <c r="E5" s="284"/>
      <c r="F5" s="284"/>
      <c r="G5" s="284"/>
      <c r="H5" s="284"/>
      <c r="I5" s="284"/>
      <c r="J5" s="284"/>
      <c r="K5" s="285"/>
      <c r="L5" s="286"/>
      <c r="M5" s="287"/>
      <c r="N5" s="284"/>
      <c r="O5" s="154"/>
    </row>
    <row r="6" spans="1:17" x14ac:dyDescent="0.2">
      <c r="A6" s="173"/>
      <c r="B6" s="288" t="s">
        <v>9</v>
      </c>
      <c r="C6" s="288"/>
      <c r="D6" s="288"/>
      <c r="E6" s="288"/>
      <c r="F6" s="288"/>
      <c r="G6" s="288"/>
      <c r="H6" s="288"/>
      <c r="I6" s="288"/>
      <c r="J6" s="288"/>
      <c r="K6" s="289"/>
      <c r="L6" s="290"/>
      <c r="M6" s="291"/>
      <c r="N6" s="288"/>
      <c r="O6" s="174"/>
    </row>
    <row r="7" spans="1:17" x14ac:dyDescent="0.2">
      <c r="A7" s="173"/>
      <c r="B7" s="288" t="s">
        <v>885</v>
      </c>
      <c r="C7" s="288"/>
      <c r="D7" s="288"/>
      <c r="E7" s="288"/>
      <c r="F7" s="288"/>
      <c r="G7" s="288"/>
      <c r="H7" s="288"/>
      <c r="I7" s="288"/>
      <c r="J7" s="288"/>
      <c r="K7" s="289"/>
      <c r="L7" s="290"/>
      <c r="M7" s="291"/>
      <c r="N7" s="288"/>
      <c r="O7" s="174"/>
    </row>
    <row r="8" spans="1:17" x14ac:dyDescent="0.2">
      <c r="A8" s="173"/>
      <c r="B8" s="278" t="s">
        <v>716</v>
      </c>
      <c r="C8" s="278"/>
      <c r="D8" s="278"/>
      <c r="E8" s="278"/>
      <c r="F8" s="278"/>
      <c r="G8" s="278"/>
      <c r="H8" s="278"/>
      <c r="I8" s="278"/>
      <c r="J8" s="278"/>
      <c r="K8" s="292"/>
      <c r="L8" s="293"/>
      <c r="M8" s="294"/>
      <c r="N8" s="278"/>
      <c r="O8" s="2"/>
    </row>
    <row r="9" spans="1:17" ht="18" customHeight="1" thickBot="1" x14ac:dyDescent="0.25"/>
    <row r="10" spans="1:17" ht="29.25" customHeight="1" x14ac:dyDescent="0.2">
      <c r="A10" s="91" t="s">
        <v>16</v>
      </c>
      <c r="B10" s="92" t="s">
        <v>5</v>
      </c>
      <c r="C10" s="92" t="s">
        <v>17</v>
      </c>
      <c r="D10" s="92" t="s">
        <v>6</v>
      </c>
      <c r="E10" s="92" t="s">
        <v>320</v>
      </c>
      <c r="F10" s="92" t="s">
        <v>18</v>
      </c>
      <c r="G10" s="92" t="s">
        <v>387</v>
      </c>
      <c r="H10" s="92" t="s">
        <v>383</v>
      </c>
      <c r="I10" s="92" t="s">
        <v>388</v>
      </c>
      <c r="J10" s="92" t="s">
        <v>0</v>
      </c>
      <c r="K10" s="92" t="s">
        <v>1</v>
      </c>
      <c r="L10" s="92" t="s">
        <v>2</v>
      </c>
      <c r="M10" s="92" t="s">
        <v>385</v>
      </c>
      <c r="N10" s="93" t="s">
        <v>386</v>
      </c>
      <c r="O10" s="94" t="s">
        <v>10</v>
      </c>
    </row>
    <row r="11" spans="1:17" ht="29.25" customHeight="1" x14ac:dyDescent="0.2">
      <c r="A11" s="295" t="s">
        <v>737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7"/>
    </row>
    <row r="12" spans="1:17" s="7" customFormat="1" ht="36.75" customHeight="1" x14ac:dyDescent="0.2">
      <c r="A12" s="175">
        <v>1</v>
      </c>
      <c r="B12" s="112" t="s">
        <v>106</v>
      </c>
      <c r="C12" s="112" t="s">
        <v>325</v>
      </c>
      <c r="D12" s="112" t="s">
        <v>267</v>
      </c>
      <c r="E12" s="142" t="s">
        <v>321</v>
      </c>
      <c r="F12" s="142" t="s">
        <v>322</v>
      </c>
      <c r="G12" s="185">
        <v>250000</v>
      </c>
      <c r="H12" s="185">
        <v>0</v>
      </c>
      <c r="I12" s="185">
        <f>SUM(G12:H12)</f>
        <v>250000</v>
      </c>
      <c r="J12" s="178">
        <f>IF(G12&gt;=Datos!$D$14,(Datos!$D$14*Datos!$C$14),IF(G12&lt;=Datos!$D$14,(G12*Datos!$C$14)))</f>
        <v>7175</v>
      </c>
      <c r="K12" s="184">
        <v>47818.33</v>
      </c>
      <c r="L12" s="178">
        <v>5883.16</v>
      </c>
      <c r="M12" s="185">
        <v>25</v>
      </c>
      <c r="N12" s="185">
        <f>SUM(J12:M12)</f>
        <v>60901.490000000005</v>
      </c>
      <c r="O12" s="226">
        <f>+G12-N12</f>
        <v>189098.51</v>
      </c>
    </row>
    <row r="13" spans="1:17" ht="36.75" customHeight="1" x14ac:dyDescent="0.2">
      <c r="A13" s="175">
        <v>2</v>
      </c>
      <c r="B13" s="180" t="s">
        <v>355</v>
      </c>
      <c r="C13" s="180" t="s">
        <v>325</v>
      </c>
      <c r="D13" s="180" t="s">
        <v>377</v>
      </c>
      <c r="E13" s="181" t="s">
        <v>321</v>
      </c>
      <c r="F13" s="181" t="s">
        <v>19</v>
      </c>
      <c r="G13" s="182">
        <v>145000</v>
      </c>
      <c r="H13" s="182">
        <v>0</v>
      </c>
      <c r="I13" s="182">
        <f t="shared" ref="I13" si="0">SUM(G13:H13)</f>
        <v>145000</v>
      </c>
      <c r="J13" s="183">
        <f>IF(G13&gt;=Datos!$D$14,(Datos!$D$14*Datos!$C$14),IF(G13&lt;=Datos!$D$14,(G13*Datos!$C$14)))</f>
        <v>4161.5</v>
      </c>
      <c r="K13" s="186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22690.485666666667</v>
      </c>
      <c r="L13" s="183">
        <f>IF(G13&gt;=Datos!$D$15,(Datos!$D$15*Datos!$C$15),IF(G13&lt;=Datos!$D$15,(G13*Datos!$C$15)))</f>
        <v>4408</v>
      </c>
      <c r="M13" s="182">
        <v>25</v>
      </c>
      <c r="N13" s="185">
        <f t="shared" ref="N13" si="1">SUM(J13:M13)</f>
        <v>31284.985666666667</v>
      </c>
      <c r="O13" s="226">
        <f t="shared" ref="O13" si="2">+G13-N13</f>
        <v>113715.01433333333</v>
      </c>
    </row>
    <row r="14" spans="1:17" s="7" customFormat="1" ht="36.75" customHeight="1" x14ac:dyDescent="0.2">
      <c r="A14" s="175">
        <v>3</v>
      </c>
      <c r="B14" s="187" t="s">
        <v>25</v>
      </c>
      <c r="C14" s="187" t="s">
        <v>492</v>
      </c>
      <c r="D14" s="187" t="s">
        <v>493</v>
      </c>
      <c r="E14" s="188" t="s">
        <v>321</v>
      </c>
      <c r="F14" s="189" t="s">
        <v>19</v>
      </c>
      <c r="G14" s="178">
        <v>50000</v>
      </c>
      <c r="H14" s="178">
        <v>0</v>
      </c>
      <c r="I14" s="178">
        <f t="shared" ref="I14" si="3">SUM(G14:H14)</f>
        <v>50000</v>
      </c>
      <c r="J14" s="178">
        <f>IF(G14&gt;=Datos!$D$14,(Datos!$D$14*Datos!$C$14),IF(G14&lt;=Datos!$D$14,(G14*Datos!$C$14)))</f>
        <v>1435</v>
      </c>
      <c r="K14" s="186">
        <f>IF((G14-J14-L14)&lt;=Datos!$G$7,"0",IF((G14-J14-L14)&lt;=Datos!$G$8,((G14-J14-L14)-Datos!$F$8)*Datos!$I$6,IF((G14-J14-L14)&lt;=Datos!$G$9,Datos!$I$8+((G14-J14-L14)-Datos!$F$9)*Datos!$J$6,IF((G14-J14-L14)&gt;=Datos!$F$10,(Datos!$I$8+Datos!$J$8)+((G14-J14-L14)-Datos!$F$10)*Datos!$K$6))))</f>
        <v>1853.9984999999997</v>
      </c>
      <c r="L14" s="178">
        <f>IF(G14&gt;=Datos!$D$15,(Datos!$D$15*Datos!$C$15),IF(G14&lt;=Datos!$D$15,(G14*Datos!$C$15)))</f>
        <v>1520</v>
      </c>
      <c r="M14" s="178">
        <v>25</v>
      </c>
      <c r="N14" s="185">
        <f>SUM(J14:M14)</f>
        <v>4833.9984999999997</v>
      </c>
      <c r="O14" s="226">
        <f>+G14-N14</f>
        <v>45166.001499999998</v>
      </c>
    </row>
    <row r="15" spans="1:17" s="90" customFormat="1" ht="36.75" customHeight="1" x14ac:dyDescent="0.2">
      <c r="A15" s="272" t="s">
        <v>551</v>
      </c>
      <c r="B15" s="273"/>
      <c r="C15" s="121">
        <v>3</v>
      </c>
      <c r="D15" s="121"/>
      <c r="E15" s="225"/>
      <c r="F15" s="139"/>
      <c r="G15" s="125">
        <f t="shared" ref="G15:O15" si="4">SUM(G12:G14)</f>
        <v>445000</v>
      </c>
      <c r="H15" s="125">
        <f t="shared" si="4"/>
        <v>0</v>
      </c>
      <c r="I15" s="125">
        <f t="shared" si="4"/>
        <v>445000</v>
      </c>
      <c r="J15" s="125">
        <f t="shared" si="4"/>
        <v>12771.5</v>
      </c>
      <c r="K15" s="125">
        <f t="shared" si="4"/>
        <v>72362.814166666663</v>
      </c>
      <c r="L15" s="125">
        <f t="shared" si="4"/>
        <v>11811.16</v>
      </c>
      <c r="M15" s="125">
        <f t="shared" si="4"/>
        <v>75</v>
      </c>
      <c r="N15" s="125">
        <f t="shared" si="4"/>
        <v>97020.474166666667</v>
      </c>
      <c r="O15" s="125">
        <f t="shared" si="4"/>
        <v>347979.52583333338</v>
      </c>
    </row>
    <row r="16" spans="1:17" s="7" customFormat="1" ht="36.75" customHeight="1" x14ac:dyDescent="0.2">
      <c r="A16" s="272" t="s">
        <v>552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4"/>
    </row>
    <row r="17" spans="1:15" s="7" customFormat="1" ht="36.75" customHeight="1" x14ac:dyDescent="0.2">
      <c r="A17" s="175">
        <v>4</v>
      </c>
      <c r="B17" s="112" t="s">
        <v>205</v>
      </c>
      <c r="C17" s="112" t="s">
        <v>327</v>
      </c>
      <c r="D17" s="112" t="s">
        <v>736</v>
      </c>
      <c r="E17" s="142" t="s">
        <v>321</v>
      </c>
      <c r="F17" s="142" t="s">
        <v>19</v>
      </c>
      <c r="G17" s="185">
        <v>60000</v>
      </c>
      <c r="H17" s="185">
        <v>0</v>
      </c>
      <c r="I17" s="185">
        <f>SUM(G17:H17)</f>
        <v>60000</v>
      </c>
      <c r="J17" s="178">
        <f>IF(G17&gt;=Datos!$D$14,(Datos!$D$14*Datos!$C$14),IF(G17&lt;=Datos!$D$14,(G17*Datos!$C$14)))</f>
        <v>1722</v>
      </c>
      <c r="K17" s="186">
        <f>IF((G17-J17-L17)&lt;=Datos!$G$7,"0",IF((G17-J17-L17)&lt;=Datos!$G$8,((G17-J17-L17)-Datos!$F$8)*Datos!$I$6,IF((G17-J17-L17)&lt;=Datos!$G$9,Datos!$I$8+((G17-J17-L17)-Datos!$F$9)*Datos!$J$6,IF((G17-J17-L17)&gt;=Datos!$F$10,(Datos!$I$8+Datos!$J$8)+((G17-J17-L17)-Datos!$F$10)*Datos!$K$6))))</f>
        <v>3486.6756666666661</v>
      </c>
      <c r="L17" s="178">
        <f>IF(G17&gt;=Datos!$D$15,(Datos!$D$15*Datos!$C$15),IF(G17&lt;=Datos!$D$15,(G17*Datos!$C$15)))</f>
        <v>1824</v>
      </c>
      <c r="M17" s="185">
        <v>25</v>
      </c>
      <c r="N17" s="178">
        <f>SUM(J17:M17)</f>
        <v>7057.6756666666661</v>
      </c>
      <c r="O17" s="226">
        <f>+G17-N17</f>
        <v>52942.324333333338</v>
      </c>
    </row>
    <row r="18" spans="1:15" s="7" customFormat="1" ht="36.75" customHeight="1" x14ac:dyDescent="0.2">
      <c r="A18" s="175">
        <v>5</v>
      </c>
      <c r="B18" s="176" t="s">
        <v>344</v>
      </c>
      <c r="C18" s="176" t="s">
        <v>492</v>
      </c>
      <c r="D18" s="159" t="s">
        <v>371</v>
      </c>
      <c r="E18" s="177" t="s">
        <v>321</v>
      </c>
      <c r="F18" s="177" t="s">
        <v>19</v>
      </c>
      <c r="G18" s="178">
        <v>145000</v>
      </c>
      <c r="H18" s="178">
        <v>0</v>
      </c>
      <c r="I18" s="178">
        <f>SUM(G18:H18)</f>
        <v>145000</v>
      </c>
      <c r="J18" s="178">
        <f>IF(G18&gt;=Datos!$D$14,(Datos!$D$14*Datos!$C$14),IF(G18&lt;=Datos!$D$14,(G18*Datos!$C$14)))</f>
        <v>4161.5</v>
      </c>
      <c r="K18" s="186">
        <f>IF((G18-J18-L18)&lt;=Datos!$G$7,"0",IF((G18-J18-L18)&lt;=Datos!$G$8,((G18-J18-L18)-Datos!$F$8)*Datos!$I$6,IF((G18-J18-L18)&lt;=Datos!$G$9,Datos!$I$8+((G18-J18-L18)-Datos!$F$9)*Datos!$J$6,IF((G18-J18-L18)&gt;=Datos!$F$10,(Datos!$I$8+Datos!$J$8)+((G18-J18-L18)-Datos!$F$10)*Datos!$K$6))))</f>
        <v>22690.485666666667</v>
      </c>
      <c r="L18" s="178">
        <f>IF(G18&gt;=Datos!$D$15,(Datos!$D$15*Datos!$C$15),IF(G18&lt;=Datos!$D$15,(G18*Datos!$C$15)))</f>
        <v>4408</v>
      </c>
      <c r="M18" s="178">
        <v>25</v>
      </c>
      <c r="N18" s="178">
        <f>SUM(J18:M18)</f>
        <v>31284.985666666667</v>
      </c>
      <c r="O18" s="226">
        <f>+G18-N18</f>
        <v>113715.01433333333</v>
      </c>
    </row>
    <row r="19" spans="1:15" s="7" customFormat="1" ht="36.75" customHeight="1" x14ac:dyDescent="0.2">
      <c r="A19" s="275" t="s">
        <v>551</v>
      </c>
      <c r="B19" s="276"/>
      <c r="C19" s="192">
        <v>2</v>
      </c>
      <c r="D19" s="193"/>
      <c r="E19" s="194"/>
      <c r="F19" s="195"/>
      <c r="G19" s="166">
        <f>SUM(G17:G18)</f>
        <v>205000</v>
      </c>
      <c r="H19" s="166">
        <f t="shared" ref="H19:O19" si="5">SUM(H17:H18)</f>
        <v>0</v>
      </c>
      <c r="I19" s="166">
        <f t="shared" si="5"/>
        <v>205000</v>
      </c>
      <c r="J19" s="166">
        <f t="shared" si="5"/>
        <v>5883.5</v>
      </c>
      <c r="K19" s="166">
        <f t="shared" si="5"/>
        <v>26177.161333333333</v>
      </c>
      <c r="L19" s="166">
        <f t="shared" si="5"/>
        <v>6232</v>
      </c>
      <c r="M19" s="166">
        <f t="shared" si="5"/>
        <v>50</v>
      </c>
      <c r="N19" s="166">
        <f t="shared" si="5"/>
        <v>38342.661333333337</v>
      </c>
      <c r="O19" s="166">
        <f t="shared" si="5"/>
        <v>166657.33866666665</v>
      </c>
    </row>
    <row r="20" spans="1:15" s="7" customFormat="1" ht="36.75" customHeight="1" x14ac:dyDescent="0.2">
      <c r="A20" s="272" t="s">
        <v>602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4"/>
    </row>
    <row r="21" spans="1:15" s="7" customFormat="1" ht="36.75" customHeight="1" x14ac:dyDescent="0.2">
      <c r="A21" s="175">
        <v>6</v>
      </c>
      <c r="B21" s="112" t="s">
        <v>78</v>
      </c>
      <c r="C21" s="112" t="s">
        <v>327</v>
      </c>
      <c r="D21" s="112" t="s">
        <v>259</v>
      </c>
      <c r="E21" s="142" t="s">
        <v>321</v>
      </c>
      <c r="F21" s="142" t="s">
        <v>19</v>
      </c>
      <c r="G21" s="185">
        <v>70000</v>
      </c>
      <c r="H21" s="185">
        <v>0</v>
      </c>
      <c r="I21" s="185">
        <f t="shared" ref="I21" si="6">SUM(G21:H21)</f>
        <v>70000</v>
      </c>
      <c r="J21" s="178">
        <f>IF(G21&gt;=Datos!$D$14,(Datos!$D$14*Datos!$C$14),IF(G21&lt;=Datos!$D$14,(G21*Datos!$C$14)))</f>
        <v>2009</v>
      </c>
      <c r="K21" s="186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5368.4756666666663</v>
      </c>
      <c r="L21" s="178">
        <f>IF(G21&gt;=Datos!$D$15,(Datos!$D$15*Datos!$C$15),IF(G21&lt;=Datos!$D$15,(G21*Datos!$C$15)))</f>
        <v>2128</v>
      </c>
      <c r="M21" s="185">
        <v>3825</v>
      </c>
      <c r="N21" s="178">
        <f t="shared" ref="N21:N24" si="7">SUM(J21:M21)</f>
        <v>13330.475666666665</v>
      </c>
      <c r="O21" s="227">
        <f t="shared" ref="O21:O24" si="8">+G21-N21</f>
        <v>56669.524333333335</v>
      </c>
    </row>
    <row r="22" spans="1:15" s="7" customFormat="1" ht="36.75" customHeight="1" x14ac:dyDescent="0.2">
      <c r="A22" s="175">
        <v>7</v>
      </c>
      <c r="B22" s="112" t="s">
        <v>77</v>
      </c>
      <c r="C22" s="112" t="s">
        <v>327</v>
      </c>
      <c r="D22" s="112" t="s">
        <v>265</v>
      </c>
      <c r="E22" s="142" t="s">
        <v>321</v>
      </c>
      <c r="F22" s="142" t="s">
        <v>322</v>
      </c>
      <c r="G22" s="185">
        <v>37500</v>
      </c>
      <c r="H22" s="185">
        <v>0</v>
      </c>
      <c r="I22" s="185">
        <f t="shared" ref="I22" si="9">SUM(G22:H22)</f>
        <v>37500</v>
      </c>
      <c r="J22" s="178">
        <f>IF(G22&gt;=Datos!$D$14,(Datos!$D$14*Datos!$C$14),IF(G22&lt;=Datos!$D$14,(G22*Datos!$C$14)))</f>
        <v>1076.25</v>
      </c>
      <c r="K22" s="186">
        <v>0</v>
      </c>
      <c r="L22" s="178">
        <f>IF(G22&gt;=Datos!$D$15,(Datos!$D$15*Datos!$C$15),IF(G22&lt;=Datos!$D$15,(G22*Datos!$C$15)))</f>
        <v>1140</v>
      </c>
      <c r="M22" s="185">
        <v>8313.85</v>
      </c>
      <c r="N22" s="178">
        <f t="shared" si="7"/>
        <v>10530.1</v>
      </c>
      <c r="O22" s="227">
        <f t="shared" si="8"/>
        <v>26969.9</v>
      </c>
    </row>
    <row r="23" spans="1:15" s="7" customFormat="1" ht="36.75" customHeight="1" x14ac:dyDescent="0.2">
      <c r="A23" s="175">
        <v>8</v>
      </c>
      <c r="B23" s="176" t="s">
        <v>345</v>
      </c>
      <c r="C23" s="176" t="s">
        <v>326</v>
      </c>
      <c r="D23" s="176" t="s">
        <v>265</v>
      </c>
      <c r="E23" s="177" t="s">
        <v>321</v>
      </c>
      <c r="F23" s="177" t="s">
        <v>322</v>
      </c>
      <c r="G23" s="178">
        <v>37500</v>
      </c>
      <c r="H23" s="178">
        <v>0</v>
      </c>
      <c r="I23" s="178">
        <f t="shared" ref="I23" si="10">SUM(G23:H23)</f>
        <v>37500</v>
      </c>
      <c r="J23" s="178">
        <f>IF(G23&gt;=Datos!$D$14,(Datos!$D$14*Datos!$C$14),IF(G23&lt;=Datos!$D$14,(G23*Datos!$C$14)))</f>
        <v>1076.25</v>
      </c>
      <c r="K23" s="186">
        <f>IF((G23-J23-L23)&lt;=Datos!$G$7,"0",IF((G23-J23-L23)&lt;=Datos!$G$8,((G23-J23-L23)-Datos!$F$8)*Datos!$I$6,IF((G23-J23-L23)&lt;=Datos!$G$9,Datos!$I$8+((G23-J23-L23)-Datos!$F$9)*Datos!$J$6,IF((G23-J23-L23)&gt;=Datos!$F$10,(Datos!$I$8+Datos!$J$8)+((G23-J23-L23)-Datos!$F$10)*Datos!$K$6))))</f>
        <v>89.810999999999694</v>
      </c>
      <c r="L23" s="178">
        <f>IF(G23&gt;=Datos!$D$15,(Datos!$D$15*Datos!$C$15),IF(G23&lt;=Datos!$D$15,(G23*Datos!$C$15)))</f>
        <v>1140</v>
      </c>
      <c r="M23" s="178">
        <v>25</v>
      </c>
      <c r="N23" s="178">
        <f t="shared" si="7"/>
        <v>2331.0609999999997</v>
      </c>
      <c r="O23" s="227">
        <f t="shared" si="8"/>
        <v>35168.938999999998</v>
      </c>
    </row>
    <row r="24" spans="1:15" s="7" customFormat="1" ht="36.75" customHeight="1" x14ac:dyDescent="0.2">
      <c r="A24" s="175">
        <v>9</v>
      </c>
      <c r="B24" s="190" t="s">
        <v>478</v>
      </c>
      <c r="C24" s="137" t="s">
        <v>325</v>
      </c>
      <c r="D24" s="190" t="s">
        <v>271</v>
      </c>
      <c r="E24" s="191" t="s">
        <v>321</v>
      </c>
      <c r="F24" s="191" t="s">
        <v>19</v>
      </c>
      <c r="G24" s="136">
        <v>55000</v>
      </c>
      <c r="H24" s="185">
        <v>0</v>
      </c>
      <c r="I24" s="136">
        <f t="shared" ref="I24" si="11">SUM(G24:H24)</f>
        <v>55000</v>
      </c>
      <c r="J24" s="178">
        <f>IF(G24&gt;=Datos!$D$14,(Datos!$D$14*Datos!$C$14),IF(G24&lt;=Datos!$D$14,(G24*Datos!$C$14)))</f>
        <v>1578.5</v>
      </c>
      <c r="K24" s="186">
        <f>IF((G24-J24-L24)&lt;=Datos!$G$7,"0",IF((G24-J24-L24)&lt;=Datos!$G$8,((G24-J24-L24)-Datos!$F$8)*Datos!$I$6,IF((G24-J24-L24)&lt;=Datos!$G$9,Datos!$I$8+((G24-J24-L24)-Datos!$F$9)*Datos!$J$6,IF((G24-J24-L24)&gt;=Datos!$F$10,(Datos!$I$8+Datos!$J$8)+((G24-J24-L24)-Datos!$F$10)*Datos!$K$6))))</f>
        <v>2559.6734999999994</v>
      </c>
      <c r="L24" s="178">
        <f>IF(G24&gt;=Datos!$D$15,(Datos!$D$15*Datos!$C$15),IF(G24&lt;=Datos!$D$15,(G24*Datos!$C$15)))</f>
        <v>1672</v>
      </c>
      <c r="M24" s="185">
        <v>25</v>
      </c>
      <c r="N24" s="178">
        <f t="shared" si="7"/>
        <v>5835.173499999999</v>
      </c>
      <c r="O24" s="227">
        <f t="shared" si="8"/>
        <v>49164.826500000003</v>
      </c>
    </row>
    <row r="25" spans="1:15" s="7" customFormat="1" ht="36.75" customHeight="1" x14ac:dyDescent="0.2">
      <c r="A25" s="175">
        <v>10</v>
      </c>
      <c r="B25" s="176" t="s">
        <v>670</v>
      </c>
      <c r="C25" s="176" t="s">
        <v>400</v>
      </c>
      <c r="D25" s="176" t="s">
        <v>271</v>
      </c>
      <c r="E25" s="142" t="s">
        <v>321</v>
      </c>
      <c r="F25" s="142" t="s">
        <v>322</v>
      </c>
      <c r="G25" s="178">
        <v>40000</v>
      </c>
      <c r="H25" s="178">
        <v>0</v>
      </c>
      <c r="I25" s="178">
        <f t="shared" ref="I25" si="12">SUM(G25:H25)</f>
        <v>40000</v>
      </c>
      <c r="J25" s="178">
        <f>IF(G25&gt;=Datos!$D$14,(Datos!$D$14*Datos!$C$14),IF(G25&lt;=Datos!$D$14,(G25*Datos!$C$14)))</f>
        <v>1148</v>
      </c>
      <c r="K25" s="186">
        <f>IF((G25-J25-L25)&lt;=Datos!$G$7,"0",IF((G25-J25-L25)&lt;=Datos!$G$8,((G25-J25-L25)-Datos!$F$8)*Datos!$I$6,IF((G25-J25-L25)&lt;=Datos!$G$9,Datos!$I$8+((G25-J25-L25)-Datos!$F$9)*Datos!$J$6,IF((G25-J25-L25)&gt;=Datos!$F$10,(Datos!$I$8+Datos!$J$8)+((G25-J25-L25)-Datos!$F$10)*Datos!$K$6))))</f>
        <v>442.64849999999967</v>
      </c>
      <c r="L25" s="178">
        <f>IF(G25&gt;=Datos!$D$15,(Datos!$D$15*Datos!$C$15),IF(G25&lt;=Datos!$D$15,(G25*Datos!$C$15)))</f>
        <v>1216</v>
      </c>
      <c r="M25" s="178">
        <v>25</v>
      </c>
      <c r="N25" s="178">
        <f t="shared" ref="N25" si="13">SUM(J25:M25)</f>
        <v>2831.6484999999998</v>
      </c>
      <c r="O25" s="227">
        <f t="shared" ref="O25" si="14">+G25-N25</f>
        <v>37168.351499999997</v>
      </c>
    </row>
    <row r="26" spans="1:15" s="7" customFormat="1" ht="36.75" customHeight="1" x14ac:dyDescent="0.2">
      <c r="A26" s="272" t="s">
        <v>551</v>
      </c>
      <c r="B26" s="273"/>
      <c r="C26" s="121">
        <v>5</v>
      </c>
      <c r="D26" s="163"/>
      <c r="E26" s="164"/>
      <c r="F26" s="165"/>
      <c r="G26" s="166">
        <f t="shared" ref="G26:O26" si="15">SUM(G21:G25)</f>
        <v>240000</v>
      </c>
      <c r="H26" s="166">
        <f t="shared" si="15"/>
        <v>0</v>
      </c>
      <c r="I26" s="166">
        <f t="shared" si="15"/>
        <v>240000</v>
      </c>
      <c r="J26" s="166">
        <f t="shared" si="15"/>
        <v>6888</v>
      </c>
      <c r="K26" s="166">
        <f t="shared" si="15"/>
        <v>8460.6086666666652</v>
      </c>
      <c r="L26" s="166">
        <f t="shared" si="15"/>
        <v>7296</v>
      </c>
      <c r="M26" s="166">
        <f t="shared" si="15"/>
        <v>12213.85</v>
      </c>
      <c r="N26" s="166">
        <f t="shared" si="15"/>
        <v>34858.458666666666</v>
      </c>
      <c r="O26" s="166">
        <f t="shared" si="15"/>
        <v>205141.54133333333</v>
      </c>
    </row>
    <row r="27" spans="1:15" s="7" customFormat="1" ht="36.75" customHeight="1" x14ac:dyDescent="0.2">
      <c r="A27" s="272" t="s">
        <v>553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4"/>
    </row>
    <row r="28" spans="1:15" s="7" customFormat="1" ht="36.75" customHeight="1" x14ac:dyDescent="0.2">
      <c r="A28" s="175">
        <v>11</v>
      </c>
      <c r="B28" s="112" t="s">
        <v>717</v>
      </c>
      <c r="C28" s="112" t="s">
        <v>326</v>
      </c>
      <c r="D28" s="112" t="s">
        <v>255</v>
      </c>
      <c r="E28" s="142" t="s">
        <v>321</v>
      </c>
      <c r="F28" s="142" t="s">
        <v>19</v>
      </c>
      <c r="G28" s="185">
        <v>33000</v>
      </c>
      <c r="H28" s="185">
        <v>0</v>
      </c>
      <c r="I28" s="182">
        <f t="shared" ref="I28:I31" si="16">SUM(G28:H28)</f>
        <v>33000</v>
      </c>
      <c r="J28" s="178">
        <f>IF(G28&gt;=Datos!$D$14,(Datos!$D$14*Datos!$C$14),IF(G28&lt;=Datos!$D$14,(G28*Datos!$C$14)))</f>
        <v>947.1</v>
      </c>
      <c r="K28" s="186">
        <v>0</v>
      </c>
      <c r="L28" s="178">
        <f>IF(G28&gt;=Datos!$D$15,(Datos!$D$15*Datos!$C$15),IF(G28&lt;=Datos!$D$15,(G28*Datos!$C$15)))</f>
        <v>1003.2</v>
      </c>
      <c r="M28" s="185">
        <v>25</v>
      </c>
      <c r="N28" s="185">
        <f t="shared" ref="N28:N37" si="17">SUM(J28:M28)</f>
        <v>1975.3000000000002</v>
      </c>
      <c r="O28" s="226">
        <f t="shared" ref="O28:O37" si="18">+G28-N28</f>
        <v>31024.7</v>
      </c>
    </row>
    <row r="29" spans="1:15" s="7" customFormat="1" ht="36.75" customHeight="1" x14ac:dyDescent="0.2">
      <c r="A29" s="175">
        <v>12</v>
      </c>
      <c r="B29" s="112" t="s">
        <v>181</v>
      </c>
      <c r="C29" s="112" t="s">
        <v>327</v>
      </c>
      <c r="D29" s="112" t="s">
        <v>259</v>
      </c>
      <c r="E29" s="142" t="s">
        <v>321</v>
      </c>
      <c r="F29" s="142" t="s">
        <v>19</v>
      </c>
      <c r="G29" s="185">
        <v>70000</v>
      </c>
      <c r="H29" s="185">
        <v>0</v>
      </c>
      <c r="I29" s="182">
        <f t="shared" ref="I29" si="19">SUM(G29:H29)</f>
        <v>70000</v>
      </c>
      <c r="J29" s="178">
        <f>IF(G29&gt;=Datos!$D$14,(Datos!$D$14*Datos!$C$14),IF(G29&lt;=Datos!$D$14,(G29*Datos!$C$14)))</f>
        <v>2009</v>
      </c>
      <c r="K29" s="186">
        <v>5025.38</v>
      </c>
      <c r="L29" s="178">
        <f>IF(G29&gt;=Datos!$D$15,(Datos!$D$15*Datos!$C$15),IF(G29&lt;=Datos!$D$15,(G29*Datos!$C$15)))</f>
        <v>2128</v>
      </c>
      <c r="M29" s="185">
        <v>10058.540000000001</v>
      </c>
      <c r="N29" s="185">
        <f t="shared" si="17"/>
        <v>19220.920000000002</v>
      </c>
      <c r="O29" s="226">
        <f t="shared" si="18"/>
        <v>50779.08</v>
      </c>
    </row>
    <row r="30" spans="1:15" s="7" customFormat="1" ht="36.75" customHeight="1" x14ac:dyDescent="0.2">
      <c r="A30" s="175">
        <v>13</v>
      </c>
      <c r="B30" s="112" t="s">
        <v>222</v>
      </c>
      <c r="C30" s="112" t="s">
        <v>492</v>
      </c>
      <c r="D30" s="112" t="s">
        <v>3</v>
      </c>
      <c r="E30" s="142" t="s">
        <v>321</v>
      </c>
      <c r="F30" s="142" t="s">
        <v>19</v>
      </c>
      <c r="G30" s="185">
        <v>41800</v>
      </c>
      <c r="H30" s="185">
        <v>0</v>
      </c>
      <c r="I30" s="182">
        <f t="shared" si="16"/>
        <v>41800</v>
      </c>
      <c r="J30" s="178">
        <f>IF(G30&gt;=Datos!$D$14,(Datos!$D$14*Datos!$C$14),IF(G30&lt;=Datos!$D$14,(G30*Datos!$C$14)))</f>
        <v>1199.6600000000001</v>
      </c>
      <c r="K30" s="186">
        <f>IF((G30-J30-L30)&lt;=Datos!$G$7,"0",IF((G30-J30-L30)&lt;=Datos!$G$8,((G30-J30-L30)-Datos!$F$8)*Datos!$I$6,IF((G30-J30-L30)&lt;=Datos!$G$9,Datos!$I$8+((G30-J30-L30)-Datos!$F$9)*Datos!$J$6,IF((G30-J30-L30)&gt;=Datos!$F$10,(Datos!$I$8+Datos!$J$8)+((G30-J30-L30)-Datos!$F$10)*Datos!$K$6))))</f>
        <v>696.691499999999</v>
      </c>
      <c r="L30" s="178">
        <f>IF(G30&gt;=Datos!$D$15,(Datos!$D$15*Datos!$C$15),IF(G30&lt;=Datos!$D$15,(G30*Datos!$C$15)))</f>
        <v>1270.72</v>
      </c>
      <c r="M30" s="185">
        <v>5860.57</v>
      </c>
      <c r="N30" s="185">
        <f t="shared" si="17"/>
        <v>9027.6414999999979</v>
      </c>
      <c r="O30" s="226">
        <f t="shared" si="18"/>
        <v>32772.358500000002</v>
      </c>
    </row>
    <row r="31" spans="1:15" s="7" customFormat="1" ht="36.75" customHeight="1" x14ac:dyDescent="0.2">
      <c r="A31" s="175">
        <v>14</v>
      </c>
      <c r="B31" s="112" t="s">
        <v>657</v>
      </c>
      <c r="C31" s="112" t="s">
        <v>400</v>
      </c>
      <c r="D31" s="112" t="s">
        <v>263</v>
      </c>
      <c r="E31" s="142" t="s">
        <v>321</v>
      </c>
      <c r="F31" s="142" t="s">
        <v>19</v>
      </c>
      <c r="G31" s="185">
        <v>35000</v>
      </c>
      <c r="H31" s="185">
        <v>0</v>
      </c>
      <c r="I31" s="182">
        <f t="shared" si="16"/>
        <v>35000</v>
      </c>
      <c r="J31" s="178">
        <f>IF(G31&gt;=Datos!$D$14,(Datos!$D$14*Datos!$C$14),IF(G31&lt;=Datos!$D$14,(G31*Datos!$C$14)))</f>
        <v>1004.5</v>
      </c>
      <c r="K31" s="186">
        <v>0</v>
      </c>
      <c r="L31" s="178">
        <f>IF(G31&gt;=Datos!$D$15,(Datos!$D$15*Datos!$C$15),IF(G31&lt;=Datos!$D$15,(G31*Datos!$C$15)))</f>
        <v>1064</v>
      </c>
      <c r="M31" s="185">
        <v>5025</v>
      </c>
      <c r="N31" s="185">
        <f t="shared" si="17"/>
        <v>7093.5</v>
      </c>
      <c r="O31" s="226">
        <f t="shared" si="18"/>
        <v>27906.5</v>
      </c>
    </row>
    <row r="32" spans="1:15" s="90" customFormat="1" ht="36.75" customHeight="1" x14ac:dyDescent="0.2">
      <c r="A32" s="272" t="s">
        <v>551</v>
      </c>
      <c r="B32" s="273"/>
      <c r="C32" s="121">
        <v>4</v>
      </c>
      <c r="D32" s="121"/>
      <c r="E32" s="225"/>
      <c r="F32" s="139"/>
      <c r="G32" s="125">
        <f t="shared" ref="G32:O32" si="20">SUM(G28:G31)</f>
        <v>179800</v>
      </c>
      <c r="H32" s="125">
        <f t="shared" si="20"/>
        <v>0</v>
      </c>
      <c r="I32" s="125">
        <f t="shared" si="20"/>
        <v>179800</v>
      </c>
      <c r="J32" s="125">
        <f t="shared" si="20"/>
        <v>5160.26</v>
      </c>
      <c r="K32" s="125">
        <f t="shared" si="20"/>
        <v>5722.0714999999991</v>
      </c>
      <c r="L32" s="125">
        <f t="shared" si="20"/>
        <v>5465.92</v>
      </c>
      <c r="M32" s="125">
        <f t="shared" si="20"/>
        <v>20969.11</v>
      </c>
      <c r="N32" s="125">
        <f t="shared" si="20"/>
        <v>37317.361499999999</v>
      </c>
      <c r="O32" s="125">
        <f t="shared" si="20"/>
        <v>142482.6385</v>
      </c>
    </row>
    <row r="33" spans="1:15" s="7" customFormat="1" ht="36.75" customHeight="1" x14ac:dyDescent="0.2">
      <c r="A33" s="272" t="s">
        <v>554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4"/>
    </row>
    <row r="34" spans="1:15" s="7" customFormat="1" ht="36.75" customHeight="1" x14ac:dyDescent="0.2">
      <c r="A34" s="179">
        <v>15</v>
      </c>
      <c r="B34" s="112" t="s">
        <v>125</v>
      </c>
      <c r="C34" s="112" t="s">
        <v>325</v>
      </c>
      <c r="D34" s="130" t="s">
        <v>365</v>
      </c>
      <c r="E34" s="142" t="s">
        <v>321</v>
      </c>
      <c r="F34" s="142" t="s">
        <v>322</v>
      </c>
      <c r="G34" s="185">
        <v>35000</v>
      </c>
      <c r="H34" s="185">
        <v>0</v>
      </c>
      <c r="I34" s="185">
        <f t="shared" ref="I34" si="21">SUM(G34:H34)</f>
        <v>35000</v>
      </c>
      <c r="J34" s="178">
        <f>IF(G34&gt;=Datos!$D$14,(Datos!$D$14*Datos!$C$14),IF(G34&lt;=Datos!$D$14,(G34*Datos!$C$14)))</f>
        <v>1004.5</v>
      </c>
      <c r="K34" s="186" t="str">
        <f>IF((G34-J34-L34)&lt;=Datos!$G$7,"0",IF((G34-J34-L34)&lt;=Datos!$G$8,((G34-J34-L34)-Datos!$F$8)*Datos!$I$6,IF((G34-J34-L34)&lt;=Datos!$G$9,Datos!$I$8+((G34-J34-L34)-Datos!$F$9)*Datos!$J$6,IF((G34-J34-L34)&gt;=Datos!$F$10,(Datos!$I$8+Datos!$J$8)+((G34-J34-L34)-Datos!$F$10)*Datos!$K$6))))</f>
        <v>0</v>
      </c>
      <c r="L34" s="178">
        <f>IF(G34&gt;=Datos!$D$15,(Datos!$D$15*Datos!$C$15),IF(G34&lt;=Datos!$D$15,(G34*Datos!$C$15)))</f>
        <v>1064</v>
      </c>
      <c r="M34" s="185">
        <v>25</v>
      </c>
      <c r="N34" s="182">
        <f t="shared" si="17"/>
        <v>2093.5</v>
      </c>
      <c r="O34" s="228">
        <f t="shared" si="18"/>
        <v>32906.5</v>
      </c>
    </row>
    <row r="35" spans="1:15" s="7" customFormat="1" ht="36.75" customHeight="1" x14ac:dyDescent="0.2">
      <c r="A35" s="179">
        <v>16</v>
      </c>
      <c r="B35" s="112" t="s">
        <v>129</v>
      </c>
      <c r="C35" s="112" t="s">
        <v>327</v>
      </c>
      <c r="D35" s="130" t="s">
        <v>365</v>
      </c>
      <c r="E35" s="142" t="s">
        <v>321</v>
      </c>
      <c r="F35" s="142" t="s">
        <v>322</v>
      </c>
      <c r="G35" s="185">
        <v>35000</v>
      </c>
      <c r="H35" s="185">
        <v>0</v>
      </c>
      <c r="I35" s="185">
        <f t="shared" ref="I35" si="22">SUM(G35:H35)</f>
        <v>35000</v>
      </c>
      <c r="J35" s="178">
        <f>IF(G35&gt;=Datos!$D$14,(Datos!$D$14*Datos!$C$14),IF(G35&lt;=Datos!$D$14,(G35*Datos!$C$14)))</f>
        <v>1004.5</v>
      </c>
      <c r="K35" s="186" t="str">
        <f>IF((G35-J35-L35)&lt;=Datos!$G$7,"0",IF((G35-J35-L35)&lt;=Datos!$G$8,((G35-J35-L35)-Datos!$F$8)*Datos!$I$6,IF((G35-J35-L35)&lt;=Datos!$G$9,Datos!$I$8+((G35-J35-L35)-Datos!$F$9)*Datos!$J$6,IF((G35-J35-L35)&gt;=Datos!$F$10,(Datos!$I$8+Datos!$J$8)+((G35-J35-L35)-Datos!$F$10)*Datos!$K$6))))</f>
        <v>0</v>
      </c>
      <c r="L35" s="178">
        <f>IF(G35&gt;=Datos!$D$15,(Datos!$D$15*Datos!$C$15),IF(G35&lt;=Datos!$D$15,(G35*Datos!$C$15)))</f>
        <v>1064</v>
      </c>
      <c r="M35" s="185">
        <v>25</v>
      </c>
      <c r="N35" s="182">
        <f t="shared" si="17"/>
        <v>2093.5</v>
      </c>
      <c r="O35" s="228">
        <f t="shared" si="18"/>
        <v>32906.5</v>
      </c>
    </row>
    <row r="36" spans="1:15" s="7" customFormat="1" ht="36.75" customHeight="1" x14ac:dyDescent="0.2">
      <c r="A36" s="179">
        <v>17</v>
      </c>
      <c r="B36" s="112" t="s">
        <v>706</v>
      </c>
      <c r="C36" s="112" t="s">
        <v>326</v>
      </c>
      <c r="D36" s="112" t="s">
        <v>255</v>
      </c>
      <c r="E36" s="142" t="s">
        <v>321</v>
      </c>
      <c r="F36" s="142" t="s">
        <v>322</v>
      </c>
      <c r="G36" s="185">
        <v>33000</v>
      </c>
      <c r="H36" s="185">
        <v>0</v>
      </c>
      <c r="I36" s="185">
        <f t="shared" ref="I36" si="23">SUM(G36:H36)</f>
        <v>33000</v>
      </c>
      <c r="J36" s="178">
        <f>IF(G36&gt;=Datos!$D$14,(Datos!$D$14*Datos!$C$14),IF(G36&lt;=Datos!$D$14,(G36*Datos!$C$14)))</f>
        <v>947.1</v>
      </c>
      <c r="K36" s="186" t="str">
        <f>IF((G36-J36-L36)&lt;=Datos!$G$7,"0",IF((G36-J36-L36)&lt;=Datos!$G$8,((G36-J36-L36)-Datos!$F$8)*Datos!$I$6,IF((G36-J36-L36)&lt;=Datos!$G$9,Datos!$I$8+((G36-J36-L36)-Datos!$F$9)*Datos!$J$6,IF((G36-J36-L36)&gt;=Datos!$F$10,(Datos!$I$8+Datos!$J$8)+((G36-J36-L36)-Datos!$F$10)*Datos!$K$6))))</f>
        <v>0</v>
      </c>
      <c r="L36" s="178">
        <f>IF(G36&gt;=Datos!$D$15,(Datos!$D$15*Datos!$C$15),IF(G36&lt;=Datos!$D$15,(G36*Datos!$C$15)))</f>
        <v>1003.2</v>
      </c>
      <c r="M36" s="185">
        <v>25</v>
      </c>
      <c r="N36" s="182">
        <f t="shared" ref="N36" si="24">SUM(J36:M36)</f>
        <v>1975.3000000000002</v>
      </c>
      <c r="O36" s="228">
        <f t="shared" ref="O36" si="25">+G36-N36</f>
        <v>31024.7</v>
      </c>
    </row>
    <row r="37" spans="1:15" ht="36.75" customHeight="1" x14ac:dyDescent="0.2">
      <c r="A37" s="179">
        <v>18</v>
      </c>
      <c r="B37" s="180" t="s">
        <v>192</v>
      </c>
      <c r="C37" s="180" t="s">
        <v>492</v>
      </c>
      <c r="D37" s="104" t="s">
        <v>378</v>
      </c>
      <c r="E37" s="181" t="s">
        <v>321</v>
      </c>
      <c r="F37" s="181" t="s">
        <v>322</v>
      </c>
      <c r="G37" s="182">
        <v>135000</v>
      </c>
      <c r="H37" s="182">
        <v>0</v>
      </c>
      <c r="I37" s="182">
        <f t="shared" ref="I37" si="26">SUM(G37:H37)</f>
        <v>135000</v>
      </c>
      <c r="J37" s="183">
        <f>IF(G37&gt;=Datos!$D$14,(Datos!$D$14*Datos!$C$14),IF(G37&lt;=Datos!$D$14,(G37*Datos!$C$14)))</f>
        <v>3874.5</v>
      </c>
      <c r="K37" s="184">
        <v>20338.240000000002</v>
      </c>
      <c r="L37" s="183">
        <f>IF(G37&gt;=Datos!$D$15,(Datos!$D$15*Datos!$C$15),IF(G37&lt;=Datos!$D$15,(G37*Datos!$C$15)))</f>
        <v>4104</v>
      </c>
      <c r="M37" s="182">
        <v>25</v>
      </c>
      <c r="N37" s="182">
        <f t="shared" si="17"/>
        <v>28341.74</v>
      </c>
      <c r="O37" s="228">
        <f t="shared" si="18"/>
        <v>106658.26</v>
      </c>
    </row>
    <row r="38" spans="1:15" ht="36.75" customHeight="1" x14ac:dyDescent="0.2">
      <c r="A38" s="179">
        <v>19</v>
      </c>
      <c r="B38" s="180" t="s">
        <v>705</v>
      </c>
      <c r="C38" s="180" t="s">
        <v>326</v>
      </c>
      <c r="D38" s="104" t="s">
        <v>255</v>
      </c>
      <c r="E38" s="181" t="s">
        <v>321</v>
      </c>
      <c r="F38" s="181" t="s">
        <v>322</v>
      </c>
      <c r="G38" s="182">
        <v>33000</v>
      </c>
      <c r="H38" s="182">
        <v>0</v>
      </c>
      <c r="I38" s="182">
        <f t="shared" ref="I38" si="27">SUM(G38:H38)</f>
        <v>33000</v>
      </c>
      <c r="J38" s="183">
        <f>IF(G38&gt;=Datos!$D$14,(Datos!$D$14*Datos!$C$14),IF(G38&lt;=Datos!$D$14,(G38*Datos!$C$14)))</f>
        <v>947.1</v>
      </c>
      <c r="K38" s="184">
        <v>0</v>
      </c>
      <c r="L38" s="183">
        <f>IF(G38&gt;=Datos!$D$15,(Datos!$D$15*Datos!$C$15),IF(G38&lt;=Datos!$D$15,(G38*Datos!$C$15)))</f>
        <v>1003.2</v>
      </c>
      <c r="M38" s="182">
        <v>25</v>
      </c>
      <c r="N38" s="182">
        <f t="shared" ref="N38" si="28">SUM(J38:M38)</f>
        <v>1975.3000000000002</v>
      </c>
      <c r="O38" s="228">
        <f t="shared" ref="O38" si="29">+G38-N38</f>
        <v>31024.7</v>
      </c>
    </row>
    <row r="39" spans="1:15" s="90" customFormat="1" ht="36.75" customHeight="1" x14ac:dyDescent="0.2">
      <c r="A39" s="272" t="s">
        <v>551</v>
      </c>
      <c r="B39" s="273"/>
      <c r="C39" s="121">
        <v>5</v>
      </c>
      <c r="D39" s="121"/>
      <c r="E39" s="225"/>
      <c r="F39" s="139"/>
      <c r="G39" s="125">
        <f t="shared" ref="G39:O39" si="30">SUM(G34:G38)</f>
        <v>271000</v>
      </c>
      <c r="H39" s="125">
        <f t="shared" si="30"/>
        <v>0</v>
      </c>
      <c r="I39" s="125">
        <f t="shared" si="30"/>
        <v>271000</v>
      </c>
      <c r="J39" s="125">
        <f t="shared" si="30"/>
        <v>7777.7000000000007</v>
      </c>
      <c r="K39" s="125">
        <f t="shared" si="30"/>
        <v>20338.240000000002</v>
      </c>
      <c r="L39" s="125">
        <f t="shared" si="30"/>
        <v>8238.4</v>
      </c>
      <c r="M39" s="125">
        <f t="shared" si="30"/>
        <v>125</v>
      </c>
      <c r="N39" s="125">
        <f t="shared" si="30"/>
        <v>36479.340000000004</v>
      </c>
      <c r="O39" s="125">
        <f t="shared" si="30"/>
        <v>234520.66</v>
      </c>
    </row>
    <row r="40" spans="1:15" s="7" customFormat="1" ht="36.75" customHeight="1" x14ac:dyDescent="0.2">
      <c r="A40" s="272" t="s">
        <v>735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29"/>
    </row>
    <row r="41" spans="1:15" ht="36.75" customHeight="1" x14ac:dyDescent="0.2">
      <c r="A41" s="179">
        <v>20</v>
      </c>
      <c r="B41" s="180" t="s">
        <v>900</v>
      </c>
      <c r="C41" s="180" t="s">
        <v>400</v>
      </c>
      <c r="D41" s="180" t="s">
        <v>263</v>
      </c>
      <c r="E41" s="181" t="s">
        <v>321</v>
      </c>
      <c r="F41" s="181" t="s">
        <v>19</v>
      </c>
      <c r="G41" s="182">
        <v>35000</v>
      </c>
      <c r="H41" s="182">
        <v>0</v>
      </c>
      <c r="I41" s="182">
        <f t="shared" ref="I41" si="31">SUM(G41:H41)</f>
        <v>35000</v>
      </c>
      <c r="J41" s="183">
        <f>IF(G41&gt;=Datos!$D$14,(Datos!$D$14*Datos!$C$14),IF(G41&lt;=Datos!$D$14,(G41*Datos!$C$14)))</f>
        <v>1004.5</v>
      </c>
      <c r="K41" s="184" t="str">
        <f>IF((G41-J41-L41)&lt;=Datos!$G$7,"0",IF((G41-J41-L41)&lt;=Datos!$G$8,((G41-J41-L41)-Datos!$F$8)*Datos!$I$6,IF((G41-J41-L41)&lt;=Datos!$G$9,Datos!$I$8+((G41-J41-L41)-Datos!$F$9)*Datos!$J$6,IF((G41-J41-L41)&gt;=Datos!$F$10,(Datos!$I$8+Datos!$J$8)+((G41-J41-L41)-Datos!$F$10)*Datos!$K$6))))</f>
        <v>0</v>
      </c>
      <c r="L41" s="183">
        <f>IF(G41&gt;=Datos!$D$15,(Datos!$D$15*Datos!$C$15),IF(G41&lt;=Datos!$D$15,(G41*Datos!$C$15)))</f>
        <v>1064</v>
      </c>
      <c r="M41" s="182">
        <v>25</v>
      </c>
      <c r="N41" s="182">
        <f t="shared" ref="N41:N48" si="32">SUM(J41:M41)</f>
        <v>2093.5</v>
      </c>
      <c r="O41" s="228">
        <f t="shared" ref="O41:O48" si="33">+G41-N41</f>
        <v>32906.5</v>
      </c>
    </row>
    <row r="42" spans="1:15" s="7" customFormat="1" ht="36.75" customHeight="1" x14ac:dyDescent="0.2">
      <c r="A42" s="179">
        <v>21</v>
      </c>
      <c r="B42" s="112" t="s">
        <v>45</v>
      </c>
      <c r="C42" s="112" t="s">
        <v>325</v>
      </c>
      <c r="D42" s="112" t="s">
        <v>255</v>
      </c>
      <c r="E42" s="142" t="s">
        <v>321</v>
      </c>
      <c r="F42" s="142" t="s">
        <v>19</v>
      </c>
      <c r="G42" s="185">
        <v>26000</v>
      </c>
      <c r="H42" s="185">
        <v>0</v>
      </c>
      <c r="I42" s="182">
        <f t="shared" ref="I42" si="34">SUM(G42:H42)</f>
        <v>26000</v>
      </c>
      <c r="J42" s="178">
        <f>IF(G42&gt;=Datos!$D$14,(Datos!$D$14*Datos!$C$14),IF(G42&lt;=Datos!$D$14,(G42*Datos!$C$14)))</f>
        <v>746.2</v>
      </c>
      <c r="K42" s="186" t="str">
        <f>IF((G42-J42-L42)&lt;=Datos!$G$7,"0",IF((G42-J42-L42)&lt;=Datos!$G$8,((G42-J42-L42)-Datos!$F$8)*Datos!$I$6,IF((G42-J42-L42)&lt;=Datos!$G$9,Datos!$I$8+((G42-J42-L42)-Datos!$F$9)*Datos!$J$6,IF((G42-J42-L42)&gt;=Datos!$F$10,(Datos!$I$8+Datos!$J$8)+((G42-J42-L42)-Datos!$F$10)*Datos!$K$6))))</f>
        <v>0</v>
      </c>
      <c r="L42" s="178">
        <f>IF(G42&gt;=Datos!$D$15,(Datos!$D$15*Datos!$C$15),IF(G42&lt;=Datos!$D$15,(G42*Datos!$C$15)))</f>
        <v>790.4</v>
      </c>
      <c r="M42" s="185">
        <v>25</v>
      </c>
      <c r="N42" s="182">
        <f t="shared" si="32"/>
        <v>1561.6</v>
      </c>
      <c r="O42" s="228">
        <f t="shared" si="33"/>
        <v>24438.400000000001</v>
      </c>
    </row>
    <row r="43" spans="1:15" s="7" customFormat="1" ht="36.75" customHeight="1" x14ac:dyDescent="0.2">
      <c r="A43" s="179">
        <v>22</v>
      </c>
      <c r="B43" s="112" t="s">
        <v>352</v>
      </c>
      <c r="C43" s="112" t="s">
        <v>400</v>
      </c>
      <c r="D43" s="112" t="s">
        <v>504</v>
      </c>
      <c r="E43" s="142" t="s">
        <v>321</v>
      </c>
      <c r="F43" s="142" t="s">
        <v>19</v>
      </c>
      <c r="G43" s="185">
        <v>90000</v>
      </c>
      <c r="H43" s="185">
        <v>0</v>
      </c>
      <c r="I43" s="182">
        <f t="shared" ref="I43:I45" si="35">SUM(G43:H43)</f>
        <v>90000</v>
      </c>
      <c r="J43" s="178">
        <f>IF(G43&gt;=Datos!$D$14,(Datos!$D$14*Datos!$C$14),IF(G43&lt;=Datos!$D$14,(G43*Datos!$C$14)))</f>
        <v>2583</v>
      </c>
      <c r="K43" s="186">
        <v>9753.1200000000008</v>
      </c>
      <c r="L43" s="178">
        <f>IF(G43&gt;=Datos!$D$15,(Datos!$D$15*Datos!$C$15),IF(G43&lt;=Datos!$D$15,(G43*Datos!$C$15)))</f>
        <v>2736</v>
      </c>
      <c r="M43" s="185">
        <v>25</v>
      </c>
      <c r="N43" s="182">
        <f t="shared" si="32"/>
        <v>15097.12</v>
      </c>
      <c r="O43" s="228">
        <f t="shared" si="33"/>
        <v>74902.880000000005</v>
      </c>
    </row>
    <row r="44" spans="1:15" s="7" customFormat="1" ht="36.75" customHeight="1" x14ac:dyDescent="0.2">
      <c r="A44" s="179">
        <v>23</v>
      </c>
      <c r="B44" s="112" t="s">
        <v>890</v>
      </c>
      <c r="C44" s="112" t="s">
        <v>492</v>
      </c>
      <c r="D44" s="112" t="s">
        <v>255</v>
      </c>
      <c r="E44" s="142" t="s">
        <v>321</v>
      </c>
      <c r="F44" s="142" t="s">
        <v>322</v>
      </c>
      <c r="G44" s="185">
        <v>35000</v>
      </c>
      <c r="H44" s="182">
        <v>0</v>
      </c>
      <c r="I44" s="182">
        <f t="shared" si="35"/>
        <v>35000</v>
      </c>
      <c r="J44" s="183">
        <f>IF(G44&gt;=Datos!$D$14,(Datos!$D$14*Datos!$C$14),IF(G44&lt;=Datos!$D$14,(G44*Datos!$C$14)))</f>
        <v>1004.5</v>
      </c>
      <c r="K44" s="184" t="str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0</v>
      </c>
      <c r="L44" s="183">
        <f>IF(G44&gt;=Datos!$D$15,(Datos!$D$15*Datos!$C$15),IF(G44&lt;=Datos!$D$15,(G44*Datos!$C$15)))</f>
        <v>1064</v>
      </c>
      <c r="M44" s="182">
        <v>25</v>
      </c>
      <c r="N44" s="182">
        <f t="shared" si="32"/>
        <v>2093.5</v>
      </c>
      <c r="O44" s="228">
        <f t="shared" si="33"/>
        <v>32906.5</v>
      </c>
    </row>
    <row r="45" spans="1:15" s="7" customFormat="1" ht="36.75" customHeight="1" x14ac:dyDescent="0.2">
      <c r="A45" s="179">
        <v>24</v>
      </c>
      <c r="B45" s="112" t="s">
        <v>346</v>
      </c>
      <c r="C45" s="112" t="s">
        <v>326</v>
      </c>
      <c r="D45" s="112" t="s">
        <v>260</v>
      </c>
      <c r="E45" s="142" t="s">
        <v>321</v>
      </c>
      <c r="F45" s="142" t="s">
        <v>322</v>
      </c>
      <c r="G45" s="185">
        <v>22500</v>
      </c>
      <c r="H45" s="185">
        <v>0</v>
      </c>
      <c r="I45" s="182">
        <f t="shared" si="35"/>
        <v>22500</v>
      </c>
      <c r="J45" s="178">
        <v>645.75</v>
      </c>
      <c r="K45" s="186" t="str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0</v>
      </c>
      <c r="L45" s="178">
        <v>684</v>
      </c>
      <c r="M45" s="185">
        <v>25</v>
      </c>
      <c r="N45" s="182">
        <f t="shared" si="32"/>
        <v>1354.75</v>
      </c>
      <c r="O45" s="228">
        <f t="shared" si="33"/>
        <v>21145.25</v>
      </c>
    </row>
    <row r="46" spans="1:15" ht="36.75" customHeight="1" x14ac:dyDescent="0.2">
      <c r="A46" s="179">
        <v>25</v>
      </c>
      <c r="B46" s="180" t="s">
        <v>121</v>
      </c>
      <c r="C46" s="180" t="s">
        <v>325</v>
      </c>
      <c r="D46" s="180" t="s">
        <v>255</v>
      </c>
      <c r="E46" s="181" t="s">
        <v>321</v>
      </c>
      <c r="F46" s="181" t="s">
        <v>322</v>
      </c>
      <c r="G46" s="182">
        <v>33000</v>
      </c>
      <c r="H46" s="182">
        <v>0</v>
      </c>
      <c r="I46" s="182">
        <f t="shared" ref="I46" si="36">SUM(G46:H46)</f>
        <v>33000</v>
      </c>
      <c r="J46" s="183">
        <f>IF(G46&gt;=Datos!$D$14,(Datos!$D$14*Datos!$C$14),IF(G46&lt;=Datos!$D$14,(G46*Datos!$C$14)))</f>
        <v>947.1</v>
      </c>
      <c r="K46" s="184" t="str">
        <f>IF((G46-J46-L46)&lt;=Datos!$G$7,"0",IF((G46-J46-L46)&lt;=Datos!$G$8,((G46-J46-L46)-Datos!$F$8)*Datos!$I$6,IF((G46-J46-L46)&lt;=Datos!$G$9,Datos!$I$8+((G46-J46-L46)-Datos!$F$9)*Datos!$J$6,IF((G46-J46-L46)&gt;=Datos!$F$10,(Datos!$I$8+Datos!$J$8)+((G46-J46-L46)-Datos!$F$10)*Datos!$K$6))))</f>
        <v>0</v>
      </c>
      <c r="L46" s="183">
        <f>IF(G46&gt;=Datos!$D$15,(Datos!$D$15*Datos!$C$15),IF(G46&lt;=Datos!$D$15,(G46*Datos!$C$15)))</f>
        <v>1003.2</v>
      </c>
      <c r="M46" s="182">
        <v>1740.46</v>
      </c>
      <c r="N46" s="182">
        <f t="shared" si="32"/>
        <v>3690.76</v>
      </c>
      <c r="O46" s="228">
        <f t="shared" si="33"/>
        <v>29309.239999999998</v>
      </c>
    </row>
    <row r="47" spans="1:15" s="7" customFormat="1" ht="36.75" customHeight="1" x14ac:dyDescent="0.2">
      <c r="A47" s="179">
        <v>26</v>
      </c>
      <c r="B47" s="112" t="s">
        <v>671</v>
      </c>
      <c r="C47" s="112" t="s">
        <v>325</v>
      </c>
      <c r="D47" s="112" t="s">
        <v>255</v>
      </c>
      <c r="E47" s="142" t="s">
        <v>321</v>
      </c>
      <c r="F47" s="142" t="s">
        <v>322</v>
      </c>
      <c r="G47" s="185">
        <v>26000</v>
      </c>
      <c r="H47" s="185">
        <v>0</v>
      </c>
      <c r="I47" s="182">
        <f t="shared" ref="I47" si="37">SUM(G47:H47)</f>
        <v>26000</v>
      </c>
      <c r="J47" s="178">
        <v>746.2</v>
      </c>
      <c r="K47" s="186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178">
        <v>790.4</v>
      </c>
      <c r="M47" s="185">
        <v>25</v>
      </c>
      <c r="N47" s="182">
        <f t="shared" si="32"/>
        <v>1561.6</v>
      </c>
      <c r="O47" s="228">
        <f t="shared" si="33"/>
        <v>24438.400000000001</v>
      </c>
    </row>
    <row r="48" spans="1:15" s="7" customFormat="1" ht="36.75" customHeight="1" x14ac:dyDescent="0.2">
      <c r="A48" s="179">
        <v>27</v>
      </c>
      <c r="B48" s="112" t="s">
        <v>543</v>
      </c>
      <c r="C48" s="112" t="s">
        <v>400</v>
      </c>
      <c r="D48" s="112" t="s">
        <v>255</v>
      </c>
      <c r="E48" s="142" t="s">
        <v>321</v>
      </c>
      <c r="F48" s="142" t="s">
        <v>322</v>
      </c>
      <c r="G48" s="185">
        <v>26000</v>
      </c>
      <c r="H48" s="185">
        <v>0</v>
      </c>
      <c r="I48" s="182">
        <f t="shared" ref="I48" si="38">SUM(G48:H48)</f>
        <v>26000</v>
      </c>
      <c r="J48" s="178">
        <v>746.2</v>
      </c>
      <c r="K48" s="186" t="str">
        <f>IF((G48-J48-L48)&lt;=Datos!$G$7,"0",IF((G48-J48-L48)&lt;=Datos!$G$8,((G48-J48-L48)-Datos!$F$8)*Datos!$I$6,IF((G48-J48-L48)&lt;=Datos!$G$9,Datos!$I$8+((G48-J48-L48)-Datos!$F$9)*Datos!$J$6,IF((G48-J48-L48)&gt;=Datos!$F$10,(Datos!$I$8+Datos!$J$8)+((G48-J48-L48)-Datos!$F$10)*Datos!$K$6))))</f>
        <v>0</v>
      </c>
      <c r="L48" s="178">
        <v>790.4</v>
      </c>
      <c r="M48" s="185">
        <v>25</v>
      </c>
      <c r="N48" s="182">
        <f t="shared" si="32"/>
        <v>1561.6</v>
      </c>
      <c r="O48" s="228">
        <f t="shared" si="33"/>
        <v>24438.400000000001</v>
      </c>
    </row>
    <row r="49" spans="1:15" ht="36.75" customHeight="1" x14ac:dyDescent="0.2">
      <c r="A49" s="179">
        <v>28</v>
      </c>
      <c r="B49" s="180" t="s">
        <v>110</v>
      </c>
      <c r="C49" s="180" t="s">
        <v>325</v>
      </c>
      <c r="D49" s="180" t="s">
        <v>263</v>
      </c>
      <c r="E49" s="181" t="s">
        <v>321</v>
      </c>
      <c r="F49" s="181" t="s">
        <v>19</v>
      </c>
      <c r="G49" s="182">
        <v>35000</v>
      </c>
      <c r="H49" s="182">
        <v>0</v>
      </c>
      <c r="I49" s="182">
        <f t="shared" ref="I49" si="39">SUM(G49:H49)</f>
        <v>35000</v>
      </c>
      <c r="J49" s="183">
        <f>IF(G49&gt;=Datos!$D$14,(Datos!$D$14*Datos!$C$14),IF(G49&lt;=Datos!$D$14,(G49*Datos!$C$14)))</f>
        <v>1004.5</v>
      </c>
      <c r="K49" s="184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183">
        <f>IF(G49&gt;=Datos!$D$15,(Datos!$D$15*Datos!$C$15),IF(G49&lt;=Datos!$D$15,(G49*Datos!$C$15)))</f>
        <v>1064</v>
      </c>
      <c r="M49" s="182">
        <v>3455.92</v>
      </c>
      <c r="N49" s="182">
        <f t="shared" ref="N49" si="40">SUM(J49:M49)</f>
        <v>5524.42</v>
      </c>
      <c r="O49" s="228">
        <f t="shared" ref="O49" si="41">+G49-N49</f>
        <v>29475.58</v>
      </c>
    </row>
    <row r="50" spans="1:15" s="90" customFormat="1" ht="36.75" customHeight="1" x14ac:dyDescent="0.2">
      <c r="A50" s="272" t="s">
        <v>551</v>
      </c>
      <c r="B50" s="273"/>
      <c r="C50" s="121">
        <v>9</v>
      </c>
      <c r="D50" s="121"/>
      <c r="E50" s="225"/>
      <c r="F50" s="197"/>
      <c r="G50" s="198">
        <f>SUM(G41:G49)</f>
        <v>328500</v>
      </c>
      <c r="H50" s="198">
        <f t="shared" ref="H50:O50" si="42">SUM(H41:H49)</f>
        <v>0</v>
      </c>
      <c r="I50" s="198">
        <f t="shared" si="42"/>
        <v>328500</v>
      </c>
      <c r="J50" s="198">
        <f t="shared" si="42"/>
        <v>9427.9500000000007</v>
      </c>
      <c r="K50" s="198">
        <f t="shared" si="42"/>
        <v>9753.1200000000008</v>
      </c>
      <c r="L50" s="198">
        <f t="shared" si="42"/>
        <v>9986.4</v>
      </c>
      <c r="M50" s="198">
        <f t="shared" si="42"/>
        <v>5371.38</v>
      </c>
      <c r="N50" s="198">
        <f t="shared" si="42"/>
        <v>34538.85</v>
      </c>
      <c r="O50" s="198">
        <f t="shared" si="42"/>
        <v>293961.15000000002</v>
      </c>
    </row>
    <row r="51" spans="1:15" s="7" customFormat="1" ht="36.75" customHeight="1" x14ac:dyDescent="0.2">
      <c r="A51" s="272" t="s">
        <v>603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29"/>
    </row>
    <row r="52" spans="1:15" s="7" customFormat="1" ht="36.75" customHeight="1" x14ac:dyDescent="0.2">
      <c r="A52" s="175">
        <v>29</v>
      </c>
      <c r="B52" s="112" t="s">
        <v>854</v>
      </c>
      <c r="C52" s="112" t="s">
        <v>400</v>
      </c>
      <c r="D52" s="112" t="s">
        <v>268</v>
      </c>
      <c r="E52" s="142" t="s">
        <v>321</v>
      </c>
      <c r="F52" s="142" t="s">
        <v>322</v>
      </c>
      <c r="G52" s="185">
        <v>20000</v>
      </c>
      <c r="H52" s="185">
        <v>0</v>
      </c>
      <c r="I52" s="185">
        <f>SUM(G52:H52)</f>
        <v>20000</v>
      </c>
      <c r="J52" s="178">
        <f>IF(G52&gt;=Datos!$D$14,(Datos!$D$14*Datos!$C$14),IF(G52&lt;=Datos!$D$14,(G52*Datos!$C$14)))</f>
        <v>574</v>
      </c>
      <c r="K52" s="186" t="str">
        <f>IF((G52-J52-L52)&lt;=Datos!$G$7,"0",IF((G52-J52-L52)&lt;=Datos!$G$8,((G52-J52-L52)-Datos!$F$8)*Datos!$I$6,IF((G52-J52-L52)&lt;=Datos!$G$9,Datos!$I$8+((G52-J52-L52)-Datos!$F$9)*Datos!$J$6,IF((G52-J52-L52)&gt;=Datos!$F$10,(Datos!$I$8+Datos!$J$8)+((G52-J52-L52)-Datos!$F$10)*Datos!$K$6))))</f>
        <v>0</v>
      </c>
      <c r="L52" s="178">
        <f>IF(G52&gt;=Datos!$D$15,(Datos!$D$15*Datos!$C$15),IF(G52&lt;=Datos!$D$15,(G52*Datos!$C$15)))</f>
        <v>608</v>
      </c>
      <c r="M52" s="185">
        <v>25</v>
      </c>
      <c r="N52" s="185">
        <f t="shared" ref="N52" si="43">SUM(J52:M52)</f>
        <v>1207</v>
      </c>
      <c r="O52" s="228">
        <f t="shared" ref="O52:O56" si="44">+G52-N52</f>
        <v>18793</v>
      </c>
    </row>
    <row r="53" spans="1:15" s="7" customFormat="1" ht="36.75" customHeight="1" x14ac:dyDescent="0.2">
      <c r="A53" s="175">
        <v>30</v>
      </c>
      <c r="B53" s="112" t="s">
        <v>317</v>
      </c>
      <c r="C53" s="112" t="s">
        <v>326</v>
      </c>
      <c r="D53" s="112" t="s">
        <v>268</v>
      </c>
      <c r="E53" s="142" t="s">
        <v>321</v>
      </c>
      <c r="F53" s="142" t="s">
        <v>322</v>
      </c>
      <c r="G53" s="185">
        <v>20000</v>
      </c>
      <c r="H53" s="185">
        <v>0</v>
      </c>
      <c r="I53" s="185">
        <f>SUM(G53:H53)</f>
        <v>20000</v>
      </c>
      <c r="J53" s="178">
        <f>IF(G53&gt;=Datos!$D$14,(Datos!$D$14*Datos!$C$14),IF(G53&lt;=Datos!$D$14,(G53*Datos!$C$14)))</f>
        <v>574</v>
      </c>
      <c r="K53" s="186" t="str">
        <f>IF((G53-J53-L53)&lt;=Datos!$G$7,"0",IF((G53-J53-L53)&lt;=Datos!$G$8,((G53-J53-L53)-Datos!$F$8)*Datos!$I$6,IF((G53-J53-L53)&lt;=Datos!$G$9,Datos!$I$8+((G53-J53-L53)-Datos!$F$9)*Datos!$J$6,IF((G53-J53-L53)&gt;=Datos!$F$10,(Datos!$I$8+Datos!$J$8)+((G53-J53-L53)-Datos!$F$10)*Datos!$K$6))))</f>
        <v>0</v>
      </c>
      <c r="L53" s="178">
        <f>IF(G53&gt;=Datos!$D$15,(Datos!$D$15*Datos!$C$15),IF(G53&lt;=Datos!$D$15,(G53*Datos!$C$15)))</f>
        <v>608</v>
      </c>
      <c r="M53" s="185">
        <v>25</v>
      </c>
      <c r="N53" s="185">
        <f t="shared" ref="N53:N56" si="45">SUM(J53:M53)</f>
        <v>1207</v>
      </c>
      <c r="O53" s="228">
        <f t="shared" si="44"/>
        <v>18793</v>
      </c>
    </row>
    <row r="54" spans="1:15" s="7" customFormat="1" ht="36.75" customHeight="1" x14ac:dyDescent="0.2">
      <c r="A54" s="175">
        <v>31</v>
      </c>
      <c r="B54" s="112" t="s">
        <v>549</v>
      </c>
      <c r="C54" s="112" t="s">
        <v>325</v>
      </c>
      <c r="D54" s="112" t="s">
        <v>255</v>
      </c>
      <c r="E54" s="142" t="s">
        <v>321</v>
      </c>
      <c r="F54" s="142" t="s">
        <v>19</v>
      </c>
      <c r="G54" s="185">
        <v>35000</v>
      </c>
      <c r="H54" s="185">
        <v>0</v>
      </c>
      <c r="I54" s="185">
        <f t="shared" ref="I54" si="46">SUM(G54:H54)</f>
        <v>35000</v>
      </c>
      <c r="J54" s="178">
        <f>IF(G54&gt;=Datos!$D$14,(Datos!$D$14*Datos!$C$14),IF(G54&lt;=Datos!$D$14,(G54*Datos!$C$14)))</f>
        <v>1004.5</v>
      </c>
      <c r="K54" s="186" t="str">
        <f>IF((G54-J54-L54)&lt;=Datos!$G$7,"0",IF((G54-J54-L54)&lt;=Datos!$G$8,((G54-J54-L54)-Datos!$F$8)*Datos!$I$6,IF((G54-J54-L54)&lt;=Datos!$G$9,Datos!$I$8+((G54-J54-L54)-Datos!$F$9)*Datos!$J$6,IF((G54-J54-L54)&gt;=Datos!$F$10,(Datos!$I$8+Datos!$J$8)+((G54-J54-L54)-Datos!$F$10)*Datos!$K$6))))</f>
        <v>0</v>
      </c>
      <c r="L54" s="178">
        <f>IF(G54&gt;=Datos!$D$15,(Datos!$D$15*Datos!$C$15),IF(G54&lt;=Datos!$D$15,(G54*Datos!$C$15)))</f>
        <v>1064</v>
      </c>
      <c r="M54" s="185">
        <v>25</v>
      </c>
      <c r="N54" s="185">
        <f t="shared" si="45"/>
        <v>2093.5</v>
      </c>
      <c r="O54" s="228">
        <f t="shared" si="44"/>
        <v>32906.5</v>
      </c>
    </row>
    <row r="55" spans="1:15" s="7" customFormat="1" ht="36.75" customHeight="1" x14ac:dyDescent="0.2">
      <c r="A55" s="175">
        <v>32</v>
      </c>
      <c r="B55" s="112" t="s">
        <v>130</v>
      </c>
      <c r="C55" s="112" t="s">
        <v>327</v>
      </c>
      <c r="D55" s="112" t="s">
        <v>268</v>
      </c>
      <c r="E55" s="142" t="s">
        <v>321</v>
      </c>
      <c r="F55" s="142" t="s">
        <v>322</v>
      </c>
      <c r="G55" s="185">
        <v>20000</v>
      </c>
      <c r="H55" s="185">
        <v>0</v>
      </c>
      <c r="I55" s="185">
        <f>SUM(G55:H55)</f>
        <v>20000</v>
      </c>
      <c r="J55" s="178">
        <f>IF(G55&gt;=Datos!$D$14,(Datos!$D$14*Datos!$C$14),IF(G55&lt;=Datos!$D$14,(G55*Datos!$C$14)))</f>
        <v>574</v>
      </c>
      <c r="K55" s="186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178">
        <f>IF(G55&gt;=Datos!$D$15,(Datos!$D$15*Datos!$C$15),IF(G55&lt;=Datos!$D$15,(G55*Datos!$C$15)))</f>
        <v>608</v>
      </c>
      <c r="M55" s="185">
        <v>8476.73</v>
      </c>
      <c r="N55" s="185">
        <f t="shared" si="45"/>
        <v>9658.73</v>
      </c>
      <c r="O55" s="228">
        <f t="shared" si="44"/>
        <v>10341.27</v>
      </c>
    </row>
    <row r="56" spans="1:15" s="7" customFormat="1" ht="36.75" customHeight="1" x14ac:dyDescent="0.2">
      <c r="A56" s="175">
        <v>33</v>
      </c>
      <c r="B56" s="112" t="s">
        <v>124</v>
      </c>
      <c r="C56" s="112" t="s">
        <v>325</v>
      </c>
      <c r="D56" s="112" t="s">
        <v>268</v>
      </c>
      <c r="E56" s="142" t="s">
        <v>321</v>
      </c>
      <c r="F56" s="142" t="s">
        <v>322</v>
      </c>
      <c r="G56" s="185">
        <v>20000</v>
      </c>
      <c r="H56" s="185">
        <v>0</v>
      </c>
      <c r="I56" s="185">
        <f t="shared" ref="I56" si="47">SUM(G56:H56)</f>
        <v>20000</v>
      </c>
      <c r="J56" s="178">
        <f>IF(G56&gt;=Datos!$D$14,(Datos!$D$14*Datos!$C$14),IF(G56&lt;=Datos!$D$14,(G56*Datos!$C$14)))</f>
        <v>574</v>
      </c>
      <c r="K56" s="186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178">
        <f>IF(G56&gt;=Datos!$D$15,(Datos!$D$15*Datos!$C$15),IF(G56&lt;=Datos!$D$15,(G56*Datos!$C$15)))</f>
        <v>608</v>
      </c>
      <c r="M56" s="185">
        <v>25</v>
      </c>
      <c r="N56" s="185">
        <f t="shared" si="45"/>
        <v>1207</v>
      </c>
      <c r="O56" s="228">
        <f t="shared" si="44"/>
        <v>18793</v>
      </c>
    </row>
    <row r="57" spans="1:15" s="90" customFormat="1" ht="36.75" customHeight="1" x14ac:dyDescent="0.2">
      <c r="A57" s="272" t="s">
        <v>551</v>
      </c>
      <c r="B57" s="273"/>
      <c r="C57" s="121">
        <v>5</v>
      </c>
      <c r="D57" s="121"/>
      <c r="E57" s="225"/>
      <c r="F57" s="139"/>
      <c r="G57" s="125">
        <f t="shared" ref="G57:O57" si="48">SUM(G52:G56)</f>
        <v>115000</v>
      </c>
      <c r="H57" s="125">
        <f t="shared" si="48"/>
        <v>0</v>
      </c>
      <c r="I57" s="125">
        <f t="shared" si="48"/>
        <v>115000</v>
      </c>
      <c r="J57" s="125">
        <f t="shared" si="48"/>
        <v>3300.5</v>
      </c>
      <c r="K57" s="125">
        <f t="shared" si="48"/>
        <v>0</v>
      </c>
      <c r="L57" s="125">
        <f t="shared" si="48"/>
        <v>3496</v>
      </c>
      <c r="M57" s="125">
        <f t="shared" si="48"/>
        <v>8576.73</v>
      </c>
      <c r="N57" s="125">
        <f t="shared" si="48"/>
        <v>15373.23</v>
      </c>
      <c r="O57" s="125">
        <f t="shared" si="48"/>
        <v>99626.77</v>
      </c>
    </row>
    <row r="58" spans="1:15" s="7" customFormat="1" ht="36.75" customHeight="1" x14ac:dyDescent="0.2">
      <c r="A58" s="272" t="s">
        <v>606</v>
      </c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29"/>
    </row>
    <row r="59" spans="1:15" s="7" customFormat="1" ht="36.75" customHeight="1" x14ac:dyDescent="0.2">
      <c r="A59" s="175">
        <v>34</v>
      </c>
      <c r="B59" s="112" t="s">
        <v>208</v>
      </c>
      <c r="C59" s="112" t="s">
        <v>492</v>
      </c>
      <c r="D59" s="135" t="s">
        <v>708</v>
      </c>
      <c r="E59" s="142" t="s">
        <v>321</v>
      </c>
      <c r="F59" s="142" t="s">
        <v>19</v>
      </c>
      <c r="G59" s="185">
        <v>65000</v>
      </c>
      <c r="H59" s="185">
        <v>0</v>
      </c>
      <c r="I59" s="185">
        <f t="shared" ref="I59" si="49">SUM(G59:H59)</f>
        <v>65000</v>
      </c>
      <c r="J59" s="178">
        <f>IF(G59&gt;=Datos!$D$14,(Datos!$D$14*Datos!$C$14),IF(G59&lt;=Datos!$D$14,(G59*Datos!$C$14)))</f>
        <v>1865.5</v>
      </c>
      <c r="K59" s="186">
        <v>4084.48</v>
      </c>
      <c r="L59" s="178">
        <f>IF(G59&gt;=Datos!$D$15,(Datos!$D$15*Datos!$C$15),IF(G59&lt;=Datos!$D$15,(G59*Datos!$C$15)))</f>
        <v>1976</v>
      </c>
      <c r="M59" s="185">
        <v>1740.46</v>
      </c>
      <c r="N59" s="185">
        <f t="shared" ref="N59" si="50">SUM(J59:M59)</f>
        <v>9666.4399999999987</v>
      </c>
      <c r="O59" s="228">
        <f t="shared" ref="O59" si="51">+G59-N59</f>
        <v>55333.56</v>
      </c>
    </row>
    <row r="60" spans="1:15" s="7" customFormat="1" ht="36.75" customHeight="1" x14ac:dyDescent="0.2">
      <c r="A60" s="175">
        <v>35</v>
      </c>
      <c r="B60" s="112" t="s">
        <v>707</v>
      </c>
      <c r="C60" s="112" t="s">
        <v>492</v>
      </c>
      <c r="D60" s="135" t="s">
        <v>708</v>
      </c>
      <c r="E60" s="142" t="s">
        <v>321</v>
      </c>
      <c r="F60" s="142" t="s">
        <v>19</v>
      </c>
      <c r="G60" s="185">
        <v>65000</v>
      </c>
      <c r="H60" s="185">
        <v>0</v>
      </c>
      <c r="I60" s="185">
        <f t="shared" ref="I60" si="52">SUM(G60:H60)</f>
        <v>65000</v>
      </c>
      <c r="J60" s="178">
        <f>IF(G60&gt;=Datos!$D$14,(Datos!$D$14*Datos!$C$14),IF(G60&lt;=Datos!$D$14,(G60*Datos!$C$14)))</f>
        <v>1865.5</v>
      </c>
      <c r="K60" s="186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4427.5756666666657</v>
      </c>
      <c r="L60" s="178">
        <f>IF(G60&gt;=Datos!$D$15,(Datos!$D$15*Datos!$C$15),IF(G60&lt;=Datos!$D$15,(G60*Datos!$C$15)))</f>
        <v>1976</v>
      </c>
      <c r="M60" s="185">
        <v>25</v>
      </c>
      <c r="N60" s="185">
        <f t="shared" ref="N60" si="53">SUM(J60:M60)</f>
        <v>8294.0756666666657</v>
      </c>
      <c r="O60" s="228">
        <f t="shared" ref="O60" si="54">+G60-N60</f>
        <v>56705.924333333336</v>
      </c>
    </row>
    <row r="61" spans="1:15" s="90" customFormat="1" ht="36.75" customHeight="1" x14ac:dyDescent="0.2">
      <c r="A61" s="272" t="s">
        <v>551</v>
      </c>
      <c r="B61" s="273"/>
      <c r="C61" s="121">
        <v>2</v>
      </c>
      <c r="D61" s="121"/>
      <c r="E61" s="225"/>
      <c r="F61" s="139"/>
      <c r="G61" s="125">
        <f>SUM(G59:G60)</f>
        <v>130000</v>
      </c>
      <c r="H61" s="125">
        <f t="shared" ref="H61:O61" si="55">SUM(H59:H60)</f>
        <v>0</v>
      </c>
      <c r="I61" s="125">
        <f t="shared" si="55"/>
        <v>130000</v>
      </c>
      <c r="J61" s="125">
        <f t="shared" si="55"/>
        <v>3731</v>
      </c>
      <c r="K61" s="125">
        <f t="shared" si="55"/>
        <v>8512.0556666666653</v>
      </c>
      <c r="L61" s="125">
        <f t="shared" si="55"/>
        <v>3952</v>
      </c>
      <c r="M61" s="125">
        <f t="shared" si="55"/>
        <v>1765.46</v>
      </c>
      <c r="N61" s="125">
        <f t="shared" si="55"/>
        <v>17960.515666666666</v>
      </c>
      <c r="O61" s="125">
        <f t="shared" si="55"/>
        <v>112039.48433333333</v>
      </c>
    </row>
    <row r="62" spans="1:15" s="7" customFormat="1" ht="36.75" customHeight="1" x14ac:dyDescent="0.2">
      <c r="A62" s="272" t="s">
        <v>608</v>
      </c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29"/>
    </row>
    <row r="63" spans="1:15" s="7" customFormat="1" ht="36.75" customHeight="1" x14ac:dyDescent="0.2">
      <c r="A63" s="175">
        <v>36</v>
      </c>
      <c r="B63" s="112" t="s">
        <v>718</v>
      </c>
      <c r="C63" s="112" t="s">
        <v>400</v>
      </c>
      <c r="D63" s="112" t="s">
        <v>4</v>
      </c>
      <c r="E63" s="142" t="s">
        <v>321</v>
      </c>
      <c r="F63" s="142" t="s">
        <v>19</v>
      </c>
      <c r="G63" s="185">
        <v>17500</v>
      </c>
      <c r="H63" s="185">
        <v>0</v>
      </c>
      <c r="I63" s="185">
        <f t="shared" ref="I63" si="56">SUM(G63:H63)</f>
        <v>17500</v>
      </c>
      <c r="J63" s="178">
        <f>IF(G63&gt;=Datos!$D$14,(Datos!$D$14*Datos!$C$14),IF(G63&lt;=Datos!$D$14,(G63*Datos!$C$14)))</f>
        <v>502.25</v>
      </c>
      <c r="K63" s="186" t="str">
        <f>IF((G63-J63-L63)&lt;=Datos!$G$7,"0",IF((G63-J63-L63)&lt;=Datos!$G$8,((G63-J63-L63)-Datos!$F$8)*Datos!$I$6,IF((G63-J63-L63)&lt;=Datos!$G$9,Datos!$I$8+((G63-J63-L63)-Datos!$F$9)*Datos!$J$6,IF((G63-J63-L63)&gt;=Datos!$F$10,(Datos!$I$8+Datos!$J$8)+((G63-J63-L63)-Datos!$F$10)*Datos!$K$6))))</f>
        <v>0</v>
      </c>
      <c r="L63" s="178">
        <f>IF(G63&gt;=Datos!$D$15,(Datos!$D$15*Datos!$C$15),IF(G63&lt;=Datos!$D$15,(G63*Datos!$C$15)))</f>
        <v>532</v>
      </c>
      <c r="M63" s="185">
        <v>25</v>
      </c>
      <c r="N63" s="185">
        <f t="shared" ref="N63" si="57">SUM(J63:M63)</f>
        <v>1059.25</v>
      </c>
      <c r="O63" s="226">
        <f t="shared" ref="O63" si="58">+G63-N63</f>
        <v>16440.75</v>
      </c>
    </row>
    <row r="64" spans="1:15" s="7" customFormat="1" ht="36.75" customHeight="1" x14ac:dyDescent="0.2">
      <c r="A64" s="175">
        <v>37</v>
      </c>
      <c r="B64" s="112" t="s">
        <v>719</v>
      </c>
      <c r="C64" s="112" t="s">
        <v>400</v>
      </c>
      <c r="D64" s="112" t="s">
        <v>4</v>
      </c>
      <c r="E64" s="142" t="s">
        <v>321</v>
      </c>
      <c r="F64" s="142" t="s">
        <v>19</v>
      </c>
      <c r="G64" s="185">
        <v>17500</v>
      </c>
      <c r="H64" s="185">
        <v>0</v>
      </c>
      <c r="I64" s="185">
        <f t="shared" ref="I64:I66" si="59">SUM(G64:H64)</f>
        <v>17500</v>
      </c>
      <c r="J64" s="178">
        <f>IF(G64&gt;=Datos!$D$14,(Datos!$D$14*Datos!$C$14),IF(G64&lt;=Datos!$D$14,(G64*Datos!$C$14)))</f>
        <v>502.25</v>
      </c>
      <c r="K64" s="186" t="str">
        <f>IF((G64-J64-L64)&lt;=Datos!$G$7,"0",IF((G64-J64-L64)&lt;=Datos!$G$8,((G64-J64-L64)-Datos!$F$8)*Datos!$I$6,IF((G64-J64-L64)&lt;=Datos!$G$9,Datos!$I$8+((G64-J64-L64)-Datos!$F$9)*Datos!$J$6,IF((G64-J64-L64)&gt;=Datos!$F$10,(Datos!$I$8+Datos!$J$8)+((G64-J64-L64)-Datos!$F$10)*Datos!$K$6))))</f>
        <v>0</v>
      </c>
      <c r="L64" s="178">
        <f>IF(G64&gt;=Datos!$D$15,(Datos!$D$15*Datos!$C$15),IF(G64&lt;=Datos!$D$15,(G64*Datos!$C$15)))</f>
        <v>532</v>
      </c>
      <c r="M64" s="185">
        <v>25</v>
      </c>
      <c r="N64" s="185">
        <f t="shared" ref="N64:N66" si="60">SUM(J64:M64)</f>
        <v>1059.25</v>
      </c>
      <c r="O64" s="226">
        <f t="shared" ref="O64:O66" si="61">+G64-N64</f>
        <v>16440.75</v>
      </c>
    </row>
    <row r="65" spans="1:15" s="7" customFormat="1" ht="36.75" customHeight="1" x14ac:dyDescent="0.2">
      <c r="A65" s="175">
        <v>38</v>
      </c>
      <c r="B65" s="112" t="s">
        <v>720</v>
      </c>
      <c r="C65" s="112" t="s">
        <v>400</v>
      </c>
      <c r="D65" s="112" t="s">
        <v>721</v>
      </c>
      <c r="E65" s="142" t="s">
        <v>321</v>
      </c>
      <c r="F65" s="142" t="s">
        <v>19</v>
      </c>
      <c r="G65" s="185">
        <v>20000</v>
      </c>
      <c r="H65" s="185">
        <v>0</v>
      </c>
      <c r="I65" s="185">
        <f t="shared" si="59"/>
        <v>20000</v>
      </c>
      <c r="J65" s="178">
        <f>IF(G65&gt;=Datos!$D$14,(Datos!$D$14*Datos!$C$14),IF(G65&lt;=Datos!$D$14,(G65*Datos!$C$14)))</f>
        <v>574</v>
      </c>
      <c r="K65" s="186" t="str">
        <f>IF((G65-J65-L65)&lt;=Datos!$G$7,"0",IF((G65-J65-L65)&lt;=Datos!$G$8,((G65-J65-L65)-Datos!$F$8)*Datos!$I$6,IF((G65-J65-L65)&lt;=Datos!$G$9,Datos!$I$8+((G65-J65-L65)-Datos!$F$9)*Datos!$J$6,IF((G65-J65-L65)&gt;=Datos!$F$10,(Datos!$I$8+Datos!$J$8)+((G65-J65-L65)-Datos!$F$10)*Datos!$K$6))))</f>
        <v>0</v>
      </c>
      <c r="L65" s="178">
        <f>IF(G65&gt;=Datos!$D$15,(Datos!$D$15*Datos!$C$15),IF(G65&lt;=Datos!$D$15,(G65*Datos!$C$15)))</f>
        <v>608</v>
      </c>
      <c r="M65" s="185">
        <v>25</v>
      </c>
      <c r="N65" s="185">
        <f t="shared" si="60"/>
        <v>1207</v>
      </c>
      <c r="O65" s="226">
        <f t="shared" si="61"/>
        <v>18793</v>
      </c>
    </row>
    <row r="66" spans="1:15" s="7" customFormat="1" ht="36.75" customHeight="1" x14ac:dyDescent="0.2">
      <c r="A66" s="175">
        <v>39</v>
      </c>
      <c r="B66" s="112" t="s">
        <v>722</v>
      </c>
      <c r="C66" s="112" t="s">
        <v>400</v>
      </c>
      <c r="D66" s="112" t="s">
        <v>4</v>
      </c>
      <c r="E66" s="142" t="s">
        <v>321</v>
      </c>
      <c r="F66" s="142" t="s">
        <v>322</v>
      </c>
      <c r="G66" s="185">
        <v>17500</v>
      </c>
      <c r="H66" s="185">
        <v>0</v>
      </c>
      <c r="I66" s="185">
        <f t="shared" si="59"/>
        <v>17500</v>
      </c>
      <c r="J66" s="178">
        <f>IF(G66&gt;=Datos!$D$14,(Datos!$D$14*Datos!$C$14),IF(G66&lt;=Datos!$D$14,(G66*Datos!$C$14)))</f>
        <v>502.25</v>
      </c>
      <c r="K66" s="186" t="str">
        <f>IF((G66-J66-L66)&lt;=Datos!$G$7,"0",IF((G66-J66-L66)&lt;=Datos!$G$8,((G66-J66-L66)-Datos!$F$8)*Datos!$I$6,IF((G66-J66-L66)&lt;=Datos!$G$9,Datos!$I$8+((G66-J66-L66)-Datos!$F$9)*Datos!$J$6,IF((G66-J66-L66)&gt;=Datos!$F$10,(Datos!$I$8+Datos!$J$8)+((G66-J66-L66)-Datos!$F$10)*Datos!$K$6))))</f>
        <v>0</v>
      </c>
      <c r="L66" s="178">
        <f>IF(G66&gt;=Datos!$D$15,(Datos!$D$15*Datos!$C$15),IF(G66&lt;=Datos!$D$15,(G66*Datos!$C$15)))</f>
        <v>532</v>
      </c>
      <c r="M66" s="185">
        <v>25</v>
      </c>
      <c r="N66" s="185">
        <f t="shared" si="60"/>
        <v>1059.25</v>
      </c>
      <c r="O66" s="226">
        <f t="shared" si="61"/>
        <v>16440.75</v>
      </c>
    </row>
    <row r="67" spans="1:15" s="7" customFormat="1" ht="36.75" customHeight="1" x14ac:dyDescent="0.2">
      <c r="A67" s="175">
        <v>40</v>
      </c>
      <c r="B67" s="112" t="s">
        <v>723</v>
      </c>
      <c r="C67" s="112" t="s">
        <v>400</v>
      </c>
      <c r="D67" s="112" t="s">
        <v>4</v>
      </c>
      <c r="E67" s="142" t="s">
        <v>321</v>
      </c>
      <c r="F67" s="142" t="s">
        <v>322</v>
      </c>
      <c r="G67" s="185">
        <v>17500</v>
      </c>
      <c r="H67" s="185">
        <v>0</v>
      </c>
      <c r="I67" s="185">
        <f t="shared" ref="I67:I68" si="62">SUM(G67:H67)</f>
        <v>17500</v>
      </c>
      <c r="J67" s="178">
        <f>IF(G67&gt;=Datos!$D$14,(Datos!$D$14*Datos!$C$14),IF(G67&lt;=Datos!$D$14,(G67*Datos!$C$14)))</f>
        <v>502.25</v>
      </c>
      <c r="K67" s="186" t="str">
        <f>IF((G67-J67-L67)&lt;=Datos!$G$7,"0",IF((G67-J67-L67)&lt;=Datos!$G$8,((G67-J67-L67)-Datos!$F$8)*Datos!$I$6,IF((G67-J67-L67)&lt;=Datos!$G$9,Datos!$I$8+((G67-J67-L67)-Datos!$F$9)*Datos!$J$6,IF((G67-J67-L67)&gt;=Datos!$F$10,(Datos!$I$8+Datos!$J$8)+((G67-J67-L67)-Datos!$F$10)*Datos!$K$6))))</f>
        <v>0</v>
      </c>
      <c r="L67" s="178">
        <f>IF(G67&gt;=Datos!$D$15,(Datos!$D$15*Datos!$C$15),IF(G67&lt;=Datos!$D$15,(G67*Datos!$C$15)))</f>
        <v>532</v>
      </c>
      <c r="M67" s="185">
        <v>25</v>
      </c>
      <c r="N67" s="185">
        <f t="shared" ref="N67:N68" si="63">SUM(J67:M67)</f>
        <v>1059.25</v>
      </c>
      <c r="O67" s="226">
        <f t="shared" ref="O67:O68" si="64">+G67-N67</f>
        <v>16440.75</v>
      </c>
    </row>
    <row r="68" spans="1:15" s="7" customFormat="1" ht="36.75" customHeight="1" x14ac:dyDescent="0.2">
      <c r="A68" s="175">
        <v>41</v>
      </c>
      <c r="B68" s="112" t="s">
        <v>724</v>
      </c>
      <c r="C68" s="112" t="s">
        <v>326</v>
      </c>
      <c r="D68" s="112" t="s">
        <v>4</v>
      </c>
      <c r="E68" s="142" t="s">
        <v>321</v>
      </c>
      <c r="F68" s="142" t="s">
        <v>19</v>
      </c>
      <c r="G68" s="185">
        <v>17500</v>
      </c>
      <c r="H68" s="185">
        <v>0</v>
      </c>
      <c r="I68" s="185">
        <f t="shared" si="62"/>
        <v>17500</v>
      </c>
      <c r="J68" s="178">
        <f>IF(G68&gt;=Datos!$D$14,(Datos!$D$14*Datos!$C$14),IF(G68&lt;=Datos!$D$14,(G68*Datos!$C$14)))</f>
        <v>502.25</v>
      </c>
      <c r="K68" s="186" t="str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0</v>
      </c>
      <c r="L68" s="178">
        <f>IF(G68&gt;=Datos!$D$15,(Datos!$D$15*Datos!$C$15),IF(G68&lt;=Datos!$D$15,(G68*Datos!$C$15)))</f>
        <v>532</v>
      </c>
      <c r="M68" s="185">
        <v>25</v>
      </c>
      <c r="N68" s="185">
        <f t="shared" si="63"/>
        <v>1059.25</v>
      </c>
      <c r="O68" s="226">
        <f t="shared" si="64"/>
        <v>16440.75</v>
      </c>
    </row>
    <row r="69" spans="1:15" s="7" customFormat="1" ht="36.75" customHeight="1" x14ac:dyDescent="0.2">
      <c r="A69" s="175">
        <v>42</v>
      </c>
      <c r="B69" s="112" t="s">
        <v>855</v>
      </c>
      <c r="C69" s="112" t="s">
        <v>400</v>
      </c>
      <c r="D69" s="112" t="s">
        <v>4</v>
      </c>
      <c r="E69" s="142" t="s">
        <v>321</v>
      </c>
      <c r="F69" s="142" t="s">
        <v>19</v>
      </c>
      <c r="G69" s="185">
        <v>17500</v>
      </c>
      <c r="H69" s="185">
        <v>0</v>
      </c>
      <c r="I69" s="185">
        <f t="shared" ref="I69:I81" si="65">SUM(G69:H69)</f>
        <v>17500</v>
      </c>
      <c r="J69" s="178">
        <f>IF(G69&gt;=Datos!$D$14,(Datos!$D$14*Datos!$C$14),IF(G69&lt;=Datos!$D$14,(G69*Datos!$C$14)))</f>
        <v>502.25</v>
      </c>
      <c r="K69" s="186" t="str">
        <f>IF((G69-J69-L69)&lt;=Datos!$G$7,"0",IF((G69-J69-L69)&lt;=Datos!$G$8,((G69-J69-L69)-Datos!$F$8)*Datos!$I$6,IF((G69-J69-L69)&lt;=Datos!$G$9,Datos!$I$8+((G69-J69-L69)-Datos!$F$9)*Datos!$J$6,IF((G69-J69-L69)&gt;=Datos!$F$10,(Datos!$I$8+Datos!$J$8)+((G69-J69-L69)-Datos!$F$10)*Datos!$K$6))))</f>
        <v>0</v>
      </c>
      <c r="L69" s="178">
        <f>IF(G69&gt;=Datos!$D$15,(Datos!$D$15*Datos!$C$15),IF(G69&lt;=Datos!$D$15,(G69*Datos!$C$15)))</f>
        <v>532</v>
      </c>
      <c r="M69" s="185">
        <v>25</v>
      </c>
      <c r="N69" s="185">
        <f t="shared" ref="N69:N85" si="66">SUM(J69:M69)</f>
        <v>1059.25</v>
      </c>
      <c r="O69" s="226">
        <f t="shared" ref="O69:O85" si="67">+G69-N69</f>
        <v>16440.75</v>
      </c>
    </row>
    <row r="70" spans="1:15" s="7" customFormat="1" ht="36.75" customHeight="1" x14ac:dyDescent="0.2">
      <c r="A70" s="175">
        <v>43</v>
      </c>
      <c r="B70" s="112" t="s">
        <v>856</v>
      </c>
      <c r="C70" s="112" t="s">
        <v>400</v>
      </c>
      <c r="D70" s="112" t="s">
        <v>4</v>
      </c>
      <c r="E70" s="142" t="s">
        <v>321</v>
      </c>
      <c r="F70" s="142" t="s">
        <v>19</v>
      </c>
      <c r="G70" s="185">
        <v>17500</v>
      </c>
      <c r="H70" s="185">
        <v>0</v>
      </c>
      <c r="I70" s="185">
        <f t="shared" si="65"/>
        <v>17500</v>
      </c>
      <c r="J70" s="178">
        <f>IF(G70&gt;=Datos!$D$14,(Datos!$D$14*Datos!$C$14),IF(G70&lt;=Datos!$D$14,(G70*Datos!$C$14)))</f>
        <v>502.25</v>
      </c>
      <c r="K70" s="186" t="str">
        <f>IF((G70-J70-L70)&lt;=Datos!$G$7,"0",IF((G70-J70-L70)&lt;=Datos!$G$8,((G70-J70-L70)-Datos!$F$8)*Datos!$I$6,IF((G70-J70-L70)&lt;=Datos!$G$9,Datos!$I$8+((G70-J70-L70)-Datos!$F$9)*Datos!$J$6,IF((G70-J70-L70)&gt;=Datos!$F$10,(Datos!$I$8+Datos!$J$8)+((G70-J70-L70)-Datos!$F$10)*Datos!$K$6))))</f>
        <v>0</v>
      </c>
      <c r="L70" s="178">
        <f>IF(G70&gt;=Datos!$D$15,(Datos!$D$15*Datos!$C$15),IF(G70&lt;=Datos!$D$15,(G70*Datos!$C$15)))</f>
        <v>532</v>
      </c>
      <c r="M70" s="185">
        <v>25</v>
      </c>
      <c r="N70" s="185">
        <f t="shared" si="66"/>
        <v>1059.25</v>
      </c>
      <c r="O70" s="226">
        <f t="shared" si="67"/>
        <v>16440.75</v>
      </c>
    </row>
    <row r="71" spans="1:15" s="7" customFormat="1" ht="36.75" customHeight="1" x14ac:dyDescent="0.2">
      <c r="A71" s="175">
        <v>44</v>
      </c>
      <c r="B71" s="112" t="s">
        <v>857</v>
      </c>
      <c r="C71" s="112" t="s">
        <v>400</v>
      </c>
      <c r="D71" s="112" t="s">
        <v>4</v>
      </c>
      <c r="E71" s="142" t="s">
        <v>321</v>
      </c>
      <c r="F71" s="142" t="s">
        <v>19</v>
      </c>
      <c r="G71" s="185">
        <v>17500</v>
      </c>
      <c r="H71" s="185">
        <v>0</v>
      </c>
      <c r="I71" s="185">
        <f t="shared" si="65"/>
        <v>17500</v>
      </c>
      <c r="J71" s="178">
        <f>IF(G71&gt;=Datos!$D$14,(Datos!$D$14*Datos!$C$14),IF(G71&lt;=Datos!$D$14,(G71*Datos!$C$14)))</f>
        <v>502.25</v>
      </c>
      <c r="K71" s="186" t="str">
        <f>IF((G71-J71-L71)&lt;=Datos!$G$7,"0",IF((G71-J71-L71)&lt;=Datos!$G$8,((G71-J71-L71)-Datos!$F$8)*Datos!$I$6,IF((G71-J71-L71)&lt;=Datos!$G$9,Datos!$I$8+((G71-J71-L71)-Datos!$F$9)*Datos!$J$6,IF((G71-J71-L71)&gt;=Datos!$F$10,(Datos!$I$8+Datos!$J$8)+((G71-J71-L71)-Datos!$F$10)*Datos!$K$6))))</f>
        <v>0</v>
      </c>
      <c r="L71" s="178">
        <f>IF(G71&gt;=Datos!$D$15,(Datos!$D$15*Datos!$C$15),IF(G71&lt;=Datos!$D$15,(G71*Datos!$C$15)))</f>
        <v>532</v>
      </c>
      <c r="M71" s="185">
        <v>25</v>
      </c>
      <c r="N71" s="185">
        <f t="shared" si="66"/>
        <v>1059.25</v>
      </c>
      <c r="O71" s="226">
        <f t="shared" si="67"/>
        <v>16440.75</v>
      </c>
    </row>
    <row r="72" spans="1:15" s="7" customFormat="1" ht="36.75" customHeight="1" x14ac:dyDescent="0.2">
      <c r="A72" s="175">
        <v>45</v>
      </c>
      <c r="B72" s="112" t="s">
        <v>858</v>
      </c>
      <c r="C72" s="112" t="s">
        <v>400</v>
      </c>
      <c r="D72" s="112" t="s">
        <v>4</v>
      </c>
      <c r="E72" s="142" t="s">
        <v>321</v>
      </c>
      <c r="F72" s="142" t="s">
        <v>19</v>
      </c>
      <c r="G72" s="185">
        <v>17500</v>
      </c>
      <c r="H72" s="185">
        <v>0</v>
      </c>
      <c r="I72" s="185">
        <f t="shared" ref="I72" si="68">SUM(G72:H72)</f>
        <v>17500</v>
      </c>
      <c r="J72" s="178">
        <f>IF(G72&gt;=Datos!$D$14,(Datos!$D$14*Datos!$C$14),IF(G72&lt;=Datos!$D$14,(G72*Datos!$C$14)))</f>
        <v>502.25</v>
      </c>
      <c r="K72" s="186" t="str">
        <f>IF((G72-J72-L72)&lt;=Datos!$G$7,"0",IF((G72-J72-L72)&lt;=Datos!$G$8,((G72-J72-L72)-Datos!$F$8)*Datos!$I$6,IF((G72-J72-L72)&lt;=Datos!$G$9,Datos!$I$8+((G72-J72-L72)-Datos!$F$9)*Datos!$J$6,IF((G72-J72-L72)&gt;=Datos!$F$10,(Datos!$I$8+Datos!$J$8)+((G72-J72-L72)-Datos!$F$10)*Datos!$K$6))))</f>
        <v>0</v>
      </c>
      <c r="L72" s="178">
        <f>IF(G72&gt;=Datos!$D$15,(Datos!$D$15*Datos!$C$15),IF(G72&lt;=Datos!$D$15,(G72*Datos!$C$15)))</f>
        <v>532</v>
      </c>
      <c r="M72" s="185">
        <v>25</v>
      </c>
      <c r="N72" s="185">
        <f t="shared" ref="N72" si="69">SUM(J72:M72)</f>
        <v>1059.25</v>
      </c>
      <c r="O72" s="226">
        <f t="shared" ref="O72" si="70">+G72-N72</f>
        <v>16440.75</v>
      </c>
    </row>
    <row r="73" spans="1:15" s="7" customFormat="1" ht="36.75" customHeight="1" x14ac:dyDescent="0.2">
      <c r="A73" s="175">
        <v>46</v>
      </c>
      <c r="B73" s="112" t="s">
        <v>891</v>
      </c>
      <c r="C73" s="112" t="s">
        <v>325</v>
      </c>
      <c r="D73" s="112" t="s">
        <v>4</v>
      </c>
      <c r="E73" s="142" t="s">
        <v>321</v>
      </c>
      <c r="F73" s="142" t="s">
        <v>19</v>
      </c>
      <c r="G73" s="185">
        <v>3500</v>
      </c>
      <c r="H73" s="185">
        <v>0</v>
      </c>
      <c r="I73" s="185">
        <f t="shared" ref="I73:I75" si="71">SUM(G73:H73)</f>
        <v>3500</v>
      </c>
      <c r="J73" s="178">
        <f>IF(G73&gt;=Datos!$D$14,(Datos!$D$14*Datos!$C$14),IF(G73&lt;=Datos!$D$14,(G73*Datos!$C$14)))</f>
        <v>100.45</v>
      </c>
      <c r="K73" s="186" t="str">
        <f>IF((G73-J73-L73)&lt;=Datos!$G$7,"0",IF((G73-J73-L73)&lt;=Datos!$G$8,((G73-J73-L73)-Datos!$F$8)*Datos!$I$6,IF((G73-J73-L73)&lt;=Datos!$G$9,Datos!$I$8+((G73-J73-L73)-Datos!$F$9)*Datos!$J$6,IF((G73-J73-L73)&gt;=Datos!$F$10,(Datos!$I$8+Datos!$J$8)+((G73-J73-L73)-Datos!$F$10)*Datos!$K$6))))</f>
        <v>0</v>
      </c>
      <c r="L73" s="178">
        <f>IF(G73&gt;=Datos!$D$15,(Datos!$D$15*Datos!$C$15),IF(G73&lt;=Datos!$D$15,(G73*Datos!$C$15)))</f>
        <v>106.4</v>
      </c>
      <c r="M73" s="185">
        <v>25</v>
      </c>
      <c r="N73" s="185">
        <f t="shared" ref="N73:N80" si="72">SUM(J73:M73)</f>
        <v>231.85000000000002</v>
      </c>
      <c r="O73" s="226">
        <f t="shared" ref="O73:O80" si="73">+G73-N73</f>
        <v>3268.15</v>
      </c>
    </row>
    <row r="74" spans="1:15" s="7" customFormat="1" ht="36.75" customHeight="1" x14ac:dyDescent="0.2">
      <c r="A74" s="175">
        <v>47</v>
      </c>
      <c r="B74" s="112" t="s">
        <v>310</v>
      </c>
      <c r="C74" s="112" t="s">
        <v>326</v>
      </c>
      <c r="D74" s="112" t="s">
        <v>4</v>
      </c>
      <c r="E74" s="142" t="s">
        <v>321</v>
      </c>
      <c r="F74" s="142" t="s">
        <v>19</v>
      </c>
      <c r="G74" s="185">
        <v>18000</v>
      </c>
      <c r="H74" s="185">
        <v>0</v>
      </c>
      <c r="I74" s="185">
        <f t="shared" si="71"/>
        <v>18000</v>
      </c>
      <c r="J74" s="178">
        <f>IF(G74&gt;=Datos!$D$14,(Datos!$D$14*Datos!$C$14),IF(G74&lt;=Datos!$D$14,(G74*Datos!$C$14)))</f>
        <v>516.6</v>
      </c>
      <c r="K74" s="186" t="str">
        <f>IF((G74-J74-L74)&lt;=Datos!$G$7,"0",IF((G74-J74-L74)&lt;=Datos!$G$8,((G74-J74-L74)-Datos!$F$8)*Datos!$I$6,IF((G74-J74-L74)&lt;=Datos!$G$9,Datos!$I$8+((G74-J74-L74)-Datos!$F$9)*Datos!$J$6,IF((G74-J74-L74)&gt;=Datos!$F$10,(Datos!$I$8+Datos!$J$8)+((G74-J74-L74)-Datos!$F$10)*Datos!$K$6))))</f>
        <v>0</v>
      </c>
      <c r="L74" s="178">
        <f>IF(G74&gt;=Datos!$D$15,(Datos!$D$15*Datos!$C$15),IF(G74&lt;=Datos!$D$15,(G74*Datos!$C$15)))</f>
        <v>547.20000000000005</v>
      </c>
      <c r="M74" s="185">
        <v>25</v>
      </c>
      <c r="N74" s="185">
        <f t="shared" si="72"/>
        <v>1088.8000000000002</v>
      </c>
      <c r="O74" s="226">
        <f t="shared" si="73"/>
        <v>16911.2</v>
      </c>
    </row>
    <row r="75" spans="1:15" s="7" customFormat="1" ht="36.75" customHeight="1" x14ac:dyDescent="0.2">
      <c r="A75" s="175">
        <v>48</v>
      </c>
      <c r="B75" s="112" t="s">
        <v>62</v>
      </c>
      <c r="C75" s="112" t="s">
        <v>327</v>
      </c>
      <c r="D75" s="112" t="s">
        <v>4</v>
      </c>
      <c r="E75" s="142" t="s">
        <v>321</v>
      </c>
      <c r="F75" s="142" t="s">
        <v>19</v>
      </c>
      <c r="G75" s="185">
        <v>18000</v>
      </c>
      <c r="H75" s="185">
        <v>0</v>
      </c>
      <c r="I75" s="185">
        <f t="shared" si="71"/>
        <v>18000</v>
      </c>
      <c r="J75" s="178">
        <f>IF(G75&gt;=Datos!$D$14,(Datos!$D$14*Datos!$C$14),IF(G75&lt;=Datos!$D$14,(G75*Datos!$C$14)))</f>
        <v>516.6</v>
      </c>
      <c r="K75" s="186" t="str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0</v>
      </c>
      <c r="L75" s="178">
        <f>IF(G75&gt;=Datos!$D$15,(Datos!$D$15*Datos!$C$15),IF(G75&lt;=Datos!$D$15,(G75*Datos!$C$15)))</f>
        <v>547.20000000000005</v>
      </c>
      <c r="M75" s="185">
        <v>25</v>
      </c>
      <c r="N75" s="185">
        <f t="shared" si="72"/>
        <v>1088.8000000000002</v>
      </c>
      <c r="O75" s="226">
        <f t="shared" si="73"/>
        <v>16911.2</v>
      </c>
    </row>
    <row r="76" spans="1:15" s="7" customFormat="1" ht="36.75" customHeight="1" x14ac:dyDescent="0.2">
      <c r="A76" s="175">
        <v>49</v>
      </c>
      <c r="B76" s="112" t="s">
        <v>43</v>
      </c>
      <c r="C76" s="112" t="s">
        <v>325</v>
      </c>
      <c r="D76" s="112" t="s">
        <v>4</v>
      </c>
      <c r="E76" s="142" t="s">
        <v>321</v>
      </c>
      <c r="F76" s="142" t="s">
        <v>19</v>
      </c>
      <c r="G76" s="185">
        <v>18000</v>
      </c>
      <c r="H76" s="185">
        <v>0</v>
      </c>
      <c r="I76" s="185">
        <f>SUM(G76:H76)</f>
        <v>18000</v>
      </c>
      <c r="J76" s="178">
        <f>IF(G76&gt;=Datos!$D$14,(Datos!$D$14*Datos!$C$14),IF(G76&lt;=Datos!$D$14,(G76*Datos!$C$14)))</f>
        <v>516.6</v>
      </c>
      <c r="K76" s="186" t="str">
        <f>IF((G76-J76-L76)&lt;=Datos!$G$7,"0",IF((G76-J76-L76)&lt;=Datos!$G$8,((G76-J76-L76)-Datos!$F$8)*Datos!$I$6,IF((G76-J76-L76)&lt;=Datos!$G$9,Datos!$I$8+((G76-J76-L76)-Datos!$F$9)*Datos!$J$6,IF((G76-J76-L76)&gt;=Datos!$F$10,(Datos!$I$8+Datos!$J$8)+((G76-J76-L76)-Datos!$F$10)*Datos!$K$6))))</f>
        <v>0</v>
      </c>
      <c r="L76" s="178">
        <f>IF(G76&gt;=Datos!$D$15,(Datos!$D$15*Datos!$C$15),IF(G76&lt;=Datos!$D$15,(G76*Datos!$C$15)))</f>
        <v>547.20000000000005</v>
      </c>
      <c r="M76" s="185">
        <v>25</v>
      </c>
      <c r="N76" s="185">
        <f t="shared" si="72"/>
        <v>1088.8000000000002</v>
      </c>
      <c r="O76" s="226">
        <f t="shared" si="73"/>
        <v>16911.2</v>
      </c>
    </row>
    <row r="77" spans="1:15" s="7" customFormat="1" ht="36.75" customHeight="1" x14ac:dyDescent="0.2">
      <c r="A77" s="175">
        <v>50</v>
      </c>
      <c r="B77" s="167" t="s">
        <v>513</v>
      </c>
      <c r="C77" s="112" t="s">
        <v>327</v>
      </c>
      <c r="D77" s="135" t="s">
        <v>4</v>
      </c>
      <c r="E77" s="142" t="s">
        <v>321</v>
      </c>
      <c r="F77" s="142" t="s">
        <v>322</v>
      </c>
      <c r="G77" s="185">
        <v>17500</v>
      </c>
      <c r="H77" s="185">
        <v>0</v>
      </c>
      <c r="I77" s="185">
        <f t="shared" ref="I77" si="74">SUM(G77:H77)</f>
        <v>17500</v>
      </c>
      <c r="J77" s="178">
        <v>502.25</v>
      </c>
      <c r="K77" s="186" t="str">
        <f>IF((G77-J77-L77)&lt;=Datos!$G$7,"0",IF((G77-J77-L77)&lt;=Datos!$G$8,((G77-J77-L77)-Datos!$F$8)*Datos!$I$6,IF((G77-J77-L77)&lt;=Datos!$G$9,Datos!$I$8+((G77-J77-L77)-Datos!$F$9)*Datos!$J$6,IF((G77-J77-L77)&gt;=Datos!$F$10,(Datos!$I$8+Datos!$J$8)+((G77-J77-L77)-Datos!$F$10)*Datos!$K$6))))</f>
        <v>0</v>
      </c>
      <c r="L77" s="178">
        <v>532</v>
      </c>
      <c r="M77" s="185">
        <v>5507.95</v>
      </c>
      <c r="N77" s="185">
        <f t="shared" si="72"/>
        <v>6542.2</v>
      </c>
      <c r="O77" s="226">
        <f t="shared" si="73"/>
        <v>10957.8</v>
      </c>
    </row>
    <row r="78" spans="1:15" s="7" customFormat="1" ht="36.75" customHeight="1" x14ac:dyDescent="0.2">
      <c r="A78" s="175">
        <v>51</v>
      </c>
      <c r="B78" s="112" t="s">
        <v>145</v>
      </c>
      <c r="C78" s="112" t="s">
        <v>325</v>
      </c>
      <c r="D78" s="112" t="s">
        <v>4</v>
      </c>
      <c r="E78" s="142" t="s">
        <v>321</v>
      </c>
      <c r="F78" s="142" t="s">
        <v>19</v>
      </c>
      <c r="G78" s="185">
        <v>18000</v>
      </c>
      <c r="H78" s="185">
        <v>0</v>
      </c>
      <c r="I78" s="185">
        <f t="shared" ref="I78" si="75">SUM(G78:H78)</f>
        <v>18000</v>
      </c>
      <c r="J78" s="178">
        <f>IF(G78&gt;=Datos!$D$14,(Datos!$D$14*Datos!$C$14),IF(G78&lt;=Datos!$D$14,(G78*Datos!$C$14)))</f>
        <v>516.6</v>
      </c>
      <c r="K78" s="186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178">
        <f>IF(G78&gt;=Datos!$D$15,(Datos!$D$15*Datos!$C$15),IF(G78&lt;=Datos!$D$15,(G78*Datos!$C$15)))</f>
        <v>547.20000000000005</v>
      </c>
      <c r="M78" s="185">
        <v>6537.92</v>
      </c>
      <c r="N78" s="185">
        <f t="shared" si="72"/>
        <v>7601.72</v>
      </c>
      <c r="O78" s="226">
        <f t="shared" si="73"/>
        <v>10398.279999999999</v>
      </c>
    </row>
    <row r="79" spans="1:15" s="7" customFormat="1" ht="36.75" customHeight="1" x14ac:dyDescent="0.2">
      <c r="A79" s="175">
        <v>52</v>
      </c>
      <c r="B79" s="112" t="s">
        <v>638</v>
      </c>
      <c r="C79" s="112" t="s">
        <v>400</v>
      </c>
      <c r="D79" s="112" t="s">
        <v>4</v>
      </c>
      <c r="E79" s="142" t="s">
        <v>321</v>
      </c>
      <c r="F79" s="142" t="s">
        <v>19</v>
      </c>
      <c r="G79" s="185">
        <v>17500</v>
      </c>
      <c r="H79" s="185">
        <v>0</v>
      </c>
      <c r="I79" s="185">
        <f t="shared" ref="I79:I80" si="76">SUM(G79:H79)</f>
        <v>17500</v>
      </c>
      <c r="J79" s="178">
        <f>IF(G79&gt;=Datos!$D$14,(Datos!$D$14*Datos!$C$14),IF(G79&lt;=Datos!$D$14,(G79*Datos!$C$14)))</f>
        <v>502.25</v>
      </c>
      <c r="K79" s="186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178">
        <f>IF(G79&gt;=Datos!$D$15,(Datos!$D$15*Datos!$C$15),IF(G79&lt;=Datos!$D$15,(G79*Datos!$C$15)))</f>
        <v>532</v>
      </c>
      <c r="M79" s="185">
        <v>3025</v>
      </c>
      <c r="N79" s="185">
        <f t="shared" si="72"/>
        <v>4059.25</v>
      </c>
      <c r="O79" s="226">
        <f t="shared" si="73"/>
        <v>13440.75</v>
      </c>
    </row>
    <row r="80" spans="1:15" s="7" customFormat="1" ht="36.75" customHeight="1" x14ac:dyDescent="0.2">
      <c r="A80" s="175">
        <v>53</v>
      </c>
      <c r="B80" s="112" t="s">
        <v>79</v>
      </c>
      <c r="C80" s="112" t="s">
        <v>326</v>
      </c>
      <c r="D80" s="112" t="s">
        <v>4</v>
      </c>
      <c r="E80" s="142" t="s">
        <v>321</v>
      </c>
      <c r="F80" s="142" t="s">
        <v>19</v>
      </c>
      <c r="G80" s="185">
        <v>18000</v>
      </c>
      <c r="H80" s="185">
        <v>0</v>
      </c>
      <c r="I80" s="185">
        <f t="shared" si="76"/>
        <v>18000</v>
      </c>
      <c r="J80" s="178">
        <f>IF(G80&gt;=Datos!$D$14,(Datos!$D$14*Datos!$C$14),IF(G80&lt;=Datos!$D$14,(G80*Datos!$C$14)))</f>
        <v>516.6</v>
      </c>
      <c r="K80" s="186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178">
        <f>IF(G80&gt;=Datos!$D$15,(Datos!$D$15*Datos!$C$15),IF(G80&lt;=Datos!$D$15,(G80*Datos!$C$15)))</f>
        <v>547.20000000000005</v>
      </c>
      <c r="M80" s="185">
        <v>25</v>
      </c>
      <c r="N80" s="185">
        <f t="shared" si="72"/>
        <v>1088.8000000000002</v>
      </c>
      <c r="O80" s="226">
        <f t="shared" si="73"/>
        <v>16911.2</v>
      </c>
    </row>
    <row r="81" spans="1:15" s="7" customFormat="1" ht="36.75" customHeight="1" x14ac:dyDescent="0.2">
      <c r="A81" s="175">
        <v>54</v>
      </c>
      <c r="B81" s="112" t="s">
        <v>544</v>
      </c>
      <c r="C81" s="112" t="s">
        <v>400</v>
      </c>
      <c r="D81" s="112" t="s">
        <v>4</v>
      </c>
      <c r="E81" s="142" t="s">
        <v>321</v>
      </c>
      <c r="F81" s="142" t="s">
        <v>19</v>
      </c>
      <c r="G81" s="185">
        <v>17500</v>
      </c>
      <c r="H81" s="185">
        <v>0</v>
      </c>
      <c r="I81" s="185">
        <f t="shared" si="65"/>
        <v>17500</v>
      </c>
      <c r="J81" s="178">
        <v>502.25</v>
      </c>
      <c r="K81" s="186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178">
        <v>532</v>
      </c>
      <c r="M81" s="185">
        <v>25</v>
      </c>
      <c r="N81" s="185">
        <f t="shared" si="66"/>
        <v>1059.25</v>
      </c>
      <c r="O81" s="226">
        <f t="shared" si="67"/>
        <v>16440.75</v>
      </c>
    </row>
    <row r="82" spans="1:15" s="7" customFormat="1" ht="36.75" customHeight="1" x14ac:dyDescent="0.2">
      <c r="A82" s="175">
        <v>55</v>
      </c>
      <c r="B82" s="112" t="s">
        <v>158</v>
      </c>
      <c r="C82" s="112" t="s">
        <v>325</v>
      </c>
      <c r="D82" s="112" t="s">
        <v>4</v>
      </c>
      <c r="E82" s="142" t="s">
        <v>321</v>
      </c>
      <c r="F82" s="142" t="s">
        <v>19</v>
      </c>
      <c r="G82" s="185">
        <v>18000</v>
      </c>
      <c r="H82" s="185">
        <v>0</v>
      </c>
      <c r="I82" s="185">
        <f t="shared" ref="I82" si="77">SUM(G82:H82)</f>
        <v>18000</v>
      </c>
      <c r="J82" s="178">
        <f>IF(G82&gt;=Datos!$D$14,(Datos!$D$14*Datos!$C$14),IF(G82&lt;=Datos!$D$14,(G82*Datos!$C$14)))</f>
        <v>516.6</v>
      </c>
      <c r="K82" s="186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178">
        <f>IF(G82&gt;=Datos!$D$15,(Datos!$D$15*Datos!$C$15),IF(G82&lt;=Datos!$D$15,(G82*Datos!$C$15)))</f>
        <v>547.20000000000005</v>
      </c>
      <c r="M82" s="185">
        <v>2025</v>
      </c>
      <c r="N82" s="185">
        <f t="shared" si="66"/>
        <v>3088.8</v>
      </c>
      <c r="O82" s="226">
        <f t="shared" si="67"/>
        <v>14911.2</v>
      </c>
    </row>
    <row r="83" spans="1:15" s="7" customFormat="1" ht="36.75" customHeight="1" x14ac:dyDescent="0.2">
      <c r="A83" s="175">
        <v>56</v>
      </c>
      <c r="B83" s="196" t="s">
        <v>428</v>
      </c>
      <c r="C83" s="112" t="s">
        <v>326</v>
      </c>
      <c r="D83" s="196" t="s">
        <v>264</v>
      </c>
      <c r="E83" s="142" t="s">
        <v>321</v>
      </c>
      <c r="F83" s="142" t="s">
        <v>322</v>
      </c>
      <c r="G83" s="136">
        <v>18000</v>
      </c>
      <c r="H83" s="185">
        <v>0</v>
      </c>
      <c r="I83" s="136">
        <f t="shared" ref="I83" si="78">SUM(G83:H83)</f>
        <v>18000</v>
      </c>
      <c r="J83" s="178">
        <f>IF(G83&gt;=Datos!$D$14,(Datos!$D$14*Datos!$C$14),IF(G83&lt;=Datos!$D$14,(G83*Datos!$C$14)))</f>
        <v>516.6</v>
      </c>
      <c r="K83" s="186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178">
        <f>IF(G83&gt;=Datos!$D$15,(Datos!$D$15*Datos!$C$15),IF(G83&lt;=Datos!$D$15,(G83*Datos!$C$15)))</f>
        <v>547.20000000000005</v>
      </c>
      <c r="M83" s="185">
        <v>25</v>
      </c>
      <c r="N83" s="185">
        <f t="shared" si="66"/>
        <v>1088.8000000000002</v>
      </c>
      <c r="O83" s="226">
        <f t="shared" si="67"/>
        <v>16911.2</v>
      </c>
    </row>
    <row r="84" spans="1:15" s="7" customFormat="1" ht="36.75" customHeight="1" x14ac:dyDescent="0.2">
      <c r="A84" s="175">
        <v>57</v>
      </c>
      <c r="B84" s="112" t="s">
        <v>353</v>
      </c>
      <c r="C84" s="112" t="s">
        <v>325</v>
      </c>
      <c r="D84" s="112" t="s">
        <v>256</v>
      </c>
      <c r="E84" s="142" t="s">
        <v>321</v>
      </c>
      <c r="F84" s="142" t="s">
        <v>322</v>
      </c>
      <c r="G84" s="185">
        <v>25000</v>
      </c>
      <c r="H84" s="185">
        <v>0</v>
      </c>
      <c r="I84" s="185">
        <f>SUM(G84:H84)</f>
        <v>25000</v>
      </c>
      <c r="J84" s="178">
        <f>IF(G84&gt;=Datos!$D$14,(Datos!$D$14*Datos!$C$14),IF(G84&lt;=Datos!$D$14,(G84*Datos!$C$14)))</f>
        <v>717.5</v>
      </c>
      <c r="K84" s="186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178">
        <f>IF(G84&gt;=Datos!$D$15,(Datos!$D$15*Datos!$C$15),IF(G84&lt;=Datos!$D$15,(G84*Datos!$C$15)))</f>
        <v>760</v>
      </c>
      <c r="M84" s="185">
        <v>25</v>
      </c>
      <c r="N84" s="185">
        <f t="shared" si="66"/>
        <v>1502.5</v>
      </c>
      <c r="O84" s="226">
        <f t="shared" si="67"/>
        <v>23497.5</v>
      </c>
    </row>
    <row r="85" spans="1:15" s="7" customFormat="1" ht="36.75" customHeight="1" x14ac:dyDescent="0.2">
      <c r="A85" s="175">
        <v>58</v>
      </c>
      <c r="B85" s="112" t="s">
        <v>98</v>
      </c>
      <c r="C85" s="112" t="s">
        <v>327</v>
      </c>
      <c r="D85" s="112" t="s">
        <v>4</v>
      </c>
      <c r="E85" s="142" t="s">
        <v>321</v>
      </c>
      <c r="F85" s="142" t="s">
        <v>19</v>
      </c>
      <c r="G85" s="185">
        <v>18000</v>
      </c>
      <c r="H85" s="185">
        <v>0</v>
      </c>
      <c r="I85" s="185">
        <f t="shared" ref="I85:I92" si="79">SUM(G85:H85)</f>
        <v>18000</v>
      </c>
      <c r="J85" s="178">
        <f>IF(G85&gt;=Datos!$D$14,(Datos!$D$14*Datos!$C$14),IF(G85&lt;=Datos!$D$14,(G85*Datos!$C$14)))</f>
        <v>516.6</v>
      </c>
      <c r="K85" s="186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178">
        <f>IF(G85&gt;=Datos!$D$15,(Datos!$D$15*Datos!$C$15),IF(G85&lt;=Datos!$D$15,(G85*Datos!$C$15)))</f>
        <v>547.20000000000005</v>
      </c>
      <c r="M85" s="185">
        <v>4370.13</v>
      </c>
      <c r="N85" s="185">
        <f t="shared" si="66"/>
        <v>5433.93</v>
      </c>
      <c r="O85" s="226">
        <f t="shared" si="67"/>
        <v>12566.07</v>
      </c>
    </row>
    <row r="86" spans="1:15" s="7" customFormat="1" ht="36.75" customHeight="1" x14ac:dyDescent="0.2">
      <c r="A86" s="175">
        <v>59</v>
      </c>
      <c r="B86" s="112" t="s">
        <v>152</v>
      </c>
      <c r="C86" s="112" t="s">
        <v>327</v>
      </c>
      <c r="D86" s="112" t="s">
        <v>4</v>
      </c>
      <c r="E86" s="142" t="s">
        <v>321</v>
      </c>
      <c r="F86" s="142" t="s">
        <v>322</v>
      </c>
      <c r="G86" s="185">
        <v>18000</v>
      </c>
      <c r="H86" s="185">
        <v>0</v>
      </c>
      <c r="I86" s="185">
        <f t="shared" si="79"/>
        <v>18000</v>
      </c>
      <c r="J86" s="178">
        <f>IF(G86&gt;=Datos!$D$14,(Datos!$D$14*Datos!$C$14),IF(G86&lt;=Datos!$D$14,(G86*Datos!$C$14)))</f>
        <v>516.6</v>
      </c>
      <c r="K86" s="186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178">
        <f>IF(G86&gt;=Datos!$D$15,(Datos!$D$15*Datos!$C$15),IF(G86&lt;=Datos!$D$15,(G86*Datos!$C$15)))</f>
        <v>547.20000000000005</v>
      </c>
      <c r="M86" s="185">
        <v>3598.42</v>
      </c>
      <c r="N86" s="185">
        <f t="shared" ref="N86:N102" si="80">SUM(J86:M86)</f>
        <v>4662.22</v>
      </c>
      <c r="O86" s="226">
        <f t="shared" ref="O86:O102" si="81">+G86-N86</f>
        <v>13337.779999999999</v>
      </c>
    </row>
    <row r="87" spans="1:15" s="7" customFormat="1" ht="36.75" customHeight="1" x14ac:dyDescent="0.2">
      <c r="A87" s="175">
        <v>60</v>
      </c>
      <c r="B87" s="196" t="s">
        <v>438</v>
      </c>
      <c r="C87" s="112" t="s">
        <v>326</v>
      </c>
      <c r="D87" s="196" t="s">
        <v>4</v>
      </c>
      <c r="E87" s="142" t="s">
        <v>321</v>
      </c>
      <c r="F87" s="142" t="s">
        <v>19</v>
      </c>
      <c r="G87" s="136">
        <v>18000</v>
      </c>
      <c r="H87" s="185">
        <v>0</v>
      </c>
      <c r="I87" s="136">
        <f t="shared" si="79"/>
        <v>18000</v>
      </c>
      <c r="J87" s="178">
        <f>IF(G87&gt;=Datos!$D$14,(Datos!$D$14*Datos!$C$14),IF(G87&lt;=Datos!$D$14,(G87*Datos!$C$14)))</f>
        <v>516.6</v>
      </c>
      <c r="K87" s="186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178">
        <f>IF(G87&gt;=Datos!$D$15,(Datos!$D$15*Datos!$C$15),IF(G87&lt;=Datos!$D$15,(G87*Datos!$C$15)))</f>
        <v>547.20000000000005</v>
      </c>
      <c r="M87" s="185">
        <v>25</v>
      </c>
      <c r="N87" s="185">
        <f t="shared" si="80"/>
        <v>1088.8000000000002</v>
      </c>
      <c r="O87" s="226">
        <f t="shared" si="81"/>
        <v>16911.2</v>
      </c>
    </row>
    <row r="88" spans="1:15" s="7" customFormat="1" ht="36.75" customHeight="1" x14ac:dyDescent="0.2">
      <c r="A88" s="175">
        <v>61</v>
      </c>
      <c r="B88" s="112" t="s">
        <v>536</v>
      </c>
      <c r="C88" s="112" t="s">
        <v>400</v>
      </c>
      <c r="D88" s="112" t="s">
        <v>256</v>
      </c>
      <c r="E88" s="142" t="s">
        <v>321</v>
      </c>
      <c r="F88" s="142" t="s">
        <v>322</v>
      </c>
      <c r="G88" s="185">
        <v>25000</v>
      </c>
      <c r="H88" s="185">
        <v>0</v>
      </c>
      <c r="I88" s="185">
        <f t="shared" si="79"/>
        <v>25000</v>
      </c>
      <c r="J88" s="178">
        <v>717.5</v>
      </c>
      <c r="K88" s="186" t="str">
        <f>IF((G88-J88-L88)&lt;=Datos!$G$7,"0",IF((G88-J88-L88)&lt;=Datos!$G$8,((G88-J88-L88)-Datos!$F$8)*Datos!$I$6,IF((G88-J88-L88)&lt;=Datos!$G$9,Datos!$I$8+((G88-J88-L88)-Datos!$F$9)*Datos!$J$6,IF((G88-J88-L88)&gt;=Datos!$F$10,(Datos!$I$8+Datos!$J$8)+((G88-J88-L88)-Datos!$F$10)*Datos!$K$6))))</f>
        <v>0</v>
      </c>
      <c r="L88" s="178">
        <v>760</v>
      </c>
      <c r="M88" s="185">
        <v>1525</v>
      </c>
      <c r="N88" s="185">
        <f t="shared" si="80"/>
        <v>3002.5</v>
      </c>
      <c r="O88" s="226">
        <f t="shared" si="81"/>
        <v>21997.5</v>
      </c>
    </row>
    <row r="89" spans="1:15" s="7" customFormat="1" ht="36.75" customHeight="1" x14ac:dyDescent="0.2">
      <c r="A89" s="175">
        <v>62</v>
      </c>
      <c r="B89" s="112" t="s">
        <v>135</v>
      </c>
      <c r="C89" s="112" t="s">
        <v>327</v>
      </c>
      <c r="D89" s="112" t="s">
        <v>4</v>
      </c>
      <c r="E89" s="142" t="s">
        <v>321</v>
      </c>
      <c r="F89" s="142" t="s">
        <v>322</v>
      </c>
      <c r="G89" s="185">
        <v>18000</v>
      </c>
      <c r="H89" s="185">
        <v>0</v>
      </c>
      <c r="I89" s="185">
        <f t="shared" si="79"/>
        <v>18000</v>
      </c>
      <c r="J89" s="178">
        <f>IF(G89&gt;=Datos!$D$14,(Datos!$D$14*Datos!$C$14),IF(G89&lt;=Datos!$D$14,(G89*Datos!$C$14)))</f>
        <v>516.6</v>
      </c>
      <c r="K89" s="186" t="str">
        <f>IF((G89-J89-L89)&lt;=Datos!$G$7,"0",IF((G89-J89-L89)&lt;=Datos!$G$8,((G89-J89-L89)-Datos!$F$8)*Datos!$I$6,IF((G89-J89-L89)&lt;=Datos!$G$9,Datos!$I$8+((G89-J89-L89)-Datos!$F$9)*Datos!$J$6,IF((G89-J89-L89)&gt;=Datos!$F$10,(Datos!$I$8+Datos!$J$8)+((G89-J89-L89)-Datos!$F$10)*Datos!$K$6))))</f>
        <v>0</v>
      </c>
      <c r="L89" s="178">
        <f>IF(G89&gt;=Datos!$D$15,(Datos!$D$15*Datos!$C$15),IF(G89&lt;=Datos!$D$15,(G89*Datos!$C$15)))</f>
        <v>547.20000000000005</v>
      </c>
      <c r="M89" s="185">
        <v>3469.13</v>
      </c>
      <c r="N89" s="185">
        <f t="shared" si="80"/>
        <v>4532.93</v>
      </c>
      <c r="O89" s="226">
        <f t="shared" si="81"/>
        <v>13467.07</v>
      </c>
    </row>
    <row r="90" spans="1:15" s="7" customFormat="1" ht="36.75" customHeight="1" x14ac:dyDescent="0.2">
      <c r="A90" s="175">
        <v>63</v>
      </c>
      <c r="B90" s="196" t="s">
        <v>512</v>
      </c>
      <c r="C90" s="112" t="s">
        <v>326</v>
      </c>
      <c r="D90" s="196" t="s">
        <v>4</v>
      </c>
      <c r="E90" s="142" t="s">
        <v>321</v>
      </c>
      <c r="F90" s="142" t="s">
        <v>19</v>
      </c>
      <c r="G90" s="136">
        <v>18000</v>
      </c>
      <c r="H90" s="185">
        <v>0</v>
      </c>
      <c r="I90" s="136">
        <f t="shared" si="79"/>
        <v>18000</v>
      </c>
      <c r="J90" s="178">
        <f>IF(G90&gt;=Datos!$D$14,(Datos!$D$14*Datos!$C$14),IF(G90&lt;=Datos!$D$14,(G90*Datos!$C$14)))</f>
        <v>516.6</v>
      </c>
      <c r="K90" s="186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178">
        <f>IF(G90&gt;=Datos!$D$15,(Datos!$D$15*Datos!$C$15),IF(G90&lt;=Datos!$D$15,(G90*Datos!$C$15)))</f>
        <v>547.20000000000005</v>
      </c>
      <c r="M90" s="185">
        <v>25</v>
      </c>
      <c r="N90" s="185">
        <f t="shared" si="80"/>
        <v>1088.8000000000002</v>
      </c>
      <c r="O90" s="226">
        <f t="shared" si="81"/>
        <v>16911.2</v>
      </c>
    </row>
    <row r="91" spans="1:15" s="7" customFormat="1" ht="36.75" customHeight="1" x14ac:dyDescent="0.2">
      <c r="A91" s="175">
        <v>64</v>
      </c>
      <c r="B91" s="112" t="s">
        <v>76</v>
      </c>
      <c r="C91" s="112" t="s">
        <v>326</v>
      </c>
      <c r="D91" s="112" t="s">
        <v>4</v>
      </c>
      <c r="E91" s="142" t="s">
        <v>321</v>
      </c>
      <c r="F91" s="142" t="s">
        <v>322</v>
      </c>
      <c r="G91" s="185">
        <v>18000</v>
      </c>
      <c r="H91" s="185">
        <v>0</v>
      </c>
      <c r="I91" s="185">
        <f t="shared" si="79"/>
        <v>18000</v>
      </c>
      <c r="J91" s="178">
        <f>IF(G91&gt;=Datos!$D$14,(Datos!$D$14*Datos!$C$14),IF(G91&lt;=Datos!$D$14,(G91*Datos!$C$14)))</f>
        <v>516.6</v>
      </c>
      <c r="K91" s="186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178">
        <f>IF(G91&gt;=Datos!$D$15,(Datos!$D$15*Datos!$C$15),IF(G91&lt;=Datos!$D$15,(G91*Datos!$C$15)))</f>
        <v>547.20000000000005</v>
      </c>
      <c r="M91" s="185">
        <v>25</v>
      </c>
      <c r="N91" s="185">
        <f t="shared" si="80"/>
        <v>1088.8000000000002</v>
      </c>
      <c r="O91" s="226">
        <f t="shared" si="81"/>
        <v>16911.2</v>
      </c>
    </row>
    <row r="92" spans="1:15" s="7" customFormat="1" ht="36.75" customHeight="1" x14ac:dyDescent="0.2">
      <c r="A92" s="175">
        <v>65</v>
      </c>
      <c r="B92" s="112" t="s">
        <v>83</v>
      </c>
      <c r="C92" s="112" t="s">
        <v>327</v>
      </c>
      <c r="D92" s="112" t="s">
        <v>4</v>
      </c>
      <c r="E92" s="142" t="s">
        <v>321</v>
      </c>
      <c r="F92" s="142" t="s">
        <v>19</v>
      </c>
      <c r="G92" s="185">
        <v>18000</v>
      </c>
      <c r="H92" s="185">
        <v>0</v>
      </c>
      <c r="I92" s="185">
        <f t="shared" si="79"/>
        <v>18000</v>
      </c>
      <c r="J92" s="178">
        <f>IF(G92&gt;=Datos!$D$14,(Datos!$D$14*Datos!$C$14),IF(G92&lt;=Datos!$D$14,(G92*Datos!$C$14)))</f>
        <v>516.6</v>
      </c>
      <c r="K92" s="186" t="str">
        <f>IF((G92-J92-L92)&lt;=Datos!$G$7,"0",IF((G92-J92-L92)&lt;=Datos!$G$8,((G92-J92-L92)-Datos!$F$8)*Datos!$I$6,IF((G92-J92-L92)&lt;=Datos!$G$9,Datos!$I$8+((G92-J92-L92)-Datos!$F$9)*Datos!$J$6,IF((G92-J92-L92)&gt;=Datos!$F$10,(Datos!$I$8+Datos!$J$8)+((G92-J92-L92)-Datos!$F$10)*Datos!$K$6))))</f>
        <v>0</v>
      </c>
      <c r="L92" s="178">
        <f>IF(G92&gt;=Datos!$D$15,(Datos!$D$15*Datos!$C$15),IF(G92&lt;=Datos!$D$15,(G92*Datos!$C$15)))</f>
        <v>547.20000000000005</v>
      </c>
      <c r="M92" s="185">
        <v>25</v>
      </c>
      <c r="N92" s="185">
        <f t="shared" si="80"/>
        <v>1088.8000000000002</v>
      </c>
      <c r="O92" s="226">
        <f t="shared" si="81"/>
        <v>16911.2</v>
      </c>
    </row>
    <row r="93" spans="1:15" s="7" customFormat="1" ht="36.75" customHeight="1" x14ac:dyDescent="0.2">
      <c r="A93" s="175">
        <v>66</v>
      </c>
      <c r="B93" s="112" t="s">
        <v>351</v>
      </c>
      <c r="C93" s="112" t="s">
        <v>325</v>
      </c>
      <c r="D93" s="112" t="s">
        <v>4</v>
      </c>
      <c r="E93" s="142" t="s">
        <v>321</v>
      </c>
      <c r="F93" s="142" t="s">
        <v>19</v>
      </c>
      <c r="G93" s="185">
        <v>18000</v>
      </c>
      <c r="H93" s="185">
        <v>0</v>
      </c>
      <c r="I93" s="185">
        <f>SUM(G93:H93)</f>
        <v>18000</v>
      </c>
      <c r="J93" s="178">
        <f>IF(G93&gt;=Datos!$D$14,(Datos!$D$14*Datos!$C$14),IF(G93&lt;=Datos!$D$14,(G93*Datos!$C$14)))</f>
        <v>516.6</v>
      </c>
      <c r="K93" s="186" t="str">
        <f>IF((G93-J93-L93)&lt;=Datos!$G$7,"0",IF((G93-J93-L93)&lt;=Datos!$G$8,((G93-J93-L93)-Datos!$F$8)*Datos!$I$6,IF((G93-J93-L93)&lt;=Datos!$G$9,Datos!$I$8+((G93-J93-L93)-Datos!$F$9)*Datos!$J$6,IF((G93-J93-L93)&gt;=Datos!$F$10,(Datos!$I$8+Datos!$J$8)+((G93-J93-L93)-Datos!$F$10)*Datos!$K$6))))</f>
        <v>0</v>
      </c>
      <c r="L93" s="178">
        <f>IF(G93&gt;=Datos!$D$15,(Datos!$D$15*Datos!$C$15),IF(G93&lt;=Datos!$D$15,(G93*Datos!$C$15)))</f>
        <v>547.20000000000005</v>
      </c>
      <c r="M93" s="185">
        <v>25</v>
      </c>
      <c r="N93" s="185">
        <f t="shared" si="80"/>
        <v>1088.8000000000002</v>
      </c>
      <c r="O93" s="226">
        <f t="shared" si="81"/>
        <v>16911.2</v>
      </c>
    </row>
    <row r="94" spans="1:15" s="7" customFormat="1" ht="36.75" customHeight="1" x14ac:dyDescent="0.2">
      <c r="A94" s="175">
        <v>67</v>
      </c>
      <c r="B94" s="112" t="s">
        <v>610</v>
      </c>
      <c r="C94" s="112" t="s">
        <v>326</v>
      </c>
      <c r="D94" s="112" t="s">
        <v>4</v>
      </c>
      <c r="E94" s="142" t="s">
        <v>321</v>
      </c>
      <c r="F94" s="142" t="s">
        <v>19</v>
      </c>
      <c r="G94" s="185">
        <v>17500</v>
      </c>
      <c r="H94" s="185">
        <v>0</v>
      </c>
      <c r="I94" s="185">
        <f t="shared" ref="I94:I102" si="82">SUM(G94:H94)</f>
        <v>17500</v>
      </c>
      <c r="J94" s="178">
        <f>IF(G94&gt;=Datos!$D$14,(Datos!$D$14*Datos!$C$14),IF(G94&lt;=Datos!$D$14,(G94*Datos!$C$14)))</f>
        <v>502.25</v>
      </c>
      <c r="K94" s="186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178">
        <f>IF(G94&gt;=Datos!$D$15,(Datos!$D$15*Datos!$C$15),IF(G94&lt;=Datos!$D$15,(G94*Datos!$C$15)))</f>
        <v>532</v>
      </c>
      <c r="M94" s="185">
        <v>25</v>
      </c>
      <c r="N94" s="185">
        <f t="shared" si="80"/>
        <v>1059.25</v>
      </c>
      <c r="O94" s="226">
        <f t="shared" si="81"/>
        <v>16440.75</v>
      </c>
    </row>
    <row r="95" spans="1:15" s="7" customFormat="1" ht="36.75" customHeight="1" x14ac:dyDescent="0.2">
      <c r="A95" s="175">
        <v>68</v>
      </c>
      <c r="B95" s="112" t="s">
        <v>527</v>
      </c>
      <c r="C95" s="112" t="s">
        <v>326</v>
      </c>
      <c r="D95" s="112" t="s">
        <v>4</v>
      </c>
      <c r="E95" s="142" t="s">
        <v>321</v>
      </c>
      <c r="F95" s="142" t="s">
        <v>19</v>
      </c>
      <c r="G95" s="185">
        <v>17500</v>
      </c>
      <c r="H95" s="185">
        <v>0</v>
      </c>
      <c r="I95" s="185">
        <f t="shared" si="82"/>
        <v>17500</v>
      </c>
      <c r="J95" s="178">
        <v>502.25</v>
      </c>
      <c r="K95" s="186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178">
        <v>532</v>
      </c>
      <c r="M95" s="185">
        <v>25</v>
      </c>
      <c r="N95" s="185">
        <f t="shared" si="80"/>
        <v>1059.25</v>
      </c>
      <c r="O95" s="226">
        <f t="shared" si="81"/>
        <v>16440.75</v>
      </c>
    </row>
    <row r="96" spans="1:15" s="7" customFormat="1" ht="36.75" customHeight="1" x14ac:dyDescent="0.2">
      <c r="A96" s="175">
        <v>69</v>
      </c>
      <c r="B96" s="112" t="s">
        <v>229</v>
      </c>
      <c r="C96" s="112" t="s">
        <v>326</v>
      </c>
      <c r="D96" s="112" t="s">
        <v>4</v>
      </c>
      <c r="E96" s="142" t="s">
        <v>321</v>
      </c>
      <c r="F96" s="142" t="s">
        <v>19</v>
      </c>
      <c r="G96" s="185">
        <v>18000</v>
      </c>
      <c r="H96" s="185">
        <v>0</v>
      </c>
      <c r="I96" s="185">
        <f t="shared" ref="I96" si="83">SUM(G96:H96)</f>
        <v>18000</v>
      </c>
      <c r="J96" s="178">
        <f>IF(G96&gt;=Datos!$D$14,(Datos!$D$14*Datos!$C$14),IF(G96&lt;=Datos!$D$14,(G96*Datos!$C$14)))</f>
        <v>516.6</v>
      </c>
      <c r="K96" s="186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178">
        <f>IF(G96&gt;=Datos!$D$15,(Datos!$D$15*Datos!$C$15),IF(G96&lt;=Datos!$D$15,(G96*Datos!$C$15)))</f>
        <v>547.20000000000005</v>
      </c>
      <c r="M96" s="185">
        <v>25</v>
      </c>
      <c r="N96" s="185">
        <f t="shared" ref="N96" si="84">SUM(J96:M96)</f>
        <v>1088.8000000000002</v>
      </c>
      <c r="O96" s="226">
        <f t="shared" ref="O96" si="85">+G96-N96</f>
        <v>16911.2</v>
      </c>
    </row>
    <row r="97" spans="1:15" s="7" customFormat="1" ht="36.75" customHeight="1" x14ac:dyDescent="0.2">
      <c r="A97" s="175">
        <v>70</v>
      </c>
      <c r="B97" s="112" t="s">
        <v>161</v>
      </c>
      <c r="C97" s="112" t="s">
        <v>327</v>
      </c>
      <c r="D97" s="112" t="s">
        <v>4</v>
      </c>
      <c r="E97" s="142" t="s">
        <v>321</v>
      </c>
      <c r="F97" s="142" t="s">
        <v>19</v>
      </c>
      <c r="G97" s="185">
        <v>18000</v>
      </c>
      <c r="H97" s="185">
        <v>0</v>
      </c>
      <c r="I97" s="185">
        <f t="shared" si="82"/>
        <v>18000</v>
      </c>
      <c r="J97" s="178">
        <f>IF(G97&gt;=Datos!$D$14,(Datos!$D$14*Datos!$C$14),IF(G97&lt;=Datos!$D$14,(G97*Datos!$C$14)))</f>
        <v>516.6</v>
      </c>
      <c r="K97" s="186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178">
        <f>IF(G97&gt;=Datos!$D$15,(Datos!$D$15*Datos!$C$15),IF(G97&lt;=Datos!$D$15,(G97*Datos!$C$15)))</f>
        <v>547.20000000000005</v>
      </c>
      <c r="M97" s="185">
        <v>3598.42</v>
      </c>
      <c r="N97" s="185">
        <f t="shared" si="80"/>
        <v>4662.22</v>
      </c>
      <c r="O97" s="226">
        <f t="shared" si="81"/>
        <v>13337.779999999999</v>
      </c>
    </row>
    <row r="98" spans="1:15" ht="36.75" customHeight="1" x14ac:dyDescent="0.2">
      <c r="A98" s="175">
        <v>71</v>
      </c>
      <c r="B98" s="180" t="s">
        <v>484</v>
      </c>
      <c r="C98" s="180" t="s">
        <v>327</v>
      </c>
      <c r="D98" s="180" t="s">
        <v>4</v>
      </c>
      <c r="E98" s="181" t="s">
        <v>321</v>
      </c>
      <c r="F98" s="181" t="s">
        <v>19</v>
      </c>
      <c r="G98" s="182">
        <v>18000</v>
      </c>
      <c r="H98" s="182">
        <v>0</v>
      </c>
      <c r="I98" s="182">
        <f t="shared" si="82"/>
        <v>18000</v>
      </c>
      <c r="J98" s="183">
        <f>IF(G98&gt;=Datos!$D$14,(Datos!$D$14*Datos!$C$14),IF(G98&lt;=Datos!$D$14,(G98*Datos!$C$14)))</f>
        <v>516.6</v>
      </c>
      <c r="K98" s="186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183">
        <f>IF(G98&gt;=Datos!$D$15,(Datos!$D$15*Datos!$C$15),IF(G98&lt;=Datos!$D$15,(G98*Datos!$C$15)))</f>
        <v>547.20000000000005</v>
      </c>
      <c r="M98" s="182">
        <v>8328.26</v>
      </c>
      <c r="N98" s="185">
        <f t="shared" si="80"/>
        <v>9392.0600000000013</v>
      </c>
      <c r="O98" s="226">
        <f t="shared" si="81"/>
        <v>8607.9399999999987</v>
      </c>
    </row>
    <row r="99" spans="1:15" s="7" customFormat="1" ht="36.75" customHeight="1" x14ac:dyDescent="0.2">
      <c r="A99" s="175">
        <v>72</v>
      </c>
      <c r="B99" s="112" t="s">
        <v>70</v>
      </c>
      <c r="C99" s="112" t="s">
        <v>326</v>
      </c>
      <c r="D99" s="112" t="s">
        <v>4</v>
      </c>
      <c r="E99" s="142" t="s">
        <v>321</v>
      </c>
      <c r="F99" s="142" t="s">
        <v>19</v>
      </c>
      <c r="G99" s="185">
        <v>18000</v>
      </c>
      <c r="H99" s="185">
        <v>0</v>
      </c>
      <c r="I99" s="185">
        <f t="shared" si="82"/>
        <v>18000</v>
      </c>
      <c r="J99" s="178">
        <f>IF(G99&gt;=Datos!$D$14,(Datos!$D$14*Datos!$C$14),IF(G99&lt;=Datos!$D$14,(G99*Datos!$C$14)))</f>
        <v>516.6</v>
      </c>
      <c r="K99" s="186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178">
        <f>IF(G99&gt;=Datos!$D$15,(Datos!$D$15*Datos!$C$15),IF(G99&lt;=Datos!$D$15,(G99*Datos!$C$15)))</f>
        <v>547.20000000000005</v>
      </c>
      <c r="M99" s="185">
        <v>25</v>
      </c>
      <c r="N99" s="185">
        <f t="shared" si="80"/>
        <v>1088.8000000000002</v>
      </c>
      <c r="O99" s="226">
        <f t="shared" si="81"/>
        <v>16911.2</v>
      </c>
    </row>
    <row r="100" spans="1:15" s="7" customFormat="1" ht="36.75" customHeight="1" x14ac:dyDescent="0.2">
      <c r="A100" s="175">
        <v>73</v>
      </c>
      <c r="B100" s="167" t="s">
        <v>514</v>
      </c>
      <c r="C100" s="112" t="s">
        <v>327</v>
      </c>
      <c r="D100" s="135" t="s">
        <v>4</v>
      </c>
      <c r="E100" s="142" t="s">
        <v>321</v>
      </c>
      <c r="F100" s="142" t="s">
        <v>322</v>
      </c>
      <c r="G100" s="185">
        <v>17500</v>
      </c>
      <c r="H100" s="185">
        <v>0</v>
      </c>
      <c r="I100" s="185">
        <f t="shared" si="82"/>
        <v>17500</v>
      </c>
      <c r="J100" s="178">
        <v>502.25</v>
      </c>
      <c r="K100" s="186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178">
        <v>532</v>
      </c>
      <c r="M100" s="185">
        <v>25</v>
      </c>
      <c r="N100" s="185">
        <f t="shared" si="80"/>
        <v>1059.25</v>
      </c>
      <c r="O100" s="226">
        <f t="shared" si="81"/>
        <v>16440.75</v>
      </c>
    </row>
    <row r="101" spans="1:15" s="7" customFormat="1" ht="36.75" customHeight="1" x14ac:dyDescent="0.2">
      <c r="A101" s="175">
        <v>74</v>
      </c>
      <c r="B101" s="112" t="s">
        <v>639</v>
      </c>
      <c r="C101" s="112" t="s">
        <v>400</v>
      </c>
      <c r="D101" s="112" t="s">
        <v>4</v>
      </c>
      <c r="E101" s="142" t="s">
        <v>321</v>
      </c>
      <c r="F101" s="142" t="s">
        <v>19</v>
      </c>
      <c r="G101" s="185">
        <v>17500</v>
      </c>
      <c r="H101" s="185">
        <v>0</v>
      </c>
      <c r="I101" s="185">
        <f t="shared" si="82"/>
        <v>17500</v>
      </c>
      <c r="J101" s="178">
        <f>IF(G101&gt;=Datos!$D$14,(Datos!$D$14*Datos!$C$14),IF(G101&lt;=Datos!$D$14,(G101*Datos!$C$14)))</f>
        <v>502.25</v>
      </c>
      <c r="K101" s="186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178">
        <f>IF(G101&gt;=Datos!$D$15,(Datos!$D$15*Datos!$C$15),IF(G101&lt;=Datos!$D$15,(G101*Datos!$C$15)))</f>
        <v>532</v>
      </c>
      <c r="M101" s="185">
        <v>25</v>
      </c>
      <c r="N101" s="185">
        <f t="shared" si="80"/>
        <v>1059.25</v>
      </c>
      <c r="O101" s="226">
        <f t="shared" si="81"/>
        <v>16440.75</v>
      </c>
    </row>
    <row r="102" spans="1:15" s="7" customFormat="1" ht="36.75" customHeight="1" x14ac:dyDescent="0.2">
      <c r="A102" s="175">
        <v>75</v>
      </c>
      <c r="B102" s="112" t="s">
        <v>337</v>
      </c>
      <c r="C102" s="112" t="s">
        <v>327</v>
      </c>
      <c r="D102" s="112" t="s">
        <v>4</v>
      </c>
      <c r="E102" s="142" t="s">
        <v>321</v>
      </c>
      <c r="F102" s="142" t="s">
        <v>19</v>
      </c>
      <c r="G102" s="185">
        <v>18000</v>
      </c>
      <c r="H102" s="185">
        <v>0</v>
      </c>
      <c r="I102" s="185">
        <f t="shared" si="82"/>
        <v>18000</v>
      </c>
      <c r="J102" s="178">
        <f>IF(G102&gt;=Datos!$D$14,(Datos!$D$14*Datos!$C$14),IF(G102&lt;=Datos!$D$14,(G102*Datos!$C$14)))</f>
        <v>516.6</v>
      </c>
      <c r="K102" s="186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178">
        <f>IF(G102&gt;=Datos!$D$15,(Datos!$D$15*Datos!$C$15),IF(G102&lt;=Datos!$D$15,(G102*Datos!$C$15)))</f>
        <v>547.20000000000005</v>
      </c>
      <c r="M102" s="185">
        <v>3598.42</v>
      </c>
      <c r="N102" s="185">
        <f t="shared" si="80"/>
        <v>4662.22</v>
      </c>
      <c r="O102" s="226">
        <f t="shared" si="81"/>
        <v>13337.779999999999</v>
      </c>
    </row>
    <row r="103" spans="1:15" s="7" customFormat="1" ht="36.75" customHeight="1" x14ac:dyDescent="0.2">
      <c r="A103" s="175">
        <v>76</v>
      </c>
      <c r="B103" s="112" t="s">
        <v>188</v>
      </c>
      <c r="C103" s="112" t="s">
        <v>326</v>
      </c>
      <c r="D103" s="112" t="s">
        <v>256</v>
      </c>
      <c r="E103" s="142" t="s">
        <v>321</v>
      </c>
      <c r="F103" s="142" t="s">
        <v>322</v>
      </c>
      <c r="G103" s="136">
        <f>18975+3525</f>
        <v>22500</v>
      </c>
      <c r="H103" s="185">
        <v>0</v>
      </c>
      <c r="I103" s="185">
        <f>SUM(G103:H103)</f>
        <v>22500</v>
      </c>
      <c r="J103" s="178">
        <f>IF(G103&gt;=Datos!$D$14,(Datos!$D$14*Datos!$C$14),IF(G103&lt;=Datos!$D$14,(G103*Datos!$C$14)))</f>
        <v>645.75</v>
      </c>
      <c r="K103" s="186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178">
        <f>IF(G103&gt;=Datos!$D$15,(Datos!$D$15*Datos!$C$15),IF(G103&lt;=Datos!$D$15,(G103*Datos!$C$15)))</f>
        <v>684</v>
      </c>
      <c r="M103" s="185">
        <v>25</v>
      </c>
      <c r="N103" s="185">
        <f>SUM(J103:M103)</f>
        <v>1354.75</v>
      </c>
      <c r="O103" s="226">
        <f>+G103-N103</f>
        <v>21145.25</v>
      </c>
    </row>
    <row r="104" spans="1:15" s="7" customFormat="1" ht="36.75" customHeight="1" x14ac:dyDescent="0.2">
      <c r="A104" s="175">
        <v>77</v>
      </c>
      <c r="B104" s="112" t="s">
        <v>128</v>
      </c>
      <c r="C104" s="112" t="s">
        <v>327</v>
      </c>
      <c r="D104" s="112" t="s">
        <v>256</v>
      </c>
      <c r="E104" s="142" t="s">
        <v>321</v>
      </c>
      <c r="F104" s="142" t="s">
        <v>322</v>
      </c>
      <c r="G104" s="185">
        <v>25000</v>
      </c>
      <c r="H104" s="185">
        <v>0</v>
      </c>
      <c r="I104" s="185">
        <f>SUM(G104:H104)</f>
        <v>25000</v>
      </c>
      <c r="J104" s="178">
        <f>IF(G104&gt;=Datos!$D$14,(Datos!$D$14*Datos!$C$14),IF(G104&lt;=Datos!$D$14,(G104*Datos!$C$14)))</f>
        <v>717.5</v>
      </c>
      <c r="K104" s="186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178">
        <f>IF(G104&gt;=Datos!$D$15,(Datos!$D$15*Datos!$C$15),IF(G104&lt;=Datos!$D$15,(G104*Datos!$C$15)))</f>
        <v>760</v>
      </c>
      <c r="M104" s="185">
        <v>3098.42</v>
      </c>
      <c r="N104" s="185">
        <f t="shared" ref="N104:N140" si="86">SUM(J104:M104)</f>
        <v>4575.92</v>
      </c>
      <c r="O104" s="226">
        <f t="shared" ref="O104:O140" si="87">+G104-N104</f>
        <v>20424.080000000002</v>
      </c>
    </row>
    <row r="105" spans="1:15" s="7" customFormat="1" ht="36.75" customHeight="1" x14ac:dyDescent="0.2">
      <c r="A105" s="175">
        <v>78</v>
      </c>
      <c r="B105" s="112" t="s">
        <v>168</v>
      </c>
      <c r="C105" s="112" t="s">
        <v>326</v>
      </c>
      <c r="D105" s="112" t="s">
        <v>4</v>
      </c>
      <c r="E105" s="142" t="s">
        <v>321</v>
      </c>
      <c r="F105" s="142" t="s">
        <v>19</v>
      </c>
      <c r="G105" s="185">
        <v>18000</v>
      </c>
      <c r="H105" s="185">
        <v>0</v>
      </c>
      <c r="I105" s="185">
        <f t="shared" ref="I105" si="88">SUM(G105:H105)</f>
        <v>18000</v>
      </c>
      <c r="J105" s="178">
        <f>IF(G105&gt;=Datos!$D$14,(Datos!$D$14*Datos!$C$14),IF(G105&lt;=Datos!$D$14,(G105*Datos!$C$14)))</f>
        <v>516.6</v>
      </c>
      <c r="K105" s="186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178">
        <f>IF(G105&gt;=Datos!$D$15,(Datos!$D$15*Datos!$C$15),IF(G105&lt;=Datos!$D$15,(G105*Datos!$C$15)))</f>
        <v>547.20000000000005</v>
      </c>
      <c r="M105" s="185">
        <v>25</v>
      </c>
      <c r="N105" s="185">
        <f t="shared" si="86"/>
        <v>1088.8000000000002</v>
      </c>
      <c r="O105" s="226">
        <f t="shared" si="87"/>
        <v>16911.2</v>
      </c>
    </row>
    <row r="106" spans="1:15" s="7" customFormat="1" ht="36.75" customHeight="1" x14ac:dyDescent="0.2">
      <c r="A106" s="175">
        <v>79</v>
      </c>
      <c r="B106" s="112" t="s">
        <v>64</v>
      </c>
      <c r="C106" s="112" t="s">
        <v>327</v>
      </c>
      <c r="D106" s="112" t="s">
        <v>262</v>
      </c>
      <c r="E106" s="142" t="s">
        <v>321</v>
      </c>
      <c r="F106" s="142" t="s">
        <v>19</v>
      </c>
      <c r="G106" s="185">
        <v>20000</v>
      </c>
      <c r="H106" s="185">
        <v>0</v>
      </c>
      <c r="I106" s="185">
        <f>SUM(G106:H106)</f>
        <v>20000</v>
      </c>
      <c r="J106" s="178">
        <f>IF(G106&gt;=Datos!$D$14,(Datos!$D$14*Datos!$C$14),IF(G106&lt;=Datos!$D$14,(G106*Datos!$C$14)))</f>
        <v>574</v>
      </c>
      <c r="K106" s="186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178">
        <f>IF(G106&gt;=Datos!$D$15,(Datos!$D$15*Datos!$C$15),IF(G106&lt;=Datos!$D$15,(G106*Datos!$C$15)))</f>
        <v>608</v>
      </c>
      <c r="M106" s="185">
        <v>12230.78</v>
      </c>
      <c r="N106" s="185">
        <f t="shared" si="86"/>
        <v>13412.78</v>
      </c>
      <c r="O106" s="226">
        <f t="shared" si="87"/>
        <v>6587.2199999999993</v>
      </c>
    </row>
    <row r="107" spans="1:15" s="7" customFormat="1" ht="36.75" customHeight="1" x14ac:dyDescent="0.2">
      <c r="A107" s="175">
        <v>80</v>
      </c>
      <c r="B107" s="112" t="s">
        <v>59</v>
      </c>
      <c r="C107" s="112" t="s">
        <v>326</v>
      </c>
      <c r="D107" s="112" t="s">
        <v>4</v>
      </c>
      <c r="E107" s="142" t="s">
        <v>321</v>
      </c>
      <c r="F107" s="142" t="s">
        <v>19</v>
      </c>
      <c r="G107" s="136">
        <f>12000+6000</f>
        <v>18000</v>
      </c>
      <c r="H107" s="185">
        <v>0</v>
      </c>
      <c r="I107" s="185">
        <f t="shared" ref="I107:I111" si="89">SUM(G107:H107)</f>
        <v>18000</v>
      </c>
      <c r="J107" s="178">
        <f>IF(G107&gt;=Datos!$D$14,(Datos!$D$14*Datos!$C$14),IF(G107&lt;=Datos!$D$14,(G107*Datos!$C$14)))</f>
        <v>516.6</v>
      </c>
      <c r="K107" s="186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178">
        <f>IF(G107&gt;=Datos!$D$15,(Datos!$D$15*Datos!$C$15),IF(G107&lt;=Datos!$D$15,(G107*Datos!$C$15)))</f>
        <v>547.20000000000005</v>
      </c>
      <c r="M107" s="185">
        <v>25</v>
      </c>
      <c r="N107" s="185">
        <f t="shared" si="86"/>
        <v>1088.8000000000002</v>
      </c>
      <c r="O107" s="226">
        <f t="shared" si="87"/>
        <v>16911.2</v>
      </c>
    </row>
    <row r="108" spans="1:15" s="7" customFormat="1" ht="36.75" customHeight="1" x14ac:dyDescent="0.2">
      <c r="A108" s="175">
        <v>81</v>
      </c>
      <c r="B108" s="112" t="s">
        <v>193</v>
      </c>
      <c r="C108" s="112" t="s">
        <v>327</v>
      </c>
      <c r="D108" s="112" t="s">
        <v>264</v>
      </c>
      <c r="E108" s="142" t="s">
        <v>321</v>
      </c>
      <c r="F108" s="142" t="s">
        <v>322</v>
      </c>
      <c r="G108" s="185">
        <v>18000</v>
      </c>
      <c r="H108" s="185">
        <v>0</v>
      </c>
      <c r="I108" s="185">
        <f t="shared" si="89"/>
        <v>18000</v>
      </c>
      <c r="J108" s="178">
        <f>IF(G108&gt;=Datos!$D$14,(Datos!$D$14*Datos!$C$14),IF(G108&lt;=Datos!$D$14,(G108*Datos!$C$14)))</f>
        <v>516.6</v>
      </c>
      <c r="K108" s="186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178">
        <f>IF(G108&gt;=Datos!$D$15,(Datos!$D$15*Datos!$C$15),IF(G108&lt;=Datos!$D$15,(G108*Datos!$C$15)))</f>
        <v>547.20000000000005</v>
      </c>
      <c r="M108" s="185">
        <v>9197.01</v>
      </c>
      <c r="N108" s="185">
        <f t="shared" si="86"/>
        <v>10260.810000000001</v>
      </c>
      <c r="O108" s="226">
        <f t="shared" si="87"/>
        <v>7739.1899999999987</v>
      </c>
    </row>
    <row r="109" spans="1:15" s="7" customFormat="1" ht="36.75" customHeight="1" x14ac:dyDescent="0.2">
      <c r="A109" s="175">
        <v>82</v>
      </c>
      <c r="B109" s="112" t="s">
        <v>57</v>
      </c>
      <c r="C109" s="112" t="s">
        <v>400</v>
      </c>
      <c r="D109" s="112" t="s">
        <v>4</v>
      </c>
      <c r="E109" s="142" t="s">
        <v>321</v>
      </c>
      <c r="F109" s="142" t="s">
        <v>19</v>
      </c>
      <c r="G109" s="185">
        <v>18000</v>
      </c>
      <c r="H109" s="185">
        <v>0</v>
      </c>
      <c r="I109" s="185">
        <f t="shared" si="89"/>
        <v>18000</v>
      </c>
      <c r="J109" s="178">
        <f>IF(G109&gt;=Datos!$D$14,(Datos!$D$14*Datos!$C$14),IF(G109&lt;=Datos!$D$14,(G109*Datos!$C$14)))</f>
        <v>516.6</v>
      </c>
      <c r="K109" s="186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178">
        <f>IF(G109&gt;=Datos!$D$15,(Datos!$D$15*Datos!$C$15),IF(G109&lt;=Datos!$D$15,(G109*Datos!$C$15)))</f>
        <v>547.20000000000005</v>
      </c>
      <c r="M109" s="185">
        <v>2025</v>
      </c>
      <c r="N109" s="185">
        <f t="shared" si="86"/>
        <v>3088.8</v>
      </c>
      <c r="O109" s="226">
        <f t="shared" si="87"/>
        <v>14911.2</v>
      </c>
    </row>
    <row r="110" spans="1:15" s="7" customFormat="1" ht="36.75" customHeight="1" x14ac:dyDescent="0.2">
      <c r="A110" s="175">
        <v>83</v>
      </c>
      <c r="B110" s="112" t="s">
        <v>63</v>
      </c>
      <c r="C110" s="112" t="s">
        <v>326</v>
      </c>
      <c r="D110" s="112" t="s">
        <v>4</v>
      </c>
      <c r="E110" s="142" t="s">
        <v>321</v>
      </c>
      <c r="F110" s="142" t="s">
        <v>19</v>
      </c>
      <c r="G110" s="185">
        <v>18000</v>
      </c>
      <c r="H110" s="185">
        <v>0</v>
      </c>
      <c r="I110" s="185">
        <f t="shared" si="89"/>
        <v>18000</v>
      </c>
      <c r="J110" s="178">
        <f>IF(G110&gt;=Datos!$D$14,(Datos!$D$14*Datos!$C$14),IF(G110&lt;=Datos!$D$14,(G110*Datos!$C$14)))</f>
        <v>516.6</v>
      </c>
      <c r="K110" s="186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178">
        <f>IF(G110&gt;=Datos!$D$15,(Datos!$D$15*Datos!$C$15),IF(G110&lt;=Datos!$D$15,(G110*Datos!$C$15)))</f>
        <v>547.20000000000005</v>
      </c>
      <c r="M110" s="185">
        <v>25</v>
      </c>
      <c r="N110" s="185">
        <f t="shared" si="86"/>
        <v>1088.8000000000002</v>
      </c>
      <c r="O110" s="226">
        <f t="shared" si="87"/>
        <v>16911.2</v>
      </c>
    </row>
    <row r="111" spans="1:15" s="7" customFormat="1" ht="36.75" customHeight="1" x14ac:dyDescent="0.2">
      <c r="A111" s="175">
        <v>84</v>
      </c>
      <c r="B111" s="112" t="s">
        <v>163</v>
      </c>
      <c r="C111" s="112" t="s">
        <v>326</v>
      </c>
      <c r="D111" s="112" t="s">
        <v>4</v>
      </c>
      <c r="E111" s="142" t="s">
        <v>321</v>
      </c>
      <c r="F111" s="142" t="s">
        <v>19</v>
      </c>
      <c r="G111" s="185">
        <v>18000</v>
      </c>
      <c r="H111" s="185">
        <v>0</v>
      </c>
      <c r="I111" s="185">
        <f t="shared" si="89"/>
        <v>18000</v>
      </c>
      <c r="J111" s="178">
        <f>IF(G111&gt;=Datos!$D$14,(Datos!$D$14*Datos!$C$14),IF(G111&lt;=Datos!$D$14,(G111*Datos!$C$14)))</f>
        <v>516.6</v>
      </c>
      <c r="K111" s="186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178">
        <f>IF(G111&gt;=Datos!$D$15,(Datos!$D$15*Datos!$C$15),IF(G111&lt;=Datos!$D$15,(G111*Datos!$C$15)))</f>
        <v>547.20000000000005</v>
      </c>
      <c r="M111" s="185">
        <v>25</v>
      </c>
      <c r="N111" s="185">
        <f t="shared" si="86"/>
        <v>1088.8000000000002</v>
      </c>
      <c r="O111" s="226">
        <f t="shared" si="87"/>
        <v>16911.2</v>
      </c>
    </row>
    <row r="112" spans="1:15" s="7" customFormat="1" ht="36.75" customHeight="1" x14ac:dyDescent="0.2">
      <c r="A112" s="175">
        <v>85</v>
      </c>
      <c r="B112" s="112" t="s">
        <v>725</v>
      </c>
      <c r="C112" s="112" t="s">
        <v>656</v>
      </c>
      <c r="D112" s="112" t="s">
        <v>4</v>
      </c>
      <c r="E112" s="142" t="s">
        <v>321</v>
      </c>
      <c r="F112" s="142" t="s">
        <v>19</v>
      </c>
      <c r="G112" s="185">
        <v>17500</v>
      </c>
      <c r="H112" s="185">
        <v>0</v>
      </c>
      <c r="I112" s="185">
        <f>SUM(G112:H112)</f>
        <v>17500</v>
      </c>
      <c r="J112" s="178">
        <f>IF(G112&gt;=Datos!$D$14,(Datos!$D$14*Datos!$C$14),IF(G112&lt;=Datos!$D$14,(G112*Datos!$C$14)))</f>
        <v>502.25</v>
      </c>
      <c r="K112" s="186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178">
        <f>IF(G112&gt;=Datos!$D$15,(Datos!$D$15*Datos!$C$15),IF(G112&lt;=Datos!$D$15,(G112*Datos!$C$15)))</f>
        <v>532</v>
      </c>
      <c r="M112" s="185">
        <v>25</v>
      </c>
      <c r="N112" s="185">
        <f t="shared" si="86"/>
        <v>1059.25</v>
      </c>
      <c r="O112" s="226">
        <f t="shared" si="87"/>
        <v>16440.75</v>
      </c>
    </row>
    <row r="113" spans="1:15" s="7" customFormat="1" ht="36.75" customHeight="1" x14ac:dyDescent="0.2">
      <c r="A113" s="175">
        <v>86</v>
      </c>
      <c r="B113" s="112" t="s">
        <v>176</v>
      </c>
      <c r="C113" s="112" t="s">
        <v>325</v>
      </c>
      <c r="D113" s="112" t="s">
        <v>4</v>
      </c>
      <c r="E113" s="142" t="s">
        <v>321</v>
      </c>
      <c r="F113" s="142" t="s">
        <v>19</v>
      </c>
      <c r="G113" s="185">
        <v>18000</v>
      </c>
      <c r="H113" s="185">
        <v>0</v>
      </c>
      <c r="I113" s="185">
        <f t="shared" ref="I113:I118" si="90">SUM(G113:H113)</f>
        <v>18000</v>
      </c>
      <c r="J113" s="178">
        <f>IF(G113&gt;=Datos!$D$14,(Datos!$D$14*Datos!$C$14),IF(G113&lt;=Datos!$D$14,(G113*Datos!$C$14)))</f>
        <v>516.6</v>
      </c>
      <c r="K113" s="186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178">
        <f>IF(G113&gt;=Datos!$D$15,(Datos!$D$15*Datos!$C$15),IF(G113&lt;=Datos!$D$15,(G113*Datos!$C$15)))</f>
        <v>547.20000000000005</v>
      </c>
      <c r="M113" s="185">
        <v>25</v>
      </c>
      <c r="N113" s="185">
        <f t="shared" si="86"/>
        <v>1088.8000000000002</v>
      </c>
      <c r="O113" s="226">
        <f t="shared" si="87"/>
        <v>16911.2</v>
      </c>
    </row>
    <row r="114" spans="1:15" s="7" customFormat="1" ht="36.75" customHeight="1" x14ac:dyDescent="0.2">
      <c r="A114" s="175">
        <v>87</v>
      </c>
      <c r="B114" s="112" t="s">
        <v>609</v>
      </c>
      <c r="C114" s="112" t="s">
        <v>326</v>
      </c>
      <c r="D114" s="112" t="s">
        <v>4</v>
      </c>
      <c r="E114" s="142" t="s">
        <v>321</v>
      </c>
      <c r="F114" s="142" t="s">
        <v>19</v>
      </c>
      <c r="G114" s="185">
        <v>17500</v>
      </c>
      <c r="H114" s="185">
        <v>0</v>
      </c>
      <c r="I114" s="185">
        <f t="shared" si="90"/>
        <v>17500</v>
      </c>
      <c r="J114" s="178">
        <f>IF(G114&gt;=Datos!$D$14,(Datos!$D$14*Datos!$C$14),IF(G114&lt;=Datos!$D$14,(G114*Datos!$C$14)))</f>
        <v>502.25</v>
      </c>
      <c r="K114" s="186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178">
        <f>IF(G114&gt;=Datos!$D$15,(Datos!$D$15*Datos!$C$15),IF(G114&lt;=Datos!$D$15,(G114*Datos!$C$15)))</f>
        <v>532</v>
      </c>
      <c r="M114" s="185">
        <v>25</v>
      </c>
      <c r="N114" s="185">
        <f t="shared" si="86"/>
        <v>1059.25</v>
      </c>
      <c r="O114" s="226">
        <f t="shared" si="87"/>
        <v>16440.75</v>
      </c>
    </row>
    <row r="115" spans="1:15" s="7" customFormat="1" ht="36.75" customHeight="1" x14ac:dyDescent="0.2">
      <c r="A115" s="175">
        <v>88</v>
      </c>
      <c r="B115" s="112" t="s">
        <v>637</v>
      </c>
      <c r="C115" s="112" t="s">
        <v>400</v>
      </c>
      <c r="D115" s="112" t="s">
        <v>640</v>
      </c>
      <c r="E115" s="142" t="s">
        <v>321</v>
      </c>
      <c r="F115" s="142" t="s">
        <v>19</v>
      </c>
      <c r="G115" s="185">
        <v>33000</v>
      </c>
      <c r="H115" s="185">
        <v>0</v>
      </c>
      <c r="I115" s="185">
        <f t="shared" si="90"/>
        <v>33000</v>
      </c>
      <c r="J115" s="178">
        <f>IF(G115&gt;=Datos!$D$14,(Datos!$D$14*Datos!$C$14),IF(G115&lt;=Datos!$D$14,(G115*Datos!$C$14)))</f>
        <v>947.1</v>
      </c>
      <c r="K115" s="186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178">
        <f>IF(G115&gt;=Datos!$D$15,(Datos!$D$15*Datos!$C$15),IF(G115&lt;=Datos!$D$15,(G115*Datos!$C$15)))</f>
        <v>1003.2</v>
      </c>
      <c r="M115" s="185">
        <v>25</v>
      </c>
      <c r="N115" s="185">
        <f t="shared" si="86"/>
        <v>1975.3000000000002</v>
      </c>
      <c r="O115" s="226">
        <f t="shared" si="87"/>
        <v>31024.7</v>
      </c>
    </row>
    <row r="116" spans="1:15" s="7" customFormat="1" ht="36.75" customHeight="1" x14ac:dyDescent="0.2">
      <c r="A116" s="175">
        <v>89</v>
      </c>
      <c r="B116" s="112" t="s">
        <v>203</v>
      </c>
      <c r="C116" s="112" t="s">
        <v>325</v>
      </c>
      <c r="D116" s="112" t="s">
        <v>4</v>
      </c>
      <c r="E116" s="142" t="s">
        <v>321</v>
      </c>
      <c r="F116" s="142" t="s">
        <v>19</v>
      </c>
      <c r="G116" s="185">
        <v>18000</v>
      </c>
      <c r="H116" s="185">
        <v>0</v>
      </c>
      <c r="I116" s="185">
        <f t="shared" si="90"/>
        <v>18000</v>
      </c>
      <c r="J116" s="178">
        <f>IF(G116&gt;=Datos!$D$14,(Datos!$D$14*Datos!$C$14),IF(G116&lt;=Datos!$D$14,(G116*Datos!$C$14)))</f>
        <v>516.6</v>
      </c>
      <c r="K116" s="186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178">
        <f>IF(G116&gt;=Datos!$D$15,(Datos!$D$15*Datos!$C$15),IF(G116&lt;=Datos!$D$15,(G116*Datos!$C$15)))</f>
        <v>547.20000000000005</v>
      </c>
      <c r="M116" s="185">
        <v>25</v>
      </c>
      <c r="N116" s="185">
        <f t="shared" si="86"/>
        <v>1088.8000000000002</v>
      </c>
      <c r="O116" s="226">
        <f t="shared" si="87"/>
        <v>16911.2</v>
      </c>
    </row>
    <row r="117" spans="1:15" s="7" customFormat="1" ht="36.75" customHeight="1" x14ac:dyDescent="0.2">
      <c r="A117" s="175">
        <v>90</v>
      </c>
      <c r="B117" s="112" t="s">
        <v>41</v>
      </c>
      <c r="C117" s="112" t="s">
        <v>327</v>
      </c>
      <c r="D117" s="112" t="s">
        <v>4</v>
      </c>
      <c r="E117" s="142" t="s">
        <v>321</v>
      </c>
      <c r="F117" s="142" t="s">
        <v>19</v>
      </c>
      <c r="G117" s="185">
        <v>18000</v>
      </c>
      <c r="H117" s="185">
        <v>0</v>
      </c>
      <c r="I117" s="185">
        <f t="shared" si="90"/>
        <v>18000</v>
      </c>
      <c r="J117" s="178">
        <f>IF(G117&gt;=Datos!$D$14,(Datos!$D$14*Datos!$C$14),IF(G117&lt;=Datos!$D$14,(G117*Datos!$C$14)))</f>
        <v>516.6</v>
      </c>
      <c r="K117" s="186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178">
        <f>IF(G117&gt;=Datos!$D$15,(Datos!$D$15*Datos!$C$15),IF(G117&lt;=Datos!$D$15,(G117*Datos!$C$15)))</f>
        <v>547.20000000000005</v>
      </c>
      <c r="M117" s="185">
        <v>4598.42</v>
      </c>
      <c r="N117" s="185">
        <f t="shared" si="86"/>
        <v>5662.22</v>
      </c>
      <c r="O117" s="226">
        <f t="shared" si="87"/>
        <v>12337.779999999999</v>
      </c>
    </row>
    <row r="118" spans="1:15" s="7" customFormat="1" ht="36.75" customHeight="1" x14ac:dyDescent="0.2">
      <c r="A118" s="175">
        <v>91</v>
      </c>
      <c r="B118" s="112" t="s">
        <v>107</v>
      </c>
      <c r="C118" s="112" t="s">
        <v>327</v>
      </c>
      <c r="D118" s="112" t="s">
        <v>4</v>
      </c>
      <c r="E118" s="142" t="s">
        <v>321</v>
      </c>
      <c r="F118" s="142" t="s">
        <v>322</v>
      </c>
      <c r="G118" s="185">
        <v>18000</v>
      </c>
      <c r="H118" s="185">
        <v>0</v>
      </c>
      <c r="I118" s="185">
        <f t="shared" si="90"/>
        <v>18000</v>
      </c>
      <c r="J118" s="178">
        <f>IF(G118&gt;=Datos!$D$14,(Datos!$D$14*Datos!$C$14),IF(G118&lt;=Datos!$D$14,(G118*Datos!$C$14)))</f>
        <v>516.6</v>
      </c>
      <c r="K118" s="186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178">
        <f>IF(G118&gt;=Datos!$D$15,(Datos!$D$15*Datos!$C$15),IF(G118&lt;=Datos!$D$15,(G118*Datos!$C$15)))</f>
        <v>547.20000000000005</v>
      </c>
      <c r="M118" s="185">
        <v>6804.49</v>
      </c>
      <c r="N118" s="185">
        <f t="shared" si="86"/>
        <v>7868.29</v>
      </c>
      <c r="O118" s="226">
        <f t="shared" si="87"/>
        <v>10131.709999999999</v>
      </c>
    </row>
    <row r="119" spans="1:15" s="7" customFormat="1" ht="36.75" customHeight="1" x14ac:dyDescent="0.2">
      <c r="A119" s="175">
        <v>92</v>
      </c>
      <c r="B119" s="112" t="s">
        <v>160</v>
      </c>
      <c r="C119" s="112" t="s">
        <v>325</v>
      </c>
      <c r="D119" s="112" t="s">
        <v>374</v>
      </c>
      <c r="E119" s="142" t="s">
        <v>321</v>
      </c>
      <c r="F119" s="142" t="s">
        <v>19</v>
      </c>
      <c r="G119" s="185">
        <v>20000</v>
      </c>
      <c r="H119" s="185">
        <v>0</v>
      </c>
      <c r="I119" s="185">
        <f t="shared" ref="I119" si="91">SUM(G119:H119)</f>
        <v>20000</v>
      </c>
      <c r="J119" s="178">
        <f>IF(G119&gt;=Datos!$D$14,(Datos!$D$14*Datos!$C$14),IF(G119&lt;=Datos!$D$14,(G119*Datos!$C$14)))</f>
        <v>574</v>
      </c>
      <c r="K119" s="186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178">
        <f>IF(G119&gt;=Datos!$D$15,(Datos!$D$15*Datos!$C$15),IF(G119&lt;=Datos!$D$15,(G119*Datos!$C$15)))</f>
        <v>608</v>
      </c>
      <c r="M119" s="185">
        <v>1025</v>
      </c>
      <c r="N119" s="185">
        <f t="shared" si="86"/>
        <v>2207</v>
      </c>
      <c r="O119" s="226">
        <f t="shared" si="87"/>
        <v>17793</v>
      </c>
    </row>
    <row r="120" spans="1:15" s="7" customFormat="1" ht="36.75" customHeight="1" x14ac:dyDescent="0.2">
      <c r="A120" s="175">
        <v>93</v>
      </c>
      <c r="B120" s="112" t="s">
        <v>341</v>
      </c>
      <c r="C120" s="112" t="s">
        <v>326</v>
      </c>
      <c r="D120" s="112" t="s">
        <v>256</v>
      </c>
      <c r="E120" s="142" t="s">
        <v>321</v>
      </c>
      <c r="F120" s="142" t="s">
        <v>322</v>
      </c>
      <c r="G120" s="185">
        <v>25000</v>
      </c>
      <c r="H120" s="185">
        <v>0</v>
      </c>
      <c r="I120" s="185">
        <f>SUM(G120:H120)</f>
        <v>25000</v>
      </c>
      <c r="J120" s="178">
        <f>IF(G120&gt;=Datos!$D$14,(Datos!$D$14*Datos!$C$14),IF(G120&lt;=Datos!$D$14,(G120*Datos!$C$14)))</f>
        <v>717.5</v>
      </c>
      <c r="K120" s="186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178">
        <f>IF(G120&gt;=Datos!$D$15,(Datos!$D$15*Datos!$C$15),IF(G120&lt;=Datos!$D$15,(G120*Datos!$C$15)))</f>
        <v>760</v>
      </c>
      <c r="M120" s="185">
        <v>25</v>
      </c>
      <c r="N120" s="185">
        <f t="shared" si="86"/>
        <v>1502.5</v>
      </c>
      <c r="O120" s="226">
        <f t="shared" si="87"/>
        <v>23497.5</v>
      </c>
    </row>
    <row r="121" spans="1:15" s="7" customFormat="1" ht="36.75" customHeight="1" x14ac:dyDescent="0.2">
      <c r="A121" s="175">
        <v>94</v>
      </c>
      <c r="B121" s="112" t="s">
        <v>611</v>
      </c>
      <c r="C121" s="112" t="s">
        <v>325</v>
      </c>
      <c r="D121" s="112" t="s">
        <v>4</v>
      </c>
      <c r="E121" s="142" t="s">
        <v>321</v>
      </c>
      <c r="F121" s="142" t="s">
        <v>322</v>
      </c>
      <c r="G121" s="185">
        <v>17500</v>
      </c>
      <c r="H121" s="185">
        <v>0</v>
      </c>
      <c r="I121" s="185">
        <f t="shared" ref="I121" si="92">SUM(G121:H121)</f>
        <v>17500</v>
      </c>
      <c r="J121" s="178">
        <f>IF(G121&gt;=Datos!$D$14,(Datos!$D$14*Datos!$C$14),IF(G121&lt;=Datos!$D$14,(G121*Datos!$C$14)))</f>
        <v>502.25</v>
      </c>
      <c r="K121" s="186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178">
        <f>IF(G121&gt;=Datos!$D$15,(Datos!$D$15*Datos!$C$15),IF(G121&lt;=Datos!$D$15,(G121*Datos!$C$15)))</f>
        <v>532</v>
      </c>
      <c r="M121" s="185">
        <v>25</v>
      </c>
      <c r="N121" s="185">
        <f t="shared" si="86"/>
        <v>1059.25</v>
      </c>
      <c r="O121" s="226">
        <f t="shared" si="87"/>
        <v>16440.75</v>
      </c>
    </row>
    <row r="122" spans="1:15" s="7" customFormat="1" ht="36.75" customHeight="1" x14ac:dyDescent="0.2">
      <c r="A122" s="175">
        <v>95</v>
      </c>
      <c r="B122" s="112" t="s">
        <v>662</v>
      </c>
      <c r="C122" s="112" t="s">
        <v>663</v>
      </c>
      <c r="D122" s="112" t="s">
        <v>256</v>
      </c>
      <c r="E122" s="142" t="s">
        <v>321</v>
      </c>
      <c r="F122" s="142" t="s">
        <v>322</v>
      </c>
      <c r="G122" s="185">
        <v>25000</v>
      </c>
      <c r="H122" s="185">
        <v>0</v>
      </c>
      <c r="I122" s="185">
        <f>SUM(G122:H122)</f>
        <v>25000</v>
      </c>
      <c r="J122" s="178">
        <f>IF(G122&gt;=Datos!$D$14,(Datos!$D$14*Datos!$C$14),IF(G122&lt;=Datos!$D$14,(G122*Datos!$C$14)))</f>
        <v>717.5</v>
      </c>
      <c r="K122" s="186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178">
        <f>IF(G122&gt;=Datos!$D$15,(Datos!$D$15*Datos!$C$15),IF(G122&lt;=Datos!$D$15,(G122*Datos!$C$15)))</f>
        <v>760</v>
      </c>
      <c r="M122" s="185">
        <v>25</v>
      </c>
      <c r="N122" s="185">
        <f t="shared" si="86"/>
        <v>1502.5</v>
      </c>
      <c r="O122" s="226">
        <f t="shared" si="87"/>
        <v>23497.5</v>
      </c>
    </row>
    <row r="123" spans="1:15" s="7" customFormat="1" ht="36.75" customHeight="1" x14ac:dyDescent="0.2">
      <c r="A123" s="175">
        <v>96</v>
      </c>
      <c r="B123" s="112" t="s">
        <v>227</v>
      </c>
      <c r="C123" s="112" t="s">
        <v>327</v>
      </c>
      <c r="D123" s="112" t="s">
        <v>260</v>
      </c>
      <c r="E123" s="142" t="s">
        <v>321</v>
      </c>
      <c r="F123" s="142" t="s">
        <v>322</v>
      </c>
      <c r="G123" s="185">
        <v>13860</v>
      </c>
      <c r="H123" s="185">
        <v>0</v>
      </c>
      <c r="I123" s="185">
        <f>SUM(G123:H123)</f>
        <v>13860</v>
      </c>
      <c r="J123" s="178">
        <f>IF(G123&gt;=Datos!$D$14,(Datos!$D$14*Datos!$C$14),IF(G123&lt;=Datos!$D$14,(G123*Datos!$C$14)))</f>
        <v>397.78199999999998</v>
      </c>
      <c r="K123" s="186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178">
        <f>IF(G123&gt;=Datos!$D$15,(Datos!$D$15*Datos!$C$15),IF(G123&lt;=Datos!$D$15,(G123*Datos!$C$15)))</f>
        <v>421.34399999999999</v>
      </c>
      <c r="M123" s="185">
        <v>25</v>
      </c>
      <c r="N123" s="185">
        <f t="shared" si="86"/>
        <v>844.12599999999998</v>
      </c>
      <c r="O123" s="226">
        <f t="shared" si="87"/>
        <v>13015.874</v>
      </c>
    </row>
    <row r="124" spans="1:15" s="7" customFormat="1" ht="36.75" customHeight="1" x14ac:dyDescent="0.2">
      <c r="A124" s="175">
        <v>97</v>
      </c>
      <c r="B124" s="112" t="s">
        <v>488</v>
      </c>
      <c r="C124" s="112" t="s">
        <v>326</v>
      </c>
      <c r="D124" s="112" t="s">
        <v>4</v>
      </c>
      <c r="E124" s="142" t="s">
        <v>321</v>
      </c>
      <c r="F124" s="142" t="s">
        <v>19</v>
      </c>
      <c r="G124" s="185">
        <v>18000</v>
      </c>
      <c r="H124" s="185">
        <v>0</v>
      </c>
      <c r="I124" s="185">
        <f t="shared" ref="I124:I127" si="93">SUM(G124:H124)</f>
        <v>18000</v>
      </c>
      <c r="J124" s="178">
        <f>IF(G124&gt;=Datos!$D$14,(Datos!$D$14*Datos!$C$14),IF(G124&lt;=Datos!$D$14,(G124*Datos!$C$14)))</f>
        <v>516.6</v>
      </c>
      <c r="K124" s="186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178">
        <f>IF(G124&gt;=Datos!$D$15,(Datos!$D$15*Datos!$C$15),IF(G124&lt;=Datos!$D$15,(G124*Datos!$C$15)))</f>
        <v>547.20000000000005</v>
      </c>
      <c r="M124" s="185">
        <v>25</v>
      </c>
      <c r="N124" s="185">
        <f t="shared" si="86"/>
        <v>1088.8000000000002</v>
      </c>
      <c r="O124" s="226">
        <f t="shared" si="87"/>
        <v>16911.2</v>
      </c>
    </row>
    <row r="125" spans="1:15" s="7" customFormat="1" ht="36.75" customHeight="1" x14ac:dyDescent="0.2">
      <c r="A125" s="175">
        <v>98</v>
      </c>
      <c r="B125" s="112" t="s">
        <v>144</v>
      </c>
      <c r="C125" s="112" t="s">
        <v>326</v>
      </c>
      <c r="D125" s="112" t="s">
        <v>4</v>
      </c>
      <c r="E125" s="142" t="s">
        <v>321</v>
      </c>
      <c r="F125" s="142" t="s">
        <v>19</v>
      </c>
      <c r="G125" s="185">
        <v>18000</v>
      </c>
      <c r="H125" s="185">
        <v>0</v>
      </c>
      <c r="I125" s="185">
        <f t="shared" si="93"/>
        <v>18000</v>
      </c>
      <c r="J125" s="178">
        <f>IF(G125&gt;=Datos!$D$14,(Datos!$D$14*Datos!$C$14),IF(G125&lt;=Datos!$D$14,(G125*Datos!$C$14)))</f>
        <v>516.6</v>
      </c>
      <c r="K125" s="186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178">
        <f>IF(G125&gt;=Datos!$D$15,(Datos!$D$15*Datos!$C$15),IF(G125&lt;=Datos!$D$15,(G125*Datos!$C$15)))</f>
        <v>547.20000000000005</v>
      </c>
      <c r="M125" s="185">
        <v>3455.92</v>
      </c>
      <c r="N125" s="185">
        <f t="shared" si="86"/>
        <v>4519.72</v>
      </c>
      <c r="O125" s="226">
        <f t="shared" si="87"/>
        <v>13480.279999999999</v>
      </c>
    </row>
    <row r="126" spans="1:15" s="7" customFormat="1" ht="36.75" customHeight="1" x14ac:dyDescent="0.2">
      <c r="A126" s="175">
        <v>99</v>
      </c>
      <c r="B126" s="112" t="s">
        <v>636</v>
      </c>
      <c r="C126" s="112" t="s">
        <v>400</v>
      </c>
      <c r="D126" s="112" t="s">
        <v>4</v>
      </c>
      <c r="E126" s="142" t="s">
        <v>321</v>
      </c>
      <c r="F126" s="142" t="s">
        <v>19</v>
      </c>
      <c r="G126" s="185">
        <v>17500</v>
      </c>
      <c r="H126" s="185">
        <v>0</v>
      </c>
      <c r="I126" s="185">
        <f t="shared" si="93"/>
        <v>17500</v>
      </c>
      <c r="J126" s="178">
        <f>IF(G126&gt;=Datos!$D$14,(Datos!$D$14*Datos!$C$14),IF(G126&lt;=Datos!$D$14,(G126*Datos!$C$14)))</f>
        <v>502.25</v>
      </c>
      <c r="K126" s="186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178">
        <f>IF(G126&gt;=Datos!$D$15,(Datos!$D$15*Datos!$C$15),IF(G126&lt;=Datos!$D$15,(G126*Datos!$C$15)))</f>
        <v>532</v>
      </c>
      <c r="M126" s="185">
        <v>2025</v>
      </c>
      <c r="N126" s="185">
        <f t="shared" si="86"/>
        <v>3059.25</v>
      </c>
      <c r="O126" s="226">
        <f t="shared" si="87"/>
        <v>14440.75</v>
      </c>
    </row>
    <row r="127" spans="1:15" s="7" customFormat="1" ht="36.75" customHeight="1" x14ac:dyDescent="0.2">
      <c r="A127" s="175">
        <v>100</v>
      </c>
      <c r="B127" s="112" t="s">
        <v>67</v>
      </c>
      <c r="C127" s="112" t="s">
        <v>326</v>
      </c>
      <c r="D127" s="112" t="s">
        <v>4</v>
      </c>
      <c r="E127" s="142" t="s">
        <v>321</v>
      </c>
      <c r="F127" s="142" t="s">
        <v>19</v>
      </c>
      <c r="G127" s="185">
        <v>18000</v>
      </c>
      <c r="H127" s="185">
        <v>0</v>
      </c>
      <c r="I127" s="185">
        <f t="shared" si="93"/>
        <v>18000</v>
      </c>
      <c r="J127" s="178">
        <f>IF(G127&gt;=Datos!$D$14,(Datos!$D$14*Datos!$C$14),IF(G127&lt;=Datos!$D$14,(G127*Datos!$C$14)))</f>
        <v>516.6</v>
      </c>
      <c r="K127" s="186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178">
        <f>IF(G127&gt;=Datos!$D$15,(Datos!$D$15*Datos!$C$15),IF(G127&lt;=Datos!$D$15,(G127*Datos!$C$15)))</f>
        <v>547.20000000000005</v>
      </c>
      <c r="M127" s="185">
        <v>25</v>
      </c>
      <c r="N127" s="185">
        <f t="shared" si="86"/>
        <v>1088.8000000000002</v>
      </c>
      <c r="O127" s="226">
        <f t="shared" si="87"/>
        <v>16911.2</v>
      </c>
    </row>
    <row r="128" spans="1:15" s="7" customFormat="1" ht="36.75" customHeight="1" x14ac:dyDescent="0.2">
      <c r="A128" s="175">
        <v>101</v>
      </c>
      <c r="B128" s="112" t="s">
        <v>653</v>
      </c>
      <c r="C128" s="112" t="s">
        <v>656</v>
      </c>
      <c r="D128" s="112" t="s">
        <v>264</v>
      </c>
      <c r="E128" s="142" t="s">
        <v>321</v>
      </c>
      <c r="F128" s="142" t="s">
        <v>322</v>
      </c>
      <c r="G128" s="185">
        <v>20000</v>
      </c>
      <c r="H128" s="185">
        <v>0</v>
      </c>
      <c r="I128" s="185">
        <f>SUM(G128:H128)</f>
        <v>20000</v>
      </c>
      <c r="J128" s="178">
        <f>IF(G128&gt;=Datos!$D$14,(Datos!$D$14*Datos!$C$14),IF(G128&lt;=Datos!$D$14,(G128*Datos!$C$14)))</f>
        <v>574</v>
      </c>
      <c r="K128" s="186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178">
        <f>IF(G128&gt;=Datos!$D$15,(Datos!$D$15*Datos!$C$15),IF(G128&lt;=Datos!$D$15,(G128*Datos!$C$15)))</f>
        <v>608</v>
      </c>
      <c r="M128" s="185">
        <v>25</v>
      </c>
      <c r="N128" s="185">
        <f t="shared" si="86"/>
        <v>1207</v>
      </c>
      <c r="O128" s="226">
        <f t="shared" si="87"/>
        <v>18793</v>
      </c>
    </row>
    <row r="129" spans="1:15" s="7" customFormat="1" ht="36.75" customHeight="1" x14ac:dyDescent="0.2">
      <c r="A129" s="175">
        <v>102</v>
      </c>
      <c r="B129" s="112" t="s">
        <v>537</v>
      </c>
      <c r="C129" s="112" t="s">
        <v>325</v>
      </c>
      <c r="D129" s="112" t="s">
        <v>4</v>
      </c>
      <c r="E129" s="142" t="s">
        <v>321</v>
      </c>
      <c r="F129" s="142" t="s">
        <v>19</v>
      </c>
      <c r="G129" s="185">
        <v>17500</v>
      </c>
      <c r="H129" s="185">
        <v>0</v>
      </c>
      <c r="I129" s="185">
        <f t="shared" ref="I129:I130" si="94">SUM(G129:H129)</f>
        <v>17500</v>
      </c>
      <c r="J129" s="178">
        <v>502.25</v>
      </c>
      <c r="K129" s="186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178">
        <v>532</v>
      </c>
      <c r="M129" s="185">
        <v>25</v>
      </c>
      <c r="N129" s="185">
        <f t="shared" si="86"/>
        <v>1059.25</v>
      </c>
      <c r="O129" s="226">
        <f t="shared" si="87"/>
        <v>16440.75</v>
      </c>
    </row>
    <row r="130" spans="1:15" s="7" customFormat="1" ht="36.75" customHeight="1" x14ac:dyDescent="0.2">
      <c r="A130" s="175">
        <v>103</v>
      </c>
      <c r="B130" s="112" t="s">
        <v>96</v>
      </c>
      <c r="C130" s="112" t="s">
        <v>326</v>
      </c>
      <c r="D130" s="112" t="s">
        <v>264</v>
      </c>
      <c r="E130" s="142" t="s">
        <v>321</v>
      </c>
      <c r="F130" s="142" t="s">
        <v>322</v>
      </c>
      <c r="G130" s="185">
        <v>18000</v>
      </c>
      <c r="H130" s="185">
        <v>0</v>
      </c>
      <c r="I130" s="185">
        <f t="shared" si="94"/>
        <v>18000</v>
      </c>
      <c r="J130" s="178">
        <f>IF(G130&gt;=Datos!$D$14,(Datos!$D$14*Datos!$C$14),IF(G130&lt;=Datos!$D$14,(G130*Datos!$C$14)))</f>
        <v>516.6</v>
      </c>
      <c r="K130" s="186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178">
        <f>IF(G130&gt;=Datos!$D$15,(Datos!$D$15*Datos!$C$15),IF(G130&lt;=Datos!$D$15,(G130*Datos!$C$15)))</f>
        <v>547.20000000000005</v>
      </c>
      <c r="M130" s="185">
        <v>25</v>
      </c>
      <c r="N130" s="185">
        <f t="shared" si="86"/>
        <v>1088.8000000000002</v>
      </c>
      <c r="O130" s="226">
        <f t="shared" si="87"/>
        <v>16911.2</v>
      </c>
    </row>
    <row r="131" spans="1:15" s="7" customFormat="1" ht="36.75" customHeight="1" x14ac:dyDescent="0.2">
      <c r="A131" s="175">
        <v>104</v>
      </c>
      <c r="B131" s="112" t="s">
        <v>118</v>
      </c>
      <c r="C131" s="112" t="s">
        <v>325</v>
      </c>
      <c r="D131" s="112" t="s">
        <v>4</v>
      </c>
      <c r="E131" s="142" t="s">
        <v>321</v>
      </c>
      <c r="F131" s="142" t="s">
        <v>19</v>
      </c>
      <c r="G131" s="185">
        <v>13860</v>
      </c>
      <c r="H131" s="185">
        <v>0</v>
      </c>
      <c r="I131" s="185">
        <f t="shared" ref="I131" si="95">SUM(G131:H131)</f>
        <v>13860</v>
      </c>
      <c r="J131" s="178">
        <f>IF(G131&gt;=Datos!$D$14,(Datos!$D$14*Datos!$C$14),IF(G131&lt;=Datos!$D$14,(G131*Datos!$C$14)))</f>
        <v>397.78199999999998</v>
      </c>
      <c r="K131" s="186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178">
        <f>IF(G131&gt;=Datos!$D$15,(Datos!$D$15*Datos!$C$15),IF(G131&lt;=Datos!$D$15,(G131*Datos!$C$15)))</f>
        <v>421.34399999999999</v>
      </c>
      <c r="M131" s="185">
        <v>25</v>
      </c>
      <c r="N131" s="185">
        <f t="shared" si="86"/>
        <v>844.12599999999998</v>
      </c>
      <c r="O131" s="226">
        <f t="shared" si="87"/>
        <v>13015.874</v>
      </c>
    </row>
    <row r="132" spans="1:15" s="7" customFormat="1" ht="36.75" customHeight="1" x14ac:dyDescent="0.2">
      <c r="A132" s="175">
        <v>105</v>
      </c>
      <c r="B132" s="112" t="s">
        <v>185</v>
      </c>
      <c r="C132" s="112" t="s">
        <v>325</v>
      </c>
      <c r="D132" s="112" t="s">
        <v>4</v>
      </c>
      <c r="E132" s="142" t="s">
        <v>321</v>
      </c>
      <c r="F132" s="142" t="s">
        <v>19</v>
      </c>
      <c r="G132" s="185">
        <v>18000</v>
      </c>
      <c r="H132" s="185">
        <v>0</v>
      </c>
      <c r="I132" s="185">
        <f t="shared" ref="I132:I135" si="96">SUM(G132:H132)</f>
        <v>18000</v>
      </c>
      <c r="J132" s="178">
        <f>IF(G132&gt;=Datos!$D$14,(Datos!$D$14*Datos!$C$14),IF(G132&lt;=Datos!$D$14,(G132*Datos!$C$14)))</f>
        <v>516.6</v>
      </c>
      <c r="K132" s="186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178">
        <f>IF(G132&gt;=Datos!$D$15,(Datos!$D$15*Datos!$C$15),IF(G132&lt;=Datos!$D$15,(G132*Datos!$C$15)))</f>
        <v>547.20000000000005</v>
      </c>
      <c r="M132" s="185">
        <v>25</v>
      </c>
      <c r="N132" s="185">
        <f t="shared" si="86"/>
        <v>1088.8000000000002</v>
      </c>
      <c r="O132" s="226">
        <f t="shared" si="87"/>
        <v>16911.2</v>
      </c>
    </row>
    <row r="133" spans="1:15" s="7" customFormat="1" ht="36.75" customHeight="1" x14ac:dyDescent="0.2">
      <c r="A133" s="175">
        <v>106</v>
      </c>
      <c r="B133" s="112" t="s">
        <v>859</v>
      </c>
      <c r="C133" s="112" t="s">
        <v>400</v>
      </c>
      <c r="D133" s="112" t="s">
        <v>4</v>
      </c>
      <c r="E133" s="142" t="s">
        <v>321</v>
      </c>
      <c r="F133" s="142" t="s">
        <v>19</v>
      </c>
      <c r="G133" s="136">
        <v>17500</v>
      </c>
      <c r="H133" s="185">
        <v>0</v>
      </c>
      <c r="I133" s="185">
        <f t="shared" si="96"/>
        <v>17500</v>
      </c>
      <c r="J133" s="178">
        <f>IF(G133&gt;=Datos!$D$14,(Datos!$D$14*Datos!$C$14),IF(G133&lt;=Datos!$D$14,(G133*Datos!$C$14)))</f>
        <v>502.25</v>
      </c>
      <c r="K133" s="186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178">
        <f>IF(G133&gt;=Datos!$D$15,(Datos!$D$15*Datos!$C$15),IF(G133&lt;=Datos!$D$15,(G133*Datos!$C$15)))</f>
        <v>532</v>
      </c>
      <c r="M133" s="185">
        <v>25</v>
      </c>
      <c r="N133" s="185">
        <f t="shared" si="86"/>
        <v>1059.25</v>
      </c>
      <c r="O133" s="226">
        <f t="shared" si="87"/>
        <v>16440.75</v>
      </c>
    </row>
    <row r="134" spans="1:15" s="7" customFormat="1" ht="36.75" customHeight="1" x14ac:dyDescent="0.2">
      <c r="A134" s="175">
        <v>107</v>
      </c>
      <c r="B134" s="112" t="s">
        <v>131</v>
      </c>
      <c r="C134" s="112" t="s">
        <v>325</v>
      </c>
      <c r="D134" s="130" t="s">
        <v>374</v>
      </c>
      <c r="E134" s="142" t="s">
        <v>321</v>
      </c>
      <c r="F134" s="142" t="s">
        <v>19</v>
      </c>
      <c r="G134" s="185">
        <v>26000</v>
      </c>
      <c r="H134" s="185">
        <v>0</v>
      </c>
      <c r="I134" s="185">
        <f t="shared" si="96"/>
        <v>26000</v>
      </c>
      <c r="J134" s="178">
        <f>IF(G134&gt;=Datos!$D$14,(Datos!$D$14*Datos!$C$14),IF(G134&lt;=Datos!$D$14,(G134*Datos!$C$14)))</f>
        <v>746.2</v>
      </c>
      <c r="K134" s="186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178">
        <f>IF(G134&gt;=Datos!$D$15,(Datos!$D$15*Datos!$C$15),IF(G134&lt;=Datos!$D$15,(G134*Datos!$C$15)))</f>
        <v>790.4</v>
      </c>
      <c r="M134" s="185">
        <v>25</v>
      </c>
      <c r="N134" s="185">
        <f t="shared" si="86"/>
        <v>1561.6</v>
      </c>
      <c r="O134" s="226">
        <f t="shared" si="87"/>
        <v>24438.400000000001</v>
      </c>
    </row>
    <row r="135" spans="1:15" s="7" customFormat="1" ht="36.75" customHeight="1" x14ac:dyDescent="0.2">
      <c r="A135" s="175">
        <v>108</v>
      </c>
      <c r="B135" s="112" t="s">
        <v>199</v>
      </c>
      <c r="C135" s="112" t="s">
        <v>325</v>
      </c>
      <c r="D135" s="112" t="s">
        <v>4</v>
      </c>
      <c r="E135" s="142" t="s">
        <v>321</v>
      </c>
      <c r="F135" s="142" t="s">
        <v>19</v>
      </c>
      <c r="G135" s="185">
        <v>18000</v>
      </c>
      <c r="H135" s="185">
        <v>0</v>
      </c>
      <c r="I135" s="185">
        <f t="shared" si="96"/>
        <v>18000</v>
      </c>
      <c r="J135" s="178">
        <f>IF(G135&gt;=Datos!$D$14,(Datos!$D$14*Datos!$C$14),IF(G135&lt;=Datos!$D$14,(G135*Datos!$C$14)))</f>
        <v>516.6</v>
      </c>
      <c r="K135" s="186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178">
        <f>IF(G135&gt;=Datos!$D$15,(Datos!$D$15*Datos!$C$15),IF(G135&lt;=Datos!$D$15,(G135*Datos!$C$15)))</f>
        <v>547.20000000000005</v>
      </c>
      <c r="M135" s="185">
        <v>2025</v>
      </c>
      <c r="N135" s="185">
        <f t="shared" si="86"/>
        <v>3088.8</v>
      </c>
      <c r="O135" s="226">
        <f t="shared" si="87"/>
        <v>14911.2</v>
      </c>
    </row>
    <row r="136" spans="1:15" s="7" customFormat="1" ht="36.75" customHeight="1" x14ac:dyDescent="0.2">
      <c r="A136" s="175">
        <v>109</v>
      </c>
      <c r="B136" s="112" t="s">
        <v>196</v>
      </c>
      <c r="C136" s="112" t="s">
        <v>326</v>
      </c>
      <c r="D136" s="112" t="s">
        <v>4</v>
      </c>
      <c r="E136" s="142" t="s">
        <v>321</v>
      </c>
      <c r="F136" s="142" t="s">
        <v>19</v>
      </c>
      <c r="G136" s="185">
        <v>18000</v>
      </c>
      <c r="H136" s="185">
        <v>0</v>
      </c>
      <c r="I136" s="185">
        <f t="shared" ref="I136" si="97">SUM(G136:H136)</f>
        <v>18000</v>
      </c>
      <c r="J136" s="178">
        <f>IF(G136&gt;=Datos!$D$14,(Datos!$D$14*Datos!$C$14),IF(G136&lt;=Datos!$D$14,(G136*Datos!$C$14)))</f>
        <v>516.6</v>
      </c>
      <c r="K136" s="186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178">
        <f>IF(G136&gt;=Datos!$D$15,(Datos!$D$15*Datos!$C$15),IF(G136&lt;=Datos!$D$15,(G136*Datos!$C$15)))</f>
        <v>547.20000000000005</v>
      </c>
      <c r="M136" s="185">
        <v>25</v>
      </c>
      <c r="N136" s="185">
        <f t="shared" si="86"/>
        <v>1088.8000000000002</v>
      </c>
      <c r="O136" s="226">
        <f t="shared" si="87"/>
        <v>16911.2</v>
      </c>
    </row>
    <row r="137" spans="1:15" s="7" customFormat="1" ht="36.75" customHeight="1" x14ac:dyDescent="0.2">
      <c r="A137" s="175">
        <v>110</v>
      </c>
      <c r="B137" s="112" t="s">
        <v>427</v>
      </c>
      <c r="C137" s="112" t="s">
        <v>400</v>
      </c>
      <c r="D137" s="112" t="s">
        <v>495</v>
      </c>
      <c r="E137" s="142" t="s">
        <v>321</v>
      </c>
      <c r="F137" s="142" t="s">
        <v>19</v>
      </c>
      <c r="G137" s="185">
        <v>20000</v>
      </c>
      <c r="H137" s="185">
        <v>0</v>
      </c>
      <c r="I137" s="185">
        <f t="shared" ref="I137" si="98">SUM(G137:H137)</f>
        <v>20000</v>
      </c>
      <c r="J137" s="178">
        <f>IF(G137&gt;=Datos!$D$14,(Datos!$D$14*Datos!$C$14),IF(G137&lt;=Datos!$D$14,(G137*Datos!$C$14)))</f>
        <v>574</v>
      </c>
      <c r="K137" s="186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178">
        <f>IF(G137&gt;=Datos!$D$15,(Datos!$D$15*Datos!$C$15),IF(G137&lt;=Datos!$D$15,(G137*Datos!$C$15)))</f>
        <v>608</v>
      </c>
      <c r="M137" s="185">
        <v>2025</v>
      </c>
      <c r="N137" s="185">
        <f t="shared" si="86"/>
        <v>3207</v>
      </c>
      <c r="O137" s="226">
        <f t="shared" si="87"/>
        <v>16793</v>
      </c>
    </row>
    <row r="138" spans="1:15" s="7" customFormat="1" ht="36.75" customHeight="1" x14ac:dyDescent="0.2">
      <c r="A138" s="175">
        <v>111</v>
      </c>
      <c r="B138" s="112" t="s">
        <v>30</v>
      </c>
      <c r="C138" s="112" t="s">
        <v>325</v>
      </c>
      <c r="D138" s="112" t="s">
        <v>4</v>
      </c>
      <c r="E138" s="142" t="s">
        <v>321</v>
      </c>
      <c r="F138" s="142" t="s">
        <v>19</v>
      </c>
      <c r="G138" s="185">
        <v>18000</v>
      </c>
      <c r="H138" s="185">
        <v>0</v>
      </c>
      <c r="I138" s="185">
        <f t="shared" ref="I138" si="99">SUM(G138:H138)</f>
        <v>18000</v>
      </c>
      <c r="J138" s="178">
        <f>IF(G138&gt;=Datos!$D$14,(Datos!$D$14*Datos!$C$14),IF(G138&lt;=Datos!$D$14,(G138*Datos!$C$14)))</f>
        <v>516.6</v>
      </c>
      <c r="K138" s="186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178">
        <f>IF(G138&gt;=Datos!$D$15,(Datos!$D$15*Datos!$C$15),IF(G138&lt;=Datos!$D$15,(G138*Datos!$C$15)))</f>
        <v>547.20000000000005</v>
      </c>
      <c r="M138" s="185">
        <v>2928.49</v>
      </c>
      <c r="N138" s="185">
        <f t="shared" si="86"/>
        <v>3992.29</v>
      </c>
      <c r="O138" s="226">
        <f t="shared" si="87"/>
        <v>14007.71</v>
      </c>
    </row>
    <row r="139" spans="1:15" s="7" customFormat="1" ht="36.75" customHeight="1" x14ac:dyDescent="0.2">
      <c r="A139" s="175">
        <v>112</v>
      </c>
      <c r="B139" s="112" t="s">
        <v>223</v>
      </c>
      <c r="C139" s="112" t="s">
        <v>325</v>
      </c>
      <c r="D139" s="112" t="s">
        <v>264</v>
      </c>
      <c r="E139" s="142" t="s">
        <v>321</v>
      </c>
      <c r="F139" s="142" t="s">
        <v>322</v>
      </c>
      <c r="G139" s="185">
        <v>22500</v>
      </c>
      <c r="H139" s="185">
        <v>0</v>
      </c>
      <c r="I139" s="185">
        <f t="shared" ref="I139:I140" si="100">SUM(G139:H139)</f>
        <v>22500</v>
      </c>
      <c r="J139" s="178">
        <f>IF(G139&gt;=Datos!$D$14,(Datos!$D$14*Datos!$C$14),IF(G139&lt;=Datos!$D$14,(G139*Datos!$C$14)))</f>
        <v>645.75</v>
      </c>
      <c r="K139" s="186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178">
        <f>IF(G139&gt;=Datos!$D$15,(Datos!$D$15*Datos!$C$15),IF(G139&lt;=Datos!$D$15,(G139*Datos!$C$15)))</f>
        <v>684</v>
      </c>
      <c r="M139" s="185">
        <v>2553.94</v>
      </c>
      <c r="N139" s="185">
        <f t="shared" si="86"/>
        <v>3883.69</v>
      </c>
      <c r="O139" s="226">
        <f t="shared" si="87"/>
        <v>18616.310000000001</v>
      </c>
    </row>
    <row r="140" spans="1:15" s="7" customFormat="1" ht="36.75" customHeight="1" x14ac:dyDescent="0.2">
      <c r="A140" s="175">
        <v>113</v>
      </c>
      <c r="B140" s="112" t="s">
        <v>410</v>
      </c>
      <c r="C140" s="112" t="s">
        <v>400</v>
      </c>
      <c r="D140" s="112" t="s">
        <v>892</v>
      </c>
      <c r="E140" s="142" t="s">
        <v>321</v>
      </c>
      <c r="F140" s="142" t="s">
        <v>19</v>
      </c>
      <c r="G140" s="185">
        <v>26000</v>
      </c>
      <c r="H140" s="185">
        <v>0</v>
      </c>
      <c r="I140" s="185">
        <f t="shared" si="100"/>
        <v>26000</v>
      </c>
      <c r="J140" s="178">
        <f>IF(G140&gt;=Datos!$D$14,(Datos!$D$14*Datos!$C$14),IF(G140&lt;=Datos!$D$14,(G140*Datos!$C$14)))</f>
        <v>746.2</v>
      </c>
      <c r="K140" s="186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178">
        <f>IF(G140&gt;=Datos!$D$15,(Datos!$D$15*Datos!$C$15),IF(G140&lt;=Datos!$D$15,(G140*Datos!$C$15)))</f>
        <v>790.4</v>
      </c>
      <c r="M140" s="185">
        <v>25</v>
      </c>
      <c r="N140" s="185">
        <f t="shared" si="86"/>
        <v>1561.6</v>
      </c>
      <c r="O140" s="226">
        <f t="shared" si="87"/>
        <v>24438.400000000001</v>
      </c>
    </row>
    <row r="141" spans="1:15" s="90" customFormat="1" ht="36.75" customHeight="1" x14ac:dyDescent="0.2">
      <c r="A141" s="272" t="s">
        <v>551</v>
      </c>
      <c r="B141" s="273"/>
      <c r="C141" s="121">
        <v>78</v>
      </c>
      <c r="D141" s="121"/>
      <c r="E141" s="225"/>
      <c r="F141" s="139"/>
      <c r="G141" s="125">
        <f t="shared" ref="G141:O141" si="101">SUM(G63:G140)</f>
        <v>1455220</v>
      </c>
      <c r="H141" s="125">
        <f t="shared" si="101"/>
        <v>0</v>
      </c>
      <c r="I141" s="125">
        <f t="shared" si="101"/>
        <v>1455220</v>
      </c>
      <c r="J141" s="125">
        <f t="shared" si="101"/>
        <v>41764.813999999962</v>
      </c>
      <c r="K141" s="125">
        <f t="shared" si="101"/>
        <v>0</v>
      </c>
      <c r="L141" s="125">
        <f t="shared" si="101"/>
        <v>44238.687999999995</v>
      </c>
      <c r="M141" s="125">
        <f t="shared" si="101"/>
        <v>100926.12000000001</v>
      </c>
      <c r="N141" s="125">
        <f t="shared" si="101"/>
        <v>186929.62199999997</v>
      </c>
      <c r="O141" s="125">
        <f t="shared" si="101"/>
        <v>1268290.3779999991</v>
      </c>
    </row>
    <row r="142" spans="1:15" s="7" customFormat="1" ht="36.75" customHeight="1" x14ac:dyDescent="0.2">
      <c r="A142" s="272" t="s">
        <v>607</v>
      </c>
      <c r="B142" s="273"/>
      <c r="C142" s="273"/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29"/>
    </row>
    <row r="143" spans="1:15" ht="36.75" customHeight="1" x14ac:dyDescent="0.2">
      <c r="A143" s="179">
        <v>114</v>
      </c>
      <c r="B143" s="180" t="s">
        <v>726</v>
      </c>
      <c r="C143" s="180" t="s">
        <v>400</v>
      </c>
      <c r="D143" s="104" t="s">
        <v>730</v>
      </c>
      <c r="E143" s="142" t="s">
        <v>321</v>
      </c>
      <c r="F143" s="181" t="s">
        <v>322</v>
      </c>
      <c r="G143" s="182">
        <v>33000</v>
      </c>
      <c r="H143" s="185">
        <v>0</v>
      </c>
      <c r="I143" s="185">
        <f t="shared" ref="I143:I148" si="102">SUM(G143:H143)</f>
        <v>33000</v>
      </c>
      <c r="J143" s="178">
        <f>IF(G143&gt;=Datos!$D$14,(Datos!$D$14*Datos!$C$14),IF(G143&lt;=Datos!$D$14,(G143*Datos!$C$14)))</f>
        <v>947.1</v>
      </c>
      <c r="K143" s="186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178">
        <f>IF(G143&gt;=Datos!$D$15,(Datos!$D$15*Datos!$C$15),IF(G143&lt;=Datos!$D$15,(G143*Datos!$C$15)))</f>
        <v>1003.2</v>
      </c>
      <c r="M143" s="185">
        <v>25</v>
      </c>
      <c r="N143" s="182">
        <f t="shared" ref="N143:N148" si="103">SUM(J143:M143)</f>
        <v>1975.3000000000002</v>
      </c>
      <c r="O143" s="228">
        <f t="shared" ref="O143:O148" si="104">+G143-N143</f>
        <v>31024.7</v>
      </c>
    </row>
    <row r="144" spans="1:15" ht="36.75" customHeight="1" x14ac:dyDescent="0.2">
      <c r="A144" s="179">
        <v>115</v>
      </c>
      <c r="B144" s="180" t="s">
        <v>728</v>
      </c>
      <c r="C144" s="180" t="s">
        <v>325</v>
      </c>
      <c r="D144" s="104" t="s">
        <v>730</v>
      </c>
      <c r="E144" s="142" t="s">
        <v>321</v>
      </c>
      <c r="F144" s="181" t="s">
        <v>322</v>
      </c>
      <c r="G144" s="182">
        <v>33000</v>
      </c>
      <c r="H144" s="185">
        <v>0</v>
      </c>
      <c r="I144" s="185">
        <f t="shared" si="102"/>
        <v>33000</v>
      </c>
      <c r="J144" s="178">
        <f>IF(G144&gt;=Datos!$D$14,(Datos!$D$14*Datos!$C$14),IF(G144&lt;=Datos!$D$14,(G144*Datos!$C$14)))</f>
        <v>947.1</v>
      </c>
      <c r="K144" s="186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178">
        <f>IF(G144&gt;=Datos!$D$15,(Datos!$D$15*Datos!$C$15),IF(G144&lt;=Datos!$D$15,(G144*Datos!$C$15)))</f>
        <v>1003.2</v>
      </c>
      <c r="M144" s="185">
        <v>1525</v>
      </c>
      <c r="N144" s="182">
        <f t="shared" si="103"/>
        <v>3475.3</v>
      </c>
      <c r="O144" s="228">
        <f t="shared" si="104"/>
        <v>29524.7</v>
      </c>
    </row>
    <row r="145" spans="1:15" s="7" customFormat="1" ht="36.75" customHeight="1" x14ac:dyDescent="0.2">
      <c r="A145" s="179">
        <v>116</v>
      </c>
      <c r="B145" s="112" t="s">
        <v>33</v>
      </c>
      <c r="C145" s="112" t="s">
        <v>326</v>
      </c>
      <c r="D145" s="104" t="s">
        <v>372</v>
      </c>
      <c r="E145" s="142" t="s">
        <v>321</v>
      </c>
      <c r="F145" s="142" t="s">
        <v>19</v>
      </c>
      <c r="G145" s="185">
        <v>30000</v>
      </c>
      <c r="H145" s="185">
        <v>0</v>
      </c>
      <c r="I145" s="185">
        <f>SUM(G145:H145)</f>
        <v>30000</v>
      </c>
      <c r="J145" s="178">
        <f>IF(G145&gt;=Datos!$D$14,(Datos!$D$14*Datos!$C$14),IF(G145&lt;=Datos!$D$14,(G145*Datos!$C$14)))</f>
        <v>861</v>
      </c>
      <c r="K145" s="186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178">
        <f>IF(G145&gt;=Datos!$D$15,(Datos!$D$15*Datos!$C$15),IF(G145&lt;=Datos!$D$15,(G145*Datos!$C$15)))</f>
        <v>912</v>
      </c>
      <c r="M145" s="185">
        <v>1740.46</v>
      </c>
      <c r="N145" s="182">
        <f>SUM(J145:M145)</f>
        <v>3513.46</v>
      </c>
      <c r="O145" s="228">
        <f>+G145-N145</f>
        <v>26486.54</v>
      </c>
    </row>
    <row r="146" spans="1:15" ht="36.75" customHeight="1" x14ac:dyDescent="0.2">
      <c r="A146" s="179">
        <v>117</v>
      </c>
      <c r="B146" s="180" t="s">
        <v>729</v>
      </c>
      <c r="C146" s="180" t="s">
        <v>400</v>
      </c>
      <c r="D146" s="104" t="s">
        <v>255</v>
      </c>
      <c r="E146" s="142" t="s">
        <v>321</v>
      </c>
      <c r="F146" s="181" t="s">
        <v>322</v>
      </c>
      <c r="G146" s="182">
        <v>26000</v>
      </c>
      <c r="H146" s="185">
        <v>0</v>
      </c>
      <c r="I146" s="185">
        <f t="shared" ref="I146:I147" si="105">SUM(G146:H146)</f>
        <v>26000</v>
      </c>
      <c r="J146" s="178">
        <f>IF(G146&gt;=Datos!$D$14,(Datos!$D$14*Datos!$C$14),IF(G146&lt;=Datos!$D$14,(G146*Datos!$C$14)))</f>
        <v>746.2</v>
      </c>
      <c r="K146" s="186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178">
        <f>IF(G146&gt;=Datos!$D$15,(Datos!$D$15*Datos!$C$15),IF(G146&lt;=Datos!$D$15,(G146*Datos!$C$15)))</f>
        <v>790.4</v>
      </c>
      <c r="M146" s="185">
        <v>25</v>
      </c>
      <c r="N146" s="182">
        <f t="shared" ref="N146:N147" si="106">SUM(J146:M146)</f>
        <v>1561.6</v>
      </c>
      <c r="O146" s="228">
        <f t="shared" ref="O146:O147" si="107">+G146-N146</f>
        <v>24438.400000000001</v>
      </c>
    </row>
    <row r="147" spans="1:15" ht="36.75" customHeight="1" x14ac:dyDescent="0.2">
      <c r="A147" s="179">
        <v>118</v>
      </c>
      <c r="B147" s="180" t="s">
        <v>635</v>
      </c>
      <c r="C147" s="180" t="s">
        <v>400</v>
      </c>
      <c r="D147" s="104" t="s">
        <v>372</v>
      </c>
      <c r="E147" s="142" t="s">
        <v>321</v>
      </c>
      <c r="F147" s="181" t="s">
        <v>322</v>
      </c>
      <c r="G147" s="182">
        <v>26000</v>
      </c>
      <c r="H147" s="185">
        <v>0</v>
      </c>
      <c r="I147" s="185">
        <f t="shared" si="105"/>
        <v>26000</v>
      </c>
      <c r="J147" s="178">
        <f>IF(G147&gt;=Datos!$D$14,(Datos!$D$14*Datos!$C$14),IF(G147&lt;=Datos!$D$14,(G147*Datos!$C$14)))</f>
        <v>746.2</v>
      </c>
      <c r="K147" s="186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178">
        <f>IF(G147&gt;=Datos!$D$15,(Datos!$D$15*Datos!$C$15),IF(G147&lt;=Datos!$D$15,(G147*Datos!$C$15)))</f>
        <v>790.4</v>
      </c>
      <c r="M147" s="185">
        <v>25</v>
      </c>
      <c r="N147" s="182">
        <f t="shared" si="106"/>
        <v>1561.6</v>
      </c>
      <c r="O147" s="228">
        <f t="shared" si="107"/>
        <v>24438.400000000001</v>
      </c>
    </row>
    <row r="148" spans="1:15" ht="36.75" customHeight="1" x14ac:dyDescent="0.2">
      <c r="A148" s="179">
        <v>119</v>
      </c>
      <c r="B148" s="180" t="s">
        <v>727</v>
      </c>
      <c r="C148" s="180" t="s">
        <v>327</v>
      </c>
      <c r="D148" s="104" t="s">
        <v>255</v>
      </c>
      <c r="E148" s="142" t="s">
        <v>321</v>
      </c>
      <c r="F148" s="181" t="s">
        <v>19</v>
      </c>
      <c r="G148" s="182">
        <v>26000</v>
      </c>
      <c r="H148" s="185">
        <v>0</v>
      </c>
      <c r="I148" s="185">
        <f t="shared" si="102"/>
        <v>26000</v>
      </c>
      <c r="J148" s="178">
        <f>IF(G148&gt;=Datos!$D$14,(Datos!$D$14*Datos!$C$14),IF(G148&lt;=Datos!$D$14,(G148*Datos!$C$14)))</f>
        <v>746.2</v>
      </c>
      <c r="K148" s="186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178">
        <f>IF(G148&gt;=Datos!$D$15,(Datos!$D$15*Datos!$C$15),IF(G148&lt;=Datos!$D$15,(G148*Datos!$C$15)))</f>
        <v>790.4</v>
      </c>
      <c r="M148" s="185">
        <v>25</v>
      </c>
      <c r="N148" s="182">
        <f t="shared" si="103"/>
        <v>1561.6</v>
      </c>
      <c r="O148" s="228">
        <f t="shared" si="104"/>
        <v>24438.400000000001</v>
      </c>
    </row>
    <row r="149" spans="1:15" ht="36.75" customHeight="1" x14ac:dyDescent="0.2">
      <c r="A149" s="179">
        <v>120</v>
      </c>
      <c r="B149" s="180" t="s">
        <v>134</v>
      </c>
      <c r="C149" s="180" t="s">
        <v>325</v>
      </c>
      <c r="D149" s="104" t="s">
        <v>372</v>
      </c>
      <c r="E149" s="142" t="s">
        <v>321</v>
      </c>
      <c r="F149" s="181" t="s">
        <v>322</v>
      </c>
      <c r="G149" s="182">
        <v>26000</v>
      </c>
      <c r="H149" s="182">
        <v>0</v>
      </c>
      <c r="I149" s="182">
        <f>SUM(G149:H149)</f>
        <v>26000</v>
      </c>
      <c r="J149" s="183">
        <f>IF(G149&gt;=Datos!$D$14,(Datos!$D$14*Datos!$C$14),IF(G149&lt;=Datos!$D$14,(G149*Datos!$C$14)))</f>
        <v>746.2</v>
      </c>
      <c r="K149" s="184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183">
        <f>IF(G149&gt;=Datos!$D$15,(Datos!$D$15*Datos!$C$15),IF(G149&lt;=Datos!$D$15,(G149*Datos!$C$15)))</f>
        <v>790.4</v>
      </c>
      <c r="M149" s="182">
        <v>25</v>
      </c>
      <c r="N149" s="182">
        <f>SUM(J149:M149)</f>
        <v>1561.6</v>
      </c>
      <c r="O149" s="228">
        <f>+G149-N149</f>
        <v>24438.400000000001</v>
      </c>
    </row>
    <row r="150" spans="1:15" s="90" customFormat="1" ht="36.75" customHeight="1" x14ac:dyDescent="0.2">
      <c r="A150" s="272" t="s">
        <v>551</v>
      </c>
      <c r="B150" s="273"/>
      <c r="C150" s="121">
        <v>7</v>
      </c>
      <c r="D150" s="121"/>
      <c r="E150" s="225"/>
      <c r="F150" s="139"/>
      <c r="G150" s="125">
        <f t="shared" ref="G150:O150" si="108">SUM(G143:G149)</f>
        <v>200000</v>
      </c>
      <c r="H150" s="125">
        <f t="shared" si="108"/>
        <v>0</v>
      </c>
      <c r="I150" s="125">
        <f t="shared" si="108"/>
        <v>200000</v>
      </c>
      <c r="J150" s="125">
        <f t="shared" si="108"/>
        <v>5739.9999999999991</v>
      </c>
      <c r="K150" s="125">
        <f t="shared" si="108"/>
        <v>0</v>
      </c>
      <c r="L150" s="125">
        <f t="shared" si="108"/>
        <v>6079.9999999999991</v>
      </c>
      <c r="M150" s="125">
        <f t="shared" si="108"/>
        <v>3390.46</v>
      </c>
      <c r="N150" s="125">
        <f t="shared" si="108"/>
        <v>15210.460000000003</v>
      </c>
      <c r="O150" s="125">
        <f t="shared" si="108"/>
        <v>184789.53999999998</v>
      </c>
    </row>
    <row r="151" spans="1:15" s="7" customFormat="1" ht="36.75" customHeight="1" x14ac:dyDescent="0.2">
      <c r="A151" s="272" t="s">
        <v>902</v>
      </c>
      <c r="B151" s="273"/>
      <c r="C151" s="273"/>
      <c r="D151" s="273"/>
      <c r="E151" s="273"/>
      <c r="F151" s="273"/>
      <c r="G151" s="273"/>
      <c r="H151" s="273"/>
      <c r="I151" s="273"/>
      <c r="J151" s="273"/>
      <c r="K151" s="273"/>
      <c r="L151" s="273"/>
      <c r="M151" s="273"/>
      <c r="N151" s="273"/>
      <c r="O151" s="229"/>
    </row>
    <row r="152" spans="1:15" s="7" customFormat="1" ht="36.75" customHeight="1" x14ac:dyDescent="0.2">
      <c r="A152" s="175">
        <v>121</v>
      </c>
      <c r="B152" s="180" t="s">
        <v>901</v>
      </c>
      <c r="C152" s="112" t="s">
        <v>325</v>
      </c>
      <c r="D152" s="112" t="s">
        <v>255</v>
      </c>
      <c r="E152" s="142" t="s">
        <v>321</v>
      </c>
      <c r="F152" s="142" t="s">
        <v>19</v>
      </c>
      <c r="G152" s="185">
        <v>33000</v>
      </c>
      <c r="H152" s="185">
        <v>0</v>
      </c>
      <c r="I152" s="185">
        <f t="shared" ref="I152" si="109">SUM(G152:H152)</f>
        <v>33000</v>
      </c>
      <c r="J152" s="178">
        <f>IF(G152&gt;=Datos!$D$14,(Datos!$D$14*Datos!$C$14),IF(G152&lt;=Datos!$D$14,(G152*Datos!$C$14)))</f>
        <v>947.1</v>
      </c>
      <c r="K152" s="186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178">
        <f>IF(G152&gt;=Datos!$D$15,(Datos!$D$15*Datos!$C$15),IF(G152&lt;=Datos!$D$15,(G152*Datos!$C$15)))</f>
        <v>1003.2</v>
      </c>
      <c r="M152" s="185">
        <v>25</v>
      </c>
      <c r="N152" s="185">
        <f t="shared" ref="N152" si="110">SUM(J152:M152)</f>
        <v>1975.3000000000002</v>
      </c>
      <c r="O152" s="228">
        <f t="shared" ref="O152" si="111">+G152-N152</f>
        <v>31024.7</v>
      </c>
    </row>
    <row r="153" spans="1:15" s="90" customFormat="1" ht="36.75" customHeight="1" x14ac:dyDescent="0.2">
      <c r="A153" s="272" t="s">
        <v>551</v>
      </c>
      <c r="B153" s="273"/>
      <c r="C153" s="121">
        <v>1</v>
      </c>
      <c r="D153" s="121"/>
      <c r="E153" s="225"/>
      <c r="F153" s="139"/>
      <c r="G153" s="125">
        <f t="shared" ref="G153:O153" si="112">SUM(G152)</f>
        <v>33000</v>
      </c>
      <c r="H153" s="126">
        <f t="shared" si="112"/>
        <v>0</v>
      </c>
      <c r="I153" s="126">
        <f t="shared" si="112"/>
        <v>33000</v>
      </c>
      <c r="J153" s="126">
        <f t="shared" si="112"/>
        <v>947.1</v>
      </c>
      <c r="K153" s="127">
        <f t="shared" si="112"/>
        <v>0</v>
      </c>
      <c r="L153" s="126">
        <f t="shared" si="112"/>
        <v>1003.2</v>
      </c>
      <c r="M153" s="126">
        <f t="shared" si="112"/>
        <v>25</v>
      </c>
      <c r="N153" s="128">
        <f t="shared" si="112"/>
        <v>1975.3000000000002</v>
      </c>
      <c r="O153" s="129">
        <f t="shared" si="112"/>
        <v>31024.7</v>
      </c>
    </row>
    <row r="154" spans="1:15" s="7" customFormat="1" ht="36.75" customHeight="1" x14ac:dyDescent="0.2">
      <c r="A154" s="272" t="s">
        <v>601</v>
      </c>
      <c r="B154" s="273"/>
      <c r="C154" s="273"/>
      <c r="D154" s="273"/>
      <c r="E154" s="273"/>
      <c r="F154" s="273"/>
      <c r="G154" s="273"/>
      <c r="H154" s="273"/>
      <c r="I154" s="273"/>
      <c r="J154" s="273"/>
      <c r="K154" s="273"/>
      <c r="L154" s="273"/>
      <c r="M154" s="273"/>
      <c r="N154" s="273"/>
      <c r="O154" s="229"/>
    </row>
    <row r="155" spans="1:15" s="7" customFormat="1" ht="36.75" customHeight="1" x14ac:dyDescent="0.2">
      <c r="A155" s="175">
        <v>122</v>
      </c>
      <c r="B155" s="112" t="s">
        <v>731</v>
      </c>
      <c r="C155" s="112" t="s">
        <v>400</v>
      </c>
      <c r="D155" s="130" t="s">
        <v>253</v>
      </c>
      <c r="E155" s="142" t="s">
        <v>321</v>
      </c>
      <c r="F155" s="142" t="s">
        <v>19</v>
      </c>
      <c r="G155" s="185">
        <v>26000</v>
      </c>
      <c r="H155" s="185">
        <v>0</v>
      </c>
      <c r="I155" s="185">
        <f t="shared" ref="I155:I156" si="113">SUM(G155:H155)</f>
        <v>26000</v>
      </c>
      <c r="J155" s="178">
        <f>IF(G155&gt;=Datos!$D$14,(Datos!$D$14*Datos!$C$14),IF(G155&lt;=Datos!$D$14,(G155*Datos!$C$14)))</f>
        <v>746.2</v>
      </c>
      <c r="K155" s="186" t="str">
        <f>IF((G155-J155-L155)&lt;=Datos!$G$7,"0",IF((G155-J155-L155)&lt;=Datos!$G$8,((G155-J155-L155)-Datos!$F$8)*Datos!$I$6,IF((G155-J155-L155)&lt;=Datos!$G$9,Datos!$I$8+((G155-J155-L155)-Datos!$F$9)*Datos!$J$6,IF((G155-J155-L155)&gt;=Datos!$F$10,(Datos!$I$8+Datos!$J$8)+((G155-J155-L155)-Datos!$F$10)*Datos!$K$6))))</f>
        <v>0</v>
      </c>
      <c r="L155" s="178">
        <f>IF(G155&gt;=Datos!$D$15,(Datos!$D$15*Datos!$C$15),IF(G155&lt;=Datos!$D$15,(G155*Datos!$C$15)))</f>
        <v>790.4</v>
      </c>
      <c r="M155" s="185">
        <v>25</v>
      </c>
      <c r="N155" s="185">
        <f t="shared" ref="N155:N156" si="114">SUM(J155:M155)</f>
        <v>1561.6</v>
      </c>
      <c r="O155" s="226">
        <f t="shared" ref="O155:O156" si="115">+G155-N155</f>
        <v>24438.400000000001</v>
      </c>
    </row>
    <row r="156" spans="1:15" s="7" customFormat="1" ht="36.75" customHeight="1" x14ac:dyDescent="0.2">
      <c r="A156" s="175">
        <v>123</v>
      </c>
      <c r="B156" s="112" t="s">
        <v>732</v>
      </c>
      <c r="C156" s="112" t="s">
        <v>400</v>
      </c>
      <c r="D156" s="130" t="s">
        <v>665</v>
      </c>
      <c r="E156" s="142" t="s">
        <v>321</v>
      </c>
      <c r="F156" s="142" t="s">
        <v>19</v>
      </c>
      <c r="G156" s="185">
        <v>26000</v>
      </c>
      <c r="H156" s="185">
        <v>0</v>
      </c>
      <c r="I156" s="185">
        <f t="shared" si="113"/>
        <v>26000</v>
      </c>
      <c r="J156" s="178">
        <f>IF(G156&gt;=Datos!$D$14,(Datos!$D$14*Datos!$C$14),IF(G156&lt;=Datos!$D$14,(G156*Datos!$C$14)))</f>
        <v>746.2</v>
      </c>
      <c r="K156" s="186" t="str">
        <f>IF((G156-J156-L156)&lt;=Datos!$G$7,"0",IF((G156-J156-L156)&lt;=Datos!$G$8,((G156-J156-L156)-Datos!$F$8)*Datos!$I$6,IF((G156-J156-L156)&lt;=Datos!$G$9,Datos!$I$8+((G156-J156-L156)-Datos!$F$9)*Datos!$J$6,IF((G156-J156-L156)&gt;=Datos!$F$10,(Datos!$I$8+Datos!$J$8)+((G156-J156-L156)-Datos!$F$10)*Datos!$K$6))))</f>
        <v>0</v>
      </c>
      <c r="L156" s="178">
        <f>IF(G156&gt;=Datos!$D$15,(Datos!$D$15*Datos!$C$15),IF(G156&lt;=Datos!$D$15,(G156*Datos!$C$15)))</f>
        <v>790.4</v>
      </c>
      <c r="M156" s="185">
        <v>25</v>
      </c>
      <c r="N156" s="185">
        <f t="shared" si="114"/>
        <v>1561.6</v>
      </c>
      <c r="O156" s="226">
        <f t="shared" si="115"/>
        <v>24438.400000000001</v>
      </c>
    </row>
    <row r="157" spans="1:15" s="7" customFormat="1" ht="36.75" customHeight="1" x14ac:dyDescent="0.2">
      <c r="A157" s="175">
        <v>124</v>
      </c>
      <c r="B157" s="112" t="s">
        <v>860</v>
      </c>
      <c r="C157" s="112" t="s">
        <v>327</v>
      </c>
      <c r="D157" s="130" t="s">
        <v>665</v>
      </c>
      <c r="E157" s="142" t="s">
        <v>321</v>
      </c>
      <c r="F157" s="142" t="s">
        <v>322</v>
      </c>
      <c r="G157" s="185">
        <v>26000</v>
      </c>
      <c r="H157" s="185">
        <v>0</v>
      </c>
      <c r="I157" s="185">
        <f t="shared" ref="I157" si="116">SUM(G157:H157)</f>
        <v>26000</v>
      </c>
      <c r="J157" s="178">
        <f>IF(G157&gt;=Datos!$D$14,(Datos!$D$14*Datos!$C$14),IF(G157&lt;=Datos!$D$14,(G157*Datos!$C$14)))</f>
        <v>746.2</v>
      </c>
      <c r="K157" s="186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178">
        <f>IF(G157&gt;=Datos!$D$15,(Datos!$D$15*Datos!$C$15),IF(G157&lt;=Datos!$D$15,(G157*Datos!$C$15)))</f>
        <v>790.4</v>
      </c>
      <c r="M157" s="185">
        <v>25</v>
      </c>
      <c r="N157" s="185">
        <f t="shared" ref="N157:N158" si="117">SUM(J157:M157)</f>
        <v>1561.6</v>
      </c>
      <c r="O157" s="226">
        <f t="shared" ref="O157:O158" si="118">+G157-N157</f>
        <v>24438.400000000001</v>
      </c>
    </row>
    <row r="158" spans="1:15" s="7" customFormat="1" ht="36.75" customHeight="1" x14ac:dyDescent="0.2">
      <c r="A158" s="175">
        <v>125</v>
      </c>
      <c r="B158" s="112" t="s">
        <v>230</v>
      </c>
      <c r="C158" s="112" t="s">
        <v>326</v>
      </c>
      <c r="D158" s="130" t="s">
        <v>665</v>
      </c>
      <c r="E158" s="142" t="s">
        <v>321</v>
      </c>
      <c r="F158" s="142" t="s">
        <v>19</v>
      </c>
      <c r="G158" s="185">
        <v>35000</v>
      </c>
      <c r="H158" s="185">
        <v>0</v>
      </c>
      <c r="I158" s="185">
        <f>SUM(G158:H158)</f>
        <v>35000</v>
      </c>
      <c r="J158" s="178">
        <f>IF(G158&gt;=Datos!$D$14,(Datos!$D$14*Datos!$C$14),IF(G158&lt;=Datos!$D$14,(G158*Datos!$C$14)))</f>
        <v>1004.5</v>
      </c>
      <c r="K158" s="186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178">
        <f>IF(G158&gt;=Datos!$D$15,(Datos!$D$15*Datos!$C$15),IF(G158&lt;=Datos!$D$15,(G158*Datos!$C$15)))</f>
        <v>1064</v>
      </c>
      <c r="M158" s="185">
        <v>1740.46</v>
      </c>
      <c r="N158" s="185">
        <f t="shared" si="117"/>
        <v>3808.96</v>
      </c>
      <c r="O158" s="226">
        <f t="shared" si="118"/>
        <v>31191.040000000001</v>
      </c>
    </row>
    <row r="159" spans="1:15" s="7" customFormat="1" ht="36.75" customHeight="1" x14ac:dyDescent="0.2">
      <c r="A159" s="175">
        <v>126</v>
      </c>
      <c r="B159" s="112" t="s">
        <v>311</v>
      </c>
      <c r="C159" s="112" t="s">
        <v>326</v>
      </c>
      <c r="D159" s="112" t="s">
        <v>253</v>
      </c>
      <c r="E159" s="142" t="s">
        <v>321</v>
      </c>
      <c r="F159" s="142" t="s">
        <v>19</v>
      </c>
      <c r="G159" s="185">
        <v>26000</v>
      </c>
      <c r="H159" s="185">
        <v>0</v>
      </c>
      <c r="I159" s="185">
        <f t="shared" ref="I159" si="119">SUM(G159:H159)</f>
        <v>26000</v>
      </c>
      <c r="J159" s="178">
        <f>IF(G159&gt;=Datos!$D$14,(Datos!$D$14*Datos!$C$14),IF(G159&lt;=Datos!$D$14,(G159*Datos!$C$14)))</f>
        <v>746.2</v>
      </c>
      <c r="K159" s="199">
        <v>0</v>
      </c>
      <c r="L159" s="178">
        <f>IF(G159&gt;=Datos!$D$15,(Datos!$D$15*Datos!$C$15),IF(G159&lt;=Datos!$D$15,(G159*Datos!$C$15)))</f>
        <v>790.4</v>
      </c>
      <c r="M159" s="185">
        <v>25</v>
      </c>
      <c r="N159" s="185">
        <f t="shared" ref="N159" si="120">SUM(J159:M159)</f>
        <v>1561.6</v>
      </c>
      <c r="O159" s="226">
        <f t="shared" ref="O159:O172" si="121">+G159-N159</f>
        <v>24438.400000000001</v>
      </c>
    </row>
    <row r="160" spans="1:15" ht="36.75" customHeight="1" x14ac:dyDescent="0.2">
      <c r="A160" s="175">
        <v>127</v>
      </c>
      <c r="B160" s="180" t="s">
        <v>672</v>
      </c>
      <c r="C160" s="112" t="s">
        <v>326</v>
      </c>
      <c r="D160" s="104" t="s">
        <v>665</v>
      </c>
      <c r="E160" s="181" t="s">
        <v>321</v>
      </c>
      <c r="F160" s="181" t="s">
        <v>19</v>
      </c>
      <c r="G160" s="182">
        <v>26000</v>
      </c>
      <c r="H160" s="182">
        <v>0</v>
      </c>
      <c r="I160" s="182">
        <f>SUM(G160:H160)</f>
        <v>26000</v>
      </c>
      <c r="J160" s="183">
        <f>IF(G160&gt;=Datos!$D$14,(Datos!$D$14*Datos!$C$14),IF(G160&lt;=Datos!$D$14,(G160*Datos!$C$14)))</f>
        <v>746.2</v>
      </c>
      <c r="K160" s="184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183">
        <f>IF(G160&gt;=Datos!$D$15,(Datos!$D$15*Datos!$C$15),IF(G160&lt;=Datos!$D$15,(G160*Datos!$C$15)))</f>
        <v>790.4</v>
      </c>
      <c r="M160" s="182">
        <v>25</v>
      </c>
      <c r="N160" s="182">
        <f>SUM(J160:M160)</f>
        <v>1561.6</v>
      </c>
      <c r="O160" s="228">
        <f t="shared" si="121"/>
        <v>24438.400000000001</v>
      </c>
    </row>
    <row r="161" spans="1:16" s="7" customFormat="1" ht="36.75" customHeight="1" x14ac:dyDescent="0.2">
      <c r="A161" s="175">
        <v>128</v>
      </c>
      <c r="B161" s="112" t="s">
        <v>224</v>
      </c>
      <c r="C161" s="112" t="s">
        <v>327</v>
      </c>
      <c r="D161" s="112" t="s">
        <v>253</v>
      </c>
      <c r="E161" s="142" t="s">
        <v>321</v>
      </c>
      <c r="F161" s="142" t="s">
        <v>19</v>
      </c>
      <c r="G161" s="185">
        <v>26000</v>
      </c>
      <c r="H161" s="185">
        <v>0</v>
      </c>
      <c r="I161" s="185">
        <f>SUM(G161:H161)</f>
        <v>26000</v>
      </c>
      <c r="J161" s="178">
        <f>IF(G161&gt;=Datos!$D$14,(Datos!$D$14*Datos!$C$14),IF(G161&lt;=Datos!$D$14,(G161*Datos!$C$14)))</f>
        <v>746.2</v>
      </c>
      <c r="K161" s="186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178">
        <f>IF(G161&gt;=Datos!$D$15,(Datos!$D$15*Datos!$C$15),IF(G161&lt;=Datos!$D$15,(G161*Datos!$C$15)))</f>
        <v>790.4</v>
      </c>
      <c r="M161" s="185">
        <v>8598.42</v>
      </c>
      <c r="N161" s="185">
        <f t="shared" ref="N161:N171" si="122">SUM(J161:M161)</f>
        <v>10135.02</v>
      </c>
      <c r="O161" s="226">
        <f>+G161-N161</f>
        <v>15864.98</v>
      </c>
    </row>
    <row r="162" spans="1:16" s="7" customFormat="1" ht="36.75" customHeight="1" x14ac:dyDescent="0.2">
      <c r="A162" s="175">
        <v>129</v>
      </c>
      <c r="B162" s="196" t="s">
        <v>364</v>
      </c>
      <c r="C162" s="112" t="s">
        <v>327</v>
      </c>
      <c r="D162" s="104" t="s">
        <v>674</v>
      </c>
      <c r="E162" s="142" t="s">
        <v>321</v>
      </c>
      <c r="F162" s="142" t="s">
        <v>19</v>
      </c>
      <c r="G162" s="136">
        <v>35000</v>
      </c>
      <c r="H162" s="185">
        <v>0</v>
      </c>
      <c r="I162" s="136">
        <f t="shared" ref="I162" si="123">SUM(G162:H162)</f>
        <v>35000</v>
      </c>
      <c r="J162" s="178">
        <f>IF(G162&gt;=Datos!$D$14,(Datos!$D$14*Datos!$C$14),IF(G162&lt;=Datos!$D$14,(G162*Datos!$C$14)))</f>
        <v>1004.5</v>
      </c>
      <c r="K162" s="186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178">
        <f>IF(G162&gt;=Datos!$D$15,(Datos!$D$15*Datos!$C$15),IF(G162&lt;=Datos!$D$15,(G162*Datos!$C$15)))</f>
        <v>1064</v>
      </c>
      <c r="M162" s="185">
        <v>25</v>
      </c>
      <c r="N162" s="185">
        <f t="shared" si="122"/>
        <v>2093.5</v>
      </c>
      <c r="O162" s="226">
        <f t="shared" ref="O162" si="124">+G162-N162</f>
        <v>32906.5</v>
      </c>
      <c r="P162" s="18"/>
    </row>
    <row r="163" spans="1:16" s="7" customFormat="1" ht="36.75" customHeight="1" x14ac:dyDescent="0.2">
      <c r="A163" s="175">
        <v>130</v>
      </c>
      <c r="B163" s="112" t="s">
        <v>733</v>
      </c>
      <c r="C163" s="112" t="s">
        <v>325</v>
      </c>
      <c r="D163" s="112" t="s">
        <v>674</v>
      </c>
      <c r="E163" s="142" t="s">
        <v>321</v>
      </c>
      <c r="F163" s="142" t="s">
        <v>19</v>
      </c>
      <c r="G163" s="185">
        <v>25000</v>
      </c>
      <c r="H163" s="185">
        <v>0</v>
      </c>
      <c r="I163" s="185">
        <f>SUM(G163:H163)</f>
        <v>25000</v>
      </c>
      <c r="J163" s="178">
        <v>717.5</v>
      </c>
      <c r="K163" s="186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178">
        <f>IF(G163&gt;=Datos!$D$15,(Datos!$D$15*Datos!$C$15),IF(G163&lt;=Datos!$D$15,(G163*Datos!$C$15)))</f>
        <v>760</v>
      </c>
      <c r="M163" s="185">
        <v>25</v>
      </c>
      <c r="N163" s="185">
        <f t="shared" si="122"/>
        <v>1502.5</v>
      </c>
      <c r="O163" s="226">
        <f>+G163-N163</f>
        <v>23497.5</v>
      </c>
    </row>
    <row r="164" spans="1:16" s="7" customFormat="1" ht="36.75" customHeight="1" x14ac:dyDescent="0.2">
      <c r="A164" s="175">
        <v>131</v>
      </c>
      <c r="B164" s="112" t="s">
        <v>340</v>
      </c>
      <c r="C164" s="112" t="s">
        <v>326</v>
      </c>
      <c r="D164" s="130" t="s">
        <v>665</v>
      </c>
      <c r="E164" s="142" t="s">
        <v>321</v>
      </c>
      <c r="F164" s="142" t="s">
        <v>19</v>
      </c>
      <c r="G164" s="185">
        <v>35000</v>
      </c>
      <c r="H164" s="185">
        <v>0</v>
      </c>
      <c r="I164" s="185">
        <f t="shared" ref="I164" si="125">SUM(G164:H164)</f>
        <v>35000</v>
      </c>
      <c r="J164" s="178">
        <f>IF(G164&gt;=Datos!$D$14,(Datos!$D$14*Datos!$C$14),IF(G164&lt;=Datos!$D$14,(G164*Datos!$C$14)))</f>
        <v>1004.5</v>
      </c>
      <c r="K164" s="186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178">
        <f>IF(G164&gt;=Datos!$D$15,(Datos!$D$15*Datos!$C$15),IF(G164&lt;=Datos!$D$15,(G164*Datos!$C$15)))</f>
        <v>1064</v>
      </c>
      <c r="M164" s="185">
        <v>1740.46</v>
      </c>
      <c r="N164" s="185">
        <f t="shared" si="122"/>
        <v>3808.96</v>
      </c>
      <c r="O164" s="226">
        <f t="shared" ref="O164:O166" si="126">+G164-N164</f>
        <v>31191.040000000001</v>
      </c>
    </row>
    <row r="165" spans="1:16" ht="36.75" customHeight="1" x14ac:dyDescent="0.2">
      <c r="A165" s="175">
        <v>132</v>
      </c>
      <c r="B165" s="180" t="s">
        <v>137</v>
      </c>
      <c r="C165" s="180" t="s">
        <v>492</v>
      </c>
      <c r="D165" s="130" t="s">
        <v>665</v>
      </c>
      <c r="E165" s="181" t="s">
        <v>321</v>
      </c>
      <c r="F165" s="181" t="s">
        <v>19</v>
      </c>
      <c r="G165" s="182">
        <v>26000</v>
      </c>
      <c r="H165" s="182">
        <v>0</v>
      </c>
      <c r="I165" s="182">
        <f t="shared" ref="I165" si="127">SUM(G165:H165)</f>
        <v>26000</v>
      </c>
      <c r="J165" s="183">
        <f>IF(G165&gt;=Datos!$D$14,(Datos!$D$14*Datos!$C$14),IF(G165&lt;=Datos!$D$14,(G165*Datos!$C$14)))</f>
        <v>746.2</v>
      </c>
      <c r="K165" s="184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183">
        <f>IF(G165&gt;=Datos!$D$15,(Datos!$D$15*Datos!$C$15),IF(G165&lt;=Datos!$D$15,(G165*Datos!$C$15)))</f>
        <v>790.4</v>
      </c>
      <c r="M165" s="182">
        <v>3025</v>
      </c>
      <c r="N165" s="185">
        <f t="shared" si="122"/>
        <v>4561.6000000000004</v>
      </c>
      <c r="O165" s="228">
        <f t="shared" si="126"/>
        <v>21438.400000000001</v>
      </c>
    </row>
    <row r="166" spans="1:16" s="7" customFormat="1" ht="36.75" customHeight="1" x14ac:dyDescent="0.2">
      <c r="A166" s="175">
        <v>133</v>
      </c>
      <c r="B166" s="112" t="s">
        <v>361</v>
      </c>
      <c r="C166" s="112" t="s">
        <v>325</v>
      </c>
      <c r="D166" s="112" t="s">
        <v>253</v>
      </c>
      <c r="E166" s="142" t="s">
        <v>321</v>
      </c>
      <c r="F166" s="142" t="s">
        <v>19</v>
      </c>
      <c r="G166" s="185">
        <v>26000</v>
      </c>
      <c r="H166" s="185">
        <v>0</v>
      </c>
      <c r="I166" s="185">
        <f>SUM(G166:H166)</f>
        <v>26000</v>
      </c>
      <c r="J166" s="178">
        <f>IF(G166&gt;=Datos!$D$14,(Datos!$D$14*Datos!$C$14),IF(G166&lt;=Datos!$D$14,(G166*Datos!$C$14)))</f>
        <v>746.2</v>
      </c>
      <c r="K166" s="186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178">
        <f>IF(G166&gt;=Datos!$D$15,(Datos!$D$15*Datos!$C$15),IF(G166&lt;=Datos!$D$15,(G166*Datos!$C$15)))</f>
        <v>790.4</v>
      </c>
      <c r="M166" s="185">
        <v>25</v>
      </c>
      <c r="N166" s="185">
        <f t="shared" si="122"/>
        <v>1561.6</v>
      </c>
      <c r="O166" s="226">
        <f t="shared" si="126"/>
        <v>24438.400000000001</v>
      </c>
    </row>
    <row r="167" spans="1:16" s="7" customFormat="1" ht="36.75" customHeight="1" x14ac:dyDescent="0.2">
      <c r="A167" s="175">
        <v>134</v>
      </c>
      <c r="B167" s="112" t="s">
        <v>613</v>
      </c>
      <c r="C167" s="112" t="s">
        <v>400</v>
      </c>
      <c r="D167" s="130" t="s">
        <v>253</v>
      </c>
      <c r="E167" s="142" t="s">
        <v>321</v>
      </c>
      <c r="F167" s="142" t="s">
        <v>19</v>
      </c>
      <c r="G167" s="185">
        <v>26000</v>
      </c>
      <c r="H167" s="185">
        <v>0</v>
      </c>
      <c r="I167" s="185">
        <f>SUM(G167:H167)</f>
        <v>26000</v>
      </c>
      <c r="J167" s="178">
        <f>IF(G167&gt;=Datos!$D$14,(Datos!$D$14*Datos!$C$14),IF(G167&lt;=Datos!$D$14,(G167*Datos!$C$14)))</f>
        <v>746.2</v>
      </c>
      <c r="K167" s="186" t="str">
        <f>IF((G167-J167-L167)&lt;=Datos!$G$7,"0",IF((G167-J167-L167)&lt;=Datos!$G$8,((G167-J167-L167)-Datos!$F$8)*Datos!$I$6,IF((G167-J167-L167)&lt;=Datos!$G$9,Datos!$I$8+((G167-J167-L167)-Datos!$F$9)*Datos!$J$6,IF((G167-J167-L167)&gt;=Datos!$F$10,(Datos!$I$8+Datos!$J$8)+((G167-J167-L167)-Datos!$F$10)*Datos!$K$6))))</f>
        <v>0</v>
      </c>
      <c r="L167" s="178">
        <f>IF(G167&gt;=Datos!$D$15,(Datos!$D$15*Datos!$C$15),IF(G167&lt;=Datos!$D$15,(G167*Datos!$C$15)))</f>
        <v>790.4</v>
      </c>
      <c r="M167" s="185">
        <v>1025</v>
      </c>
      <c r="N167" s="185">
        <f t="shared" si="122"/>
        <v>2561.6</v>
      </c>
      <c r="O167" s="226">
        <f>+G167-N167</f>
        <v>23438.400000000001</v>
      </c>
    </row>
    <row r="168" spans="1:16" s="7" customFormat="1" ht="36.75" customHeight="1" x14ac:dyDescent="0.2">
      <c r="A168" s="175">
        <v>135</v>
      </c>
      <c r="B168" s="112" t="s">
        <v>58</v>
      </c>
      <c r="C168" s="112" t="s">
        <v>326</v>
      </c>
      <c r="D168" s="112" t="s">
        <v>253</v>
      </c>
      <c r="E168" s="142" t="s">
        <v>321</v>
      </c>
      <c r="F168" s="142" t="s">
        <v>19</v>
      </c>
      <c r="G168" s="136">
        <v>26000</v>
      </c>
      <c r="H168" s="185">
        <v>0</v>
      </c>
      <c r="I168" s="185">
        <f t="shared" ref="I168" si="128">SUM(G168:H168)</f>
        <v>26000</v>
      </c>
      <c r="J168" s="178">
        <f>IF(G168&gt;=Datos!$D$14,(Datos!$D$14*Datos!$C$14),IF(G168&lt;=Datos!$D$14,(G168*Datos!$C$14)))</f>
        <v>746.2</v>
      </c>
      <c r="K168" s="186" t="str">
        <f>IF((G168-J168-L168)&lt;=Datos!$G$7,"0",IF((G168-J168-L168)&lt;=Datos!$G$8,((G168-J168-L168)-Datos!$F$8)*Datos!$I$6,IF((G168-J168-L168)&lt;=Datos!$G$9,Datos!$I$8+((G168-J168-L168)-Datos!$F$9)*Datos!$J$6,IF((G168-J168-L168)&gt;=Datos!$F$10,(Datos!$I$8+Datos!$J$8)+((G168-J168-L168)-Datos!$F$10)*Datos!$K$6))))</f>
        <v>0</v>
      </c>
      <c r="L168" s="178">
        <f>IF(G168&gt;=Datos!$D$15,(Datos!$D$15*Datos!$C$15),IF(G168&lt;=Datos!$D$15,(G168*Datos!$C$15)))</f>
        <v>790.4</v>
      </c>
      <c r="M168" s="185">
        <v>25</v>
      </c>
      <c r="N168" s="185">
        <f t="shared" si="122"/>
        <v>1561.6</v>
      </c>
      <c r="O168" s="228">
        <f t="shared" ref="O168:O169" si="129">+G168-N168</f>
        <v>24438.400000000001</v>
      </c>
    </row>
    <row r="169" spans="1:16" s="7" customFormat="1" ht="36.75" customHeight="1" x14ac:dyDescent="0.2">
      <c r="A169" s="175">
        <v>136</v>
      </c>
      <c r="B169" s="112" t="s">
        <v>40</v>
      </c>
      <c r="C169" s="112" t="s">
        <v>325</v>
      </c>
      <c r="D169" s="130" t="s">
        <v>665</v>
      </c>
      <c r="E169" s="142" t="s">
        <v>321</v>
      </c>
      <c r="F169" s="142" t="s">
        <v>19</v>
      </c>
      <c r="G169" s="185">
        <v>38000</v>
      </c>
      <c r="H169" s="185">
        <v>0</v>
      </c>
      <c r="I169" s="185">
        <f t="shared" ref="I169" si="130">SUM(G169:H169)</f>
        <v>38000</v>
      </c>
      <c r="J169" s="178">
        <f>IF(G169&gt;=Datos!$D$14,(Datos!$D$14*Datos!$C$14),IF(G169&lt;=Datos!$D$14,(G169*Datos!$C$14)))</f>
        <v>1090.5999999999999</v>
      </c>
      <c r="K169" s="199">
        <v>0</v>
      </c>
      <c r="L169" s="178">
        <f>IF(G169&gt;=Datos!$D$15,(Datos!$D$15*Datos!$C$15),IF(G169&lt;=Datos!$D$15,(G169*Datos!$C$15)))</f>
        <v>1155.2</v>
      </c>
      <c r="M169" s="185">
        <v>1740.46</v>
      </c>
      <c r="N169" s="185">
        <f t="shared" si="122"/>
        <v>3986.26</v>
      </c>
      <c r="O169" s="226">
        <f t="shared" si="129"/>
        <v>34013.74</v>
      </c>
    </row>
    <row r="170" spans="1:16" s="7" customFormat="1" ht="36.75" customHeight="1" x14ac:dyDescent="0.2">
      <c r="A170" s="175">
        <v>137</v>
      </c>
      <c r="B170" s="196" t="s">
        <v>234</v>
      </c>
      <c r="C170" s="112" t="s">
        <v>325</v>
      </c>
      <c r="D170" s="196" t="s">
        <v>253</v>
      </c>
      <c r="E170" s="142" t="s">
        <v>321</v>
      </c>
      <c r="F170" s="142" t="s">
        <v>19</v>
      </c>
      <c r="G170" s="136">
        <v>26000</v>
      </c>
      <c r="H170" s="185">
        <v>0</v>
      </c>
      <c r="I170" s="136">
        <f>SUM(G170:H170)</f>
        <v>26000</v>
      </c>
      <c r="J170" s="178">
        <f>IF(G170&gt;=Datos!$D$14,(Datos!$D$14*Datos!$C$14),IF(G170&lt;=Datos!$D$14,(G170*Datos!$C$14)))</f>
        <v>746.2</v>
      </c>
      <c r="K170" s="186" t="str">
        <f>IF((G170-J170-L170)&lt;=Datos!$G$7,"0",IF((G170-J170-L170)&lt;=Datos!$G$8,((G170-J170-L170)-Datos!$F$8)*Datos!$I$6,IF((G170-J170-L170)&lt;=Datos!$G$9,Datos!$I$8+((G170-J170-L170)-Datos!$F$9)*Datos!$J$6,IF((G170-J170-L170)&gt;=Datos!$F$10,(Datos!$I$8+Datos!$J$8)+((G170-J170-L170)-Datos!$F$10)*Datos!$K$6))))</f>
        <v>0</v>
      </c>
      <c r="L170" s="178">
        <f>IF(G170&gt;=Datos!$D$15,(Datos!$D$15*Datos!$C$15),IF(G170&lt;=Datos!$D$15,(G170*Datos!$C$15)))</f>
        <v>790.4</v>
      </c>
      <c r="M170" s="185">
        <v>25</v>
      </c>
      <c r="N170" s="185">
        <f t="shared" si="122"/>
        <v>1561.6</v>
      </c>
      <c r="O170" s="226">
        <f>+G170-N170</f>
        <v>24438.400000000001</v>
      </c>
    </row>
    <row r="171" spans="1:16" s="7" customFormat="1" ht="36.75" customHeight="1" x14ac:dyDescent="0.2">
      <c r="A171" s="175">
        <v>138</v>
      </c>
      <c r="B171" s="112" t="s">
        <v>37</v>
      </c>
      <c r="C171" s="112" t="s">
        <v>326</v>
      </c>
      <c r="D171" s="112" t="s">
        <v>253</v>
      </c>
      <c r="E171" s="142" t="s">
        <v>321</v>
      </c>
      <c r="F171" s="142" t="s">
        <v>19</v>
      </c>
      <c r="G171" s="185">
        <v>26000</v>
      </c>
      <c r="H171" s="185">
        <v>0</v>
      </c>
      <c r="I171" s="185">
        <f>SUM(G171:H171)</f>
        <v>26000</v>
      </c>
      <c r="J171" s="178">
        <f>IF(G171&gt;=Datos!$D$14,(Datos!$D$14*Datos!$C$14),IF(G171&lt;=Datos!$D$14,(G171*Datos!$C$14)))</f>
        <v>746.2</v>
      </c>
      <c r="K171" s="186" t="str">
        <f>IF((G171-J171-L171)&lt;=Datos!$G$7,"0",IF((G171-J171-L171)&lt;=Datos!$G$8,((G171-J171-L171)-Datos!$F$8)*Datos!$I$6,IF((G171-J171-L171)&lt;=Datos!$G$9,Datos!$I$8+((G171-J171-L171)-Datos!$F$9)*Datos!$J$6,IF((G171-J171-L171)&gt;=Datos!$F$10,(Datos!$I$8+Datos!$J$8)+((G171-J171-L171)-Datos!$F$10)*Datos!$K$6))))</f>
        <v>0</v>
      </c>
      <c r="L171" s="178">
        <f>IF(G171&gt;=Datos!$D$15,(Datos!$D$15*Datos!$C$15),IF(G171&lt;=Datos!$D$15,(G171*Datos!$C$15)))</f>
        <v>790.4</v>
      </c>
      <c r="M171" s="185">
        <v>25</v>
      </c>
      <c r="N171" s="185">
        <f t="shared" si="122"/>
        <v>1561.6</v>
      </c>
      <c r="O171" s="226">
        <f>+G171-N171</f>
        <v>24438.400000000001</v>
      </c>
    </row>
    <row r="172" spans="1:16" s="7" customFormat="1" ht="36.75" customHeight="1" x14ac:dyDescent="0.2">
      <c r="A172" s="175">
        <v>139</v>
      </c>
      <c r="B172" s="112" t="s">
        <v>673</v>
      </c>
      <c r="C172" s="112" t="s">
        <v>326</v>
      </c>
      <c r="D172" s="104" t="s">
        <v>674</v>
      </c>
      <c r="E172" s="142" t="s">
        <v>321</v>
      </c>
      <c r="F172" s="142" t="s">
        <v>19</v>
      </c>
      <c r="G172" s="185">
        <v>35000</v>
      </c>
      <c r="H172" s="185">
        <v>0</v>
      </c>
      <c r="I172" s="185">
        <f>SUM(G172:H172)</f>
        <v>35000</v>
      </c>
      <c r="J172" s="178">
        <f>IF(G172&gt;=Datos!$D$14,(Datos!$D$14*Datos!$C$14),IF(G172&lt;=Datos!$D$14,(G172*Datos!$C$14)))</f>
        <v>1004.5</v>
      </c>
      <c r="K172" s="186" t="str">
        <f>IF((G172-J172-L172)&lt;=Datos!$G$7,"0",IF((G172-J172-L172)&lt;=Datos!$G$8,((G172-J172-L172)-Datos!$F$8)*Datos!$I$6,IF((G172-J172-L172)&lt;=Datos!$G$9,Datos!$I$8+((G172-J172-L172)-Datos!$F$9)*Datos!$J$6,IF((G172-J172-L172)&gt;=Datos!$F$10,(Datos!$I$8+Datos!$J$8)+((G172-J172-L172)-Datos!$F$10)*Datos!$K$6))))</f>
        <v>0</v>
      </c>
      <c r="L172" s="178">
        <f>IF(G172&gt;=Datos!$D$15,(Datos!$D$15*Datos!$C$15),IF(G172&lt;=Datos!$D$15,(G172*Datos!$C$15)))</f>
        <v>1064</v>
      </c>
      <c r="M172" s="185">
        <v>25</v>
      </c>
      <c r="N172" s="182">
        <f>SUM(J172:M172)</f>
        <v>2093.5</v>
      </c>
      <c r="O172" s="228">
        <f t="shared" si="121"/>
        <v>32906.5</v>
      </c>
    </row>
    <row r="173" spans="1:16" s="7" customFormat="1" ht="36.75" customHeight="1" x14ac:dyDescent="0.2">
      <c r="A173" s="175">
        <v>140</v>
      </c>
      <c r="B173" s="112" t="s">
        <v>664</v>
      </c>
      <c r="C173" s="112" t="s">
        <v>400</v>
      </c>
      <c r="D173" s="130" t="s">
        <v>665</v>
      </c>
      <c r="E173" s="142" t="s">
        <v>321</v>
      </c>
      <c r="F173" s="142" t="s">
        <v>19</v>
      </c>
      <c r="G173" s="185">
        <v>26000</v>
      </c>
      <c r="H173" s="185">
        <v>0</v>
      </c>
      <c r="I173" s="185">
        <f t="shared" ref="I173" si="131">SUM(G173:H173)</f>
        <v>26000</v>
      </c>
      <c r="J173" s="178">
        <f>IF(G173&gt;=Datos!$D$14,(Datos!$D$14*Datos!$C$14),IF(G173&lt;=Datos!$D$14,(G173*Datos!$C$14)))</f>
        <v>746.2</v>
      </c>
      <c r="K173" s="186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178">
        <f>IF(G173&gt;=Datos!$D$15,(Datos!$D$15*Datos!$C$15),IF(G173&lt;=Datos!$D$15,(G173*Datos!$C$15)))</f>
        <v>790.4</v>
      </c>
      <c r="M173" s="185">
        <v>25</v>
      </c>
      <c r="N173" s="185">
        <f t="shared" ref="N173:N176" si="132">SUM(J173:M173)</f>
        <v>1561.6</v>
      </c>
      <c r="O173" s="226">
        <f t="shared" ref="O173" si="133">+G173-N173</f>
        <v>24438.400000000001</v>
      </c>
    </row>
    <row r="174" spans="1:16" s="7" customFormat="1" ht="36.75" customHeight="1" x14ac:dyDescent="0.2">
      <c r="A174" s="175">
        <v>141</v>
      </c>
      <c r="B174" s="112" t="s">
        <v>612</v>
      </c>
      <c r="C174" s="112" t="s">
        <v>400</v>
      </c>
      <c r="D174" s="130" t="s">
        <v>253</v>
      </c>
      <c r="E174" s="142" t="s">
        <v>321</v>
      </c>
      <c r="F174" s="142" t="s">
        <v>19</v>
      </c>
      <c r="G174" s="185">
        <v>26000</v>
      </c>
      <c r="H174" s="185">
        <v>0</v>
      </c>
      <c r="I174" s="185">
        <f>SUM(G174:H174)</f>
        <v>26000</v>
      </c>
      <c r="J174" s="178">
        <f>IF(G174&gt;=Datos!$D$14,(Datos!$D$14*Datos!$C$14),IF(G174&lt;=Datos!$D$14,(G174*Datos!$C$14)))</f>
        <v>746.2</v>
      </c>
      <c r="K174" s="186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178">
        <f>IF(G174&gt;=Datos!$D$15,(Datos!$D$15*Datos!$C$15),IF(G174&lt;=Datos!$D$15,(G174*Datos!$C$15)))</f>
        <v>790.4</v>
      </c>
      <c r="M174" s="185">
        <v>25</v>
      </c>
      <c r="N174" s="185">
        <f>SUM(J174:M174)</f>
        <v>1561.6</v>
      </c>
      <c r="O174" s="226">
        <f t="shared" ref="O174" si="134">+G174-N174</f>
        <v>24438.400000000001</v>
      </c>
    </row>
    <row r="175" spans="1:16" s="7" customFormat="1" ht="36.75" customHeight="1" x14ac:dyDescent="0.2">
      <c r="A175" s="175">
        <v>142</v>
      </c>
      <c r="B175" s="112" t="s">
        <v>641</v>
      </c>
      <c r="C175" s="112" t="s">
        <v>325</v>
      </c>
      <c r="D175" s="112" t="s">
        <v>253</v>
      </c>
      <c r="E175" s="142" t="s">
        <v>321</v>
      </c>
      <c r="F175" s="142" t="s">
        <v>19</v>
      </c>
      <c r="G175" s="185">
        <v>26000</v>
      </c>
      <c r="H175" s="185">
        <v>0</v>
      </c>
      <c r="I175" s="185">
        <f t="shared" ref="I175" si="135">SUM(G175:H175)</f>
        <v>26000</v>
      </c>
      <c r="J175" s="178">
        <f>IF(G175&gt;=Datos!$D$14,(Datos!$D$14*Datos!$C$14),IF(G175&lt;=Datos!$D$14,(G175*Datos!$C$14)))</f>
        <v>746.2</v>
      </c>
      <c r="K175" s="186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178">
        <f>IF(G175&gt;=Datos!$D$15,(Datos!$D$15*Datos!$C$15),IF(G175&lt;=Datos!$D$15,(G175*Datos!$C$15)))</f>
        <v>790.4</v>
      </c>
      <c r="M175" s="185">
        <v>25</v>
      </c>
      <c r="N175" s="185">
        <f t="shared" si="132"/>
        <v>1561.6</v>
      </c>
      <c r="O175" s="226">
        <f t="shared" ref="O175:O176" si="136">+G175-N175</f>
        <v>24438.400000000001</v>
      </c>
    </row>
    <row r="176" spans="1:16" ht="36.75" customHeight="1" x14ac:dyDescent="0.2">
      <c r="A176" s="175">
        <v>143</v>
      </c>
      <c r="B176" s="180" t="s">
        <v>104</v>
      </c>
      <c r="C176" s="180" t="s">
        <v>327</v>
      </c>
      <c r="D176" s="130" t="s">
        <v>665</v>
      </c>
      <c r="E176" s="181" t="s">
        <v>321</v>
      </c>
      <c r="F176" s="181" t="s">
        <v>322</v>
      </c>
      <c r="G176" s="182">
        <v>26000</v>
      </c>
      <c r="H176" s="182">
        <v>0</v>
      </c>
      <c r="I176" s="182">
        <f t="shared" ref="I176" si="137">SUM(G176:H176)</f>
        <v>26000</v>
      </c>
      <c r="J176" s="183">
        <f>IF(G176&gt;=Datos!$D$14,(Datos!$D$14*Datos!$C$14),IF(G176&lt;=Datos!$D$14,(G176*Datos!$C$14)))</f>
        <v>746.2</v>
      </c>
      <c r="K176" s="184" t="str">
        <f>IF((G176-J176-L176)&lt;=Datos!$G$7,"0",IF((G176-J176-L176)&lt;=Datos!$G$8,((G176-J176-L176)-Datos!$F$8)*Datos!$I$6,IF((G176-J176-L176)&lt;=Datos!$G$9,Datos!$I$8+((G176-J176-L176)-Datos!$F$9)*Datos!$J$6,IF((G176-J176-L176)&gt;=Datos!$F$10,(Datos!$I$8+Datos!$J$8)+((G176-J176-L176)-Datos!$F$10)*Datos!$K$6))))</f>
        <v>0</v>
      </c>
      <c r="L176" s="183">
        <f>IF(G176&gt;=Datos!$D$15,(Datos!$D$15*Datos!$C$15),IF(G176&lt;=Datos!$D$15,(G176*Datos!$C$15)))</f>
        <v>790.4</v>
      </c>
      <c r="M176" s="182">
        <v>25</v>
      </c>
      <c r="N176" s="185">
        <f t="shared" si="132"/>
        <v>1561.6</v>
      </c>
      <c r="O176" s="228">
        <f t="shared" si="136"/>
        <v>24438.400000000001</v>
      </c>
    </row>
    <row r="177" spans="1:16" s="90" customFormat="1" ht="36.75" customHeight="1" x14ac:dyDescent="0.2">
      <c r="A177" s="272" t="s">
        <v>551</v>
      </c>
      <c r="B177" s="273"/>
      <c r="C177" s="121">
        <v>22</v>
      </c>
      <c r="D177" s="121"/>
      <c r="E177" s="225"/>
      <c r="F177" s="139"/>
      <c r="G177" s="125">
        <f t="shared" ref="G177:O177" si="138">SUM(G155:G176)</f>
        <v>619000</v>
      </c>
      <c r="H177" s="125">
        <f t="shared" si="138"/>
        <v>0</v>
      </c>
      <c r="I177" s="125">
        <f t="shared" si="138"/>
        <v>619000</v>
      </c>
      <c r="J177" s="125">
        <f t="shared" si="138"/>
        <v>17765.300000000007</v>
      </c>
      <c r="K177" s="125">
        <f t="shared" si="138"/>
        <v>0</v>
      </c>
      <c r="L177" s="125">
        <f t="shared" si="138"/>
        <v>18817.600000000002</v>
      </c>
      <c r="M177" s="125">
        <f t="shared" si="138"/>
        <v>18269.8</v>
      </c>
      <c r="N177" s="125">
        <f t="shared" si="138"/>
        <v>54852.69999999999</v>
      </c>
      <c r="O177" s="125">
        <f t="shared" si="138"/>
        <v>564147.30000000016</v>
      </c>
    </row>
    <row r="178" spans="1:16" s="7" customFormat="1" ht="36.75" customHeight="1" x14ac:dyDescent="0.2">
      <c r="A178" s="272" t="s">
        <v>605</v>
      </c>
      <c r="B178" s="273"/>
      <c r="C178" s="273"/>
      <c r="D178" s="273"/>
      <c r="E178" s="273"/>
      <c r="F178" s="273"/>
      <c r="G178" s="273"/>
      <c r="H178" s="273"/>
      <c r="I178" s="273"/>
      <c r="J178" s="273"/>
      <c r="K178" s="273"/>
      <c r="L178" s="273"/>
      <c r="M178" s="273"/>
      <c r="N178" s="273"/>
      <c r="O178" s="229"/>
    </row>
    <row r="179" spans="1:16" s="7" customFormat="1" ht="36.75" customHeight="1" x14ac:dyDescent="0.2">
      <c r="A179" s="175">
        <v>144</v>
      </c>
      <c r="B179" s="180" t="s">
        <v>138</v>
      </c>
      <c r="C179" s="112" t="s">
        <v>492</v>
      </c>
      <c r="D179" s="112" t="s">
        <v>539</v>
      </c>
      <c r="E179" s="142" t="s">
        <v>321</v>
      </c>
      <c r="F179" s="142" t="s">
        <v>19</v>
      </c>
      <c r="G179" s="185">
        <v>145000</v>
      </c>
      <c r="H179" s="185">
        <v>0</v>
      </c>
      <c r="I179" s="185">
        <f t="shared" ref="I179" si="139">SUM(G179:H179)</f>
        <v>145000</v>
      </c>
      <c r="J179" s="178">
        <f>IF(G179&gt;=Datos!$D$14,(Datos!$D$14*Datos!$C$14),IF(G179&lt;=Datos!$D$14,(G179*Datos!$C$14)))</f>
        <v>4161.5</v>
      </c>
      <c r="K179" s="186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22690.485666666667</v>
      </c>
      <c r="L179" s="178">
        <f>IF(G179&gt;=Datos!$D$15,(Datos!$D$15*Datos!$C$15),IF(G179&lt;=Datos!$D$15,(G179*Datos!$C$15)))</f>
        <v>4408</v>
      </c>
      <c r="M179" s="185">
        <v>25025</v>
      </c>
      <c r="N179" s="185">
        <f t="shared" ref="N179" si="140">SUM(J179:M179)</f>
        <v>56284.985666666667</v>
      </c>
      <c r="O179" s="228">
        <f t="shared" ref="O179" si="141">+G179-N179</f>
        <v>88715.014333333325</v>
      </c>
    </row>
    <row r="180" spans="1:16" s="90" customFormat="1" ht="36.75" customHeight="1" x14ac:dyDescent="0.2">
      <c r="A180" s="272" t="s">
        <v>551</v>
      </c>
      <c r="B180" s="273"/>
      <c r="C180" s="121">
        <v>1</v>
      </c>
      <c r="D180" s="121"/>
      <c r="E180" s="225"/>
      <c r="F180" s="139"/>
      <c r="G180" s="125">
        <f t="shared" ref="G180:O180" si="142">SUM(G179)</f>
        <v>145000</v>
      </c>
      <c r="H180" s="126">
        <f t="shared" si="142"/>
        <v>0</v>
      </c>
      <c r="I180" s="126">
        <f t="shared" si="142"/>
        <v>145000</v>
      </c>
      <c r="J180" s="126">
        <f t="shared" si="142"/>
        <v>4161.5</v>
      </c>
      <c r="K180" s="127">
        <f t="shared" si="142"/>
        <v>22690.485666666667</v>
      </c>
      <c r="L180" s="126">
        <f t="shared" si="142"/>
        <v>4408</v>
      </c>
      <c r="M180" s="126">
        <f t="shared" si="142"/>
        <v>25025</v>
      </c>
      <c r="N180" s="128">
        <f t="shared" si="142"/>
        <v>56284.985666666667</v>
      </c>
      <c r="O180" s="129">
        <f t="shared" si="142"/>
        <v>88715.014333333325</v>
      </c>
    </row>
    <row r="181" spans="1:16" s="7" customFormat="1" ht="36.75" customHeight="1" x14ac:dyDescent="0.2">
      <c r="A181" s="272" t="s">
        <v>734</v>
      </c>
      <c r="B181" s="273"/>
      <c r="C181" s="273"/>
      <c r="D181" s="273"/>
      <c r="E181" s="273"/>
      <c r="F181" s="273"/>
      <c r="G181" s="273"/>
      <c r="H181" s="273"/>
      <c r="I181" s="273"/>
      <c r="J181" s="273"/>
      <c r="K181" s="273"/>
      <c r="L181" s="273"/>
      <c r="M181" s="273"/>
      <c r="N181" s="273"/>
      <c r="O181" s="229"/>
    </row>
    <row r="182" spans="1:16" s="7" customFormat="1" ht="36.75" customHeight="1" x14ac:dyDescent="0.2">
      <c r="A182" s="175">
        <v>145</v>
      </c>
      <c r="B182" s="196" t="s">
        <v>861</v>
      </c>
      <c r="C182" s="112" t="s">
        <v>325</v>
      </c>
      <c r="D182" s="196" t="s">
        <v>366</v>
      </c>
      <c r="E182" s="142" t="s">
        <v>321</v>
      </c>
      <c r="F182" s="142" t="s">
        <v>19</v>
      </c>
      <c r="G182" s="136">
        <v>26000</v>
      </c>
      <c r="H182" s="185">
        <v>0</v>
      </c>
      <c r="I182" s="136">
        <f>SUM(G182:H182)</f>
        <v>26000</v>
      </c>
      <c r="J182" s="178">
        <f>IF(G182&gt;=Datos!$D$14,(Datos!$D$14*Datos!$C$14),IF(G182&lt;=Datos!$D$14,(G182*Datos!$C$14)))</f>
        <v>746.2</v>
      </c>
      <c r="K182" s="186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178">
        <f>IF(G182&gt;=Datos!$D$15,(Datos!$D$15*Datos!$C$15),IF(G182&lt;=Datos!$D$15,(G182*Datos!$C$15)))</f>
        <v>790.4</v>
      </c>
      <c r="M182" s="185">
        <v>25</v>
      </c>
      <c r="N182" s="185">
        <f t="shared" ref="N182:N183" si="143">SUM(J182:M182)</f>
        <v>1561.6</v>
      </c>
      <c r="O182" s="226">
        <f t="shared" ref="O182:O189" si="144">+G182-N182</f>
        <v>24438.400000000001</v>
      </c>
    </row>
    <row r="183" spans="1:16" s="7" customFormat="1" ht="36.75" customHeight="1" x14ac:dyDescent="0.2">
      <c r="A183" s="175">
        <v>146</v>
      </c>
      <c r="B183" s="112" t="s">
        <v>26</v>
      </c>
      <c r="C183" s="112" t="s">
        <v>325</v>
      </c>
      <c r="D183" s="112" t="s">
        <v>245</v>
      </c>
      <c r="E183" s="142" t="s">
        <v>321</v>
      </c>
      <c r="F183" s="142" t="s">
        <v>19</v>
      </c>
      <c r="G183" s="185">
        <v>50000</v>
      </c>
      <c r="H183" s="185">
        <v>0</v>
      </c>
      <c r="I183" s="185">
        <f>SUM(G183:H183)</f>
        <v>50000</v>
      </c>
      <c r="J183" s="178">
        <f>IF(G183&gt;=Datos!$D$14,(Datos!$D$14*Datos!$C$14),IF(G183&lt;=Datos!$D$14,(G183*Datos!$C$14)))</f>
        <v>1435</v>
      </c>
      <c r="K183" s="186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1853.9984999999997</v>
      </c>
      <c r="L183" s="178">
        <f>IF(G183&gt;=Datos!$D$15,(Datos!$D$15*Datos!$C$15),IF(G183&lt;=Datos!$D$15,(G183*Datos!$C$15)))</f>
        <v>1520</v>
      </c>
      <c r="M183" s="185">
        <v>25</v>
      </c>
      <c r="N183" s="185">
        <f t="shared" si="143"/>
        <v>4833.9984999999997</v>
      </c>
      <c r="O183" s="226">
        <f t="shared" ref="O183:O184" si="145">+G183-N183</f>
        <v>45166.001499999998</v>
      </c>
    </row>
    <row r="184" spans="1:16" s="7" customFormat="1" ht="36.75" customHeight="1" x14ac:dyDescent="0.2">
      <c r="A184" s="175">
        <v>147</v>
      </c>
      <c r="B184" s="196" t="s">
        <v>239</v>
      </c>
      <c r="C184" s="112" t="s">
        <v>327</v>
      </c>
      <c r="D184" s="135" t="s">
        <v>370</v>
      </c>
      <c r="E184" s="142" t="s">
        <v>321</v>
      </c>
      <c r="F184" s="142" t="s">
        <v>19</v>
      </c>
      <c r="G184" s="136">
        <v>26000</v>
      </c>
      <c r="H184" s="185">
        <v>0</v>
      </c>
      <c r="I184" s="136">
        <f t="shared" ref="I184" si="146">SUM(G184:H184)</f>
        <v>26000</v>
      </c>
      <c r="J184" s="178">
        <f>IF(G184&gt;=Datos!$D$14,(Datos!$D$14*Datos!$C$14),IF(G184&lt;=Datos!$D$14,(G184*Datos!$C$14)))</f>
        <v>746.2</v>
      </c>
      <c r="K184" s="186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178">
        <f>IF(G184&gt;=Datos!$D$15,(Datos!$D$15*Datos!$C$15),IF(G184&lt;=Datos!$D$15,(G184*Datos!$C$15)))</f>
        <v>790.4</v>
      </c>
      <c r="M184" s="185">
        <v>3025</v>
      </c>
      <c r="N184" s="185">
        <f t="shared" ref="N184" si="147">SUM(J184:M184)</f>
        <v>4561.6000000000004</v>
      </c>
      <c r="O184" s="226">
        <f t="shared" si="145"/>
        <v>21438.400000000001</v>
      </c>
      <c r="P184" s="18"/>
    </row>
    <row r="185" spans="1:16" s="7" customFormat="1" ht="36.75" customHeight="1" x14ac:dyDescent="0.2">
      <c r="A185" s="175">
        <v>148</v>
      </c>
      <c r="B185" s="196" t="s">
        <v>697</v>
      </c>
      <c r="C185" s="112" t="s">
        <v>400</v>
      </c>
      <c r="D185" s="135" t="s">
        <v>604</v>
      </c>
      <c r="E185" s="142" t="s">
        <v>321</v>
      </c>
      <c r="F185" s="142" t="s">
        <v>19</v>
      </c>
      <c r="G185" s="136">
        <v>26000</v>
      </c>
      <c r="H185" s="185">
        <v>0</v>
      </c>
      <c r="I185" s="136">
        <f t="shared" ref="I185" si="148">SUM(G185:H185)</f>
        <v>26000</v>
      </c>
      <c r="J185" s="178">
        <f>IF(G185&gt;=Datos!$D$14,(Datos!$D$14*Datos!$C$14),IF(G185&lt;=Datos!$D$14,(G185*Datos!$C$14)))</f>
        <v>746.2</v>
      </c>
      <c r="K185" s="186" t="str">
        <f>IF((G185-J185-L185)&lt;=Datos!$G$7,"0",IF((G185-J185-L185)&lt;=Datos!$G$8,((G185-J185-L185)-Datos!$F$8)*Datos!$I$6,IF((G185-J185-L185)&lt;=Datos!$G$9,Datos!$I$8+((G185-J185-L185)-Datos!$F$9)*Datos!$J$6,IF((G185-J185-L185)&gt;=Datos!$F$10,(Datos!$I$8+Datos!$J$8)+((G185-J185-L185)-Datos!$F$10)*Datos!$K$6))))</f>
        <v>0</v>
      </c>
      <c r="L185" s="178">
        <f>IF(G185&gt;=Datos!$D$15,(Datos!$D$15*Datos!$C$15),IF(G185&lt;=Datos!$D$15,(G185*Datos!$C$15)))</f>
        <v>790.4</v>
      </c>
      <c r="M185" s="185">
        <v>25</v>
      </c>
      <c r="N185" s="185">
        <f t="shared" ref="N185" si="149">SUM(J185:M185)</f>
        <v>1561.6</v>
      </c>
      <c r="O185" s="226">
        <f t="shared" si="144"/>
        <v>24438.400000000001</v>
      </c>
      <c r="P185" s="18"/>
    </row>
    <row r="186" spans="1:16" s="7" customFormat="1" ht="36.75" customHeight="1" x14ac:dyDescent="0.2">
      <c r="A186" s="175">
        <v>149</v>
      </c>
      <c r="B186" s="112" t="s">
        <v>528</v>
      </c>
      <c r="C186" s="112" t="s">
        <v>325</v>
      </c>
      <c r="D186" s="130" t="s">
        <v>370</v>
      </c>
      <c r="E186" s="142" t="s">
        <v>321</v>
      </c>
      <c r="F186" s="142" t="s">
        <v>19</v>
      </c>
      <c r="G186" s="185">
        <v>26000</v>
      </c>
      <c r="H186" s="185">
        <v>0</v>
      </c>
      <c r="I186" s="185">
        <f t="shared" ref="I186:I187" si="150">SUM(G186:H186)</f>
        <v>26000</v>
      </c>
      <c r="J186" s="178">
        <v>746.2</v>
      </c>
      <c r="K186" s="186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178">
        <v>790.4</v>
      </c>
      <c r="M186" s="185">
        <v>1740.46</v>
      </c>
      <c r="N186" s="185">
        <f t="shared" ref="N186" si="151">SUM(J186:M186)</f>
        <v>3277.06</v>
      </c>
      <c r="O186" s="226">
        <f t="shared" si="144"/>
        <v>22722.94</v>
      </c>
    </row>
    <row r="187" spans="1:16" s="7" customFormat="1" ht="36.75" customHeight="1" x14ac:dyDescent="0.2">
      <c r="A187" s="175">
        <v>150</v>
      </c>
      <c r="B187" s="112" t="s">
        <v>179</v>
      </c>
      <c r="C187" s="112" t="s">
        <v>327</v>
      </c>
      <c r="D187" s="130" t="s">
        <v>370</v>
      </c>
      <c r="E187" s="142" t="s">
        <v>321</v>
      </c>
      <c r="F187" s="142" t="s">
        <v>19</v>
      </c>
      <c r="G187" s="185">
        <v>26000</v>
      </c>
      <c r="H187" s="185">
        <v>0</v>
      </c>
      <c r="I187" s="185">
        <f t="shared" si="150"/>
        <v>26000</v>
      </c>
      <c r="J187" s="178">
        <f>IF(G187&gt;=Datos!$D$14,(Datos!$D$14*Datos!$C$14),IF(G187&lt;=Datos!$D$14,(G187*Datos!$C$14)))</f>
        <v>746.2</v>
      </c>
      <c r="K187" s="186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178">
        <f>IF(G187&gt;=Datos!$D$15,(Datos!$D$15*Datos!$C$15),IF(G187&lt;=Datos!$D$15,(G187*Datos!$C$15)))</f>
        <v>790.4</v>
      </c>
      <c r="M187" s="185">
        <v>4025</v>
      </c>
      <c r="N187" s="185">
        <f>SUM(J187:M187)</f>
        <v>5561.6</v>
      </c>
      <c r="O187" s="226">
        <f>+G187-N187</f>
        <v>20438.400000000001</v>
      </c>
    </row>
    <row r="188" spans="1:16" s="7" customFormat="1" ht="36.75" customHeight="1" x14ac:dyDescent="0.2">
      <c r="A188" s="175">
        <v>151</v>
      </c>
      <c r="B188" s="196" t="s">
        <v>485</v>
      </c>
      <c r="C188" s="112" t="s">
        <v>326</v>
      </c>
      <c r="D188" s="196" t="s">
        <v>366</v>
      </c>
      <c r="E188" s="142" t="s">
        <v>321</v>
      </c>
      <c r="F188" s="142" t="s">
        <v>19</v>
      </c>
      <c r="G188" s="136">
        <v>26000</v>
      </c>
      <c r="H188" s="185">
        <v>0</v>
      </c>
      <c r="I188" s="136">
        <f>SUM(G188:H188)</f>
        <v>26000</v>
      </c>
      <c r="J188" s="178">
        <f>IF(G188&gt;=Datos!$D$14,(Datos!$D$14*Datos!$C$14),IF(G188&lt;=Datos!$D$14,(G188*Datos!$C$14)))</f>
        <v>746.2</v>
      </c>
      <c r="K188" s="186" t="str">
        <f>IF((G188-J188-L188)&lt;=Datos!$G$7,"0",IF((G188-J188-L188)&lt;=Datos!$G$8,((G188-J188-L188)-Datos!$F$8)*Datos!$I$6,IF((G188-J188-L188)&lt;=Datos!$G$9,Datos!$I$8+((G188-J188-L188)-Datos!$F$9)*Datos!$J$6,IF((G188-J188-L188)&gt;=Datos!$F$10,(Datos!$I$8+Datos!$J$8)+((G188-J188-L188)-Datos!$F$10)*Datos!$K$6))))</f>
        <v>0</v>
      </c>
      <c r="L188" s="178">
        <f>IF(G188&gt;=Datos!$D$15,(Datos!$D$15*Datos!$C$15),IF(G188&lt;=Datos!$D$15,(G188*Datos!$C$15)))</f>
        <v>790.4</v>
      </c>
      <c r="M188" s="185">
        <v>25</v>
      </c>
      <c r="N188" s="185">
        <f t="shared" ref="N188:N189" si="152">SUM(J188:M188)</f>
        <v>1561.6</v>
      </c>
      <c r="O188" s="226">
        <f t="shared" si="144"/>
        <v>24438.400000000001</v>
      </c>
    </row>
    <row r="189" spans="1:16" s="7" customFormat="1" ht="36.75" customHeight="1" x14ac:dyDescent="0.2">
      <c r="A189" s="175">
        <v>152</v>
      </c>
      <c r="B189" s="196" t="s">
        <v>698</v>
      </c>
      <c r="C189" s="112" t="s">
        <v>400</v>
      </c>
      <c r="D189" s="130" t="s">
        <v>370</v>
      </c>
      <c r="E189" s="142" t="s">
        <v>321</v>
      </c>
      <c r="F189" s="142" t="s">
        <v>19</v>
      </c>
      <c r="G189" s="136">
        <v>26000</v>
      </c>
      <c r="H189" s="185">
        <v>0</v>
      </c>
      <c r="I189" s="136">
        <f t="shared" ref="I189" si="153">SUM(G189:H189)</f>
        <v>26000</v>
      </c>
      <c r="J189" s="178">
        <f>IF(G189&gt;=Datos!$D$14,(Datos!$D$14*Datos!$C$14),IF(G189&lt;=Datos!$D$14,(G189*Datos!$C$14)))</f>
        <v>746.2</v>
      </c>
      <c r="K189" s="186" t="str">
        <f>IF((G189-J189-L189)&lt;=Datos!$G$7,"0",IF((G189-J189-L189)&lt;=Datos!$G$8,((G189-J189-L189)-Datos!$F$8)*Datos!$I$6,IF((G189-J189-L189)&lt;=Datos!$G$9,Datos!$I$8+((G189-J189-L189)-Datos!$F$9)*Datos!$J$6,IF((G189-J189-L189)&gt;=Datos!$F$10,(Datos!$I$8+Datos!$J$8)+((G189-J189-L189)-Datos!$F$10)*Datos!$K$6))))</f>
        <v>0</v>
      </c>
      <c r="L189" s="178">
        <f>IF(G189&gt;=Datos!$D$15,(Datos!$D$15*Datos!$C$15),IF(G189&lt;=Datos!$D$15,(G189*Datos!$C$15)))</f>
        <v>790.4</v>
      </c>
      <c r="M189" s="185">
        <v>25</v>
      </c>
      <c r="N189" s="185">
        <f t="shared" si="152"/>
        <v>1561.6</v>
      </c>
      <c r="O189" s="226">
        <f t="shared" si="144"/>
        <v>24438.400000000001</v>
      </c>
      <c r="P189" s="18"/>
    </row>
    <row r="190" spans="1:16" s="7" customFormat="1" ht="36.75" customHeight="1" x14ac:dyDescent="0.2">
      <c r="A190" s="175">
        <v>153</v>
      </c>
      <c r="B190" s="196" t="s">
        <v>429</v>
      </c>
      <c r="C190" s="112" t="s">
        <v>326</v>
      </c>
      <c r="D190" s="196" t="s">
        <v>366</v>
      </c>
      <c r="E190" s="142" t="s">
        <v>321</v>
      </c>
      <c r="F190" s="142" t="s">
        <v>19</v>
      </c>
      <c r="G190" s="136">
        <v>26000</v>
      </c>
      <c r="H190" s="185">
        <v>0</v>
      </c>
      <c r="I190" s="136">
        <f>SUM(G190:H190)</f>
        <v>26000</v>
      </c>
      <c r="J190" s="178">
        <f>IF(G190&gt;=Datos!$D$14,(Datos!$D$14*Datos!$C$14),IF(G190&lt;=Datos!$D$14,(G190*Datos!$C$14)))</f>
        <v>746.2</v>
      </c>
      <c r="K190" s="186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178">
        <f>IF(G190&gt;=Datos!$D$15,(Datos!$D$15*Datos!$C$15),IF(G190&lt;=Datos!$D$15,(G190*Datos!$C$15)))</f>
        <v>790.4</v>
      </c>
      <c r="M190" s="185">
        <v>25</v>
      </c>
      <c r="N190" s="185">
        <f t="shared" ref="N190" si="154">SUM(J190:M190)</f>
        <v>1561.6</v>
      </c>
      <c r="O190" s="226">
        <f t="shared" ref="O190" si="155">+G190-N190</f>
        <v>24438.400000000001</v>
      </c>
    </row>
    <row r="191" spans="1:16" s="90" customFormat="1" ht="36.75" customHeight="1" x14ac:dyDescent="0.2">
      <c r="A191" s="272" t="s">
        <v>551</v>
      </c>
      <c r="B191" s="273"/>
      <c r="C191" s="121">
        <v>9</v>
      </c>
      <c r="D191" s="121"/>
      <c r="E191" s="225"/>
      <c r="F191" s="139"/>
      <c r="G191" s="125">
        <f t="shared" ref="G191:O191" si="156">SUM(G182:G190)</f>
        <v>258000</v>
      </c>
      <c r="H191" s="125">
        <f t="shared" si="156"/>
        <v>0</v>
      </c>
      <c r="I191" s="125">
        <f t="shared" si="156"/>
        <v>258000</v>
      </c>
      <c r="J191" s="125">
        <f t="shared" si="156"/>
        <v>7404.5999999999985</v>
      </c>
      <c r="K191" s="125">
        <f t="shared" si="156"/>
        <v>1853.9984999999997</v>
      </c>
      <c r="L191" s="125">
        <f t="shared" si="156"/>
        <v>7843.1999999999989</v>
      </c>
      <c r="M191" s="125">
        <f t="shared" si="156"/>
        <v>8940.4599999999991</v>
      </c>
      <c r="N191" s="125">
        <f t="shared" si="156"/>
        <v>26042.258499999996</v>
      </c>
      <c r="O191" s="125">
        <f t="shared" si="156"/>
        <v>231957.74149999997</v>
      </c>
    </row>
    <row r="192" spans="1:16" s="7" customFormat="1" ht="36.75" customHeight="1" x14ac:dyDescent="0.2">
      <c r="A192" s="272" t="s">
        <v>893</v>
      </c>
      <c r="B192" s="273"/>
      <c r="C192" s="273"/>
      <c r="D192" s="273"/>
      <c r="E192" s="273"/>
      <c r="F192" s="273"/>
      <c r="G192" s="273"/>
      <c r="H192" s="273"/>
      <c r="I192" s="273"/>
      <c r="J192" s="273"/>
      <c r="K192" s="273"/>
      <c r="L192" s="273"/>
      <c r="M192" s="273"/>
      <c r="N192" s="273"/>
      <c r="O192" s="229"/>
    </row>
    <row r="193" spans="1:15" s="7" customFormat="1" ht="36.75" customHeight="1" x14ac:dyDescent="0.2">
      <c r="A193" s="175">
        <v>154</v>
      </c>
      <c r="B193" s="180" t="s">
        <v>81</v>
      </c>
      <c r="C193" s="112" t="s">
        <v>492</v>
      </c>
      <c r="D193" s="112" t="s">
        <v>255</v>
      </c>
      <c r="E193" s="142" t="s">
        <v>321</v>
      </c>
      <c r="F193" s="142" t="s">
        <v>19</v>
      </c>
      <c r="G193" s="185">
        <v>40000</v>
      </c>
      <c r="H193" s="185">
        <v>0</v>
      </c>
      <c r="I193" s="185">
        <f t="shared" ref="I193" si="157">SUM(G193:H193)</f>
        <v>40000</v>
      </c>
      <c r="J193" s="178">
        <f>IF(G193&gt;=Datos!$D$14,(Datos!$D$14*Datos!$C$14),IF(G193&lt;=Datos!$D$14,(G193*Datos!$C$14)))</f>
        <v>1148</v>
      </c>
      <c r="K193" s="186">
        <v>185.33</v>
      </c>
      <c r="L193" s="178">
        <f>IF(G193&gt;=Datos!$D$15,(Datos!$D$15*Datos!$C$15),IF(G193&lt;=Datos!$D$15,(G193*Datos!$C$15)))</f>
        <v>1216</v>
      </c>
      <c r="M193" s="185">
        <v>3778.27</v>
      </c>
      <c r="N193" s="185">
        <f t="shared" ref="N193" si="158">SUM(J193:M193)</f>
        <v>6327.6</v>
      </c>
      <c r="O193" s="228">
        <f t="shared" ref="O193" si="159">+G193-N193</f>
        <v>33672.400000000001</v>
      </c>
    </row>
    <row r="194" spans="1:15" s="90" customFormat="1" ht="36.75" customHeight="1" x14ac:dyDescent="0.2">
      <c r="A194" s="272" t="s">
        <v>551</v>
      </c>
      <c r="B194" s="273"/>
      <c r="C194" s="121">
        <v>1</v>
      </c>
      <c r="D194" s="121"/>
      <c r="E194" s="225"/>
      <c r="F194" s="139"/>
      <c r="G194" s="125">
        <f t="shared" ref="G194:O194" si="160">SUM(G193)</f>
        <v>40000</v>
      </c>
      <c r="H194" s="126">
        <f t="shared" si="160"/>
        <v>0</v>
      </c>
      <c r="I194" s="126">
        <f t="shared" si="160"/>
        <v>40000</v>
      </c>
      <c r="J194" s="126">
        <f t="shared" si="160"/>
        <v>1148</v>
      </c>
      <c r="K194" s="127">
        <f t="shared" si="160"/>
        <v>185.33</v>
      </c>
      <c r="L194" s="126">
        <f t="shared" si="160"/>
        <v>1216</v>
      </c>
      <c r="M194" s="126">
        <f t="shared" si="160"/>
        <v>3778.27</v>
      </c>
      <c r="N194" s="128">
        <f t="shared" si="160"/>
        <v>6327.6</v>
      </c>
      <c r="O194" s="129">
        <f t="shared" si="160"/>
        <v>33672.400000000001</v>
      </c>
    </row>
    <row r="195" spans="1:15" s="7" customFormat="1" ht="36.75" customHeight="1" x14ac:dyDescent="0.2">
      <c r="A195" s="272" t="s">
        <v>738</v>
      </c>
      <c r="B195" s="273"/>
      <c r="C195" s="273"/>
      <c r="D195" s="273"/>
      <c r="E195" s="273"/>
      <c r="F195" s="273"/>
      <c r="G195" s="273"/>
      <c r="H195" s="273"/>
      <c r="I195" s="273"/>
      <c r="J195" s="273"/>
      <c r="K195" s="273"/>
      <c r="L195" s="273"/>
      <c r="M195" s="273"/>
      <c r="N195" s="273"/>
      <c r="O195" s="274"/>
    </row>
    <row r="196" spans="1:15" s="7" customFormat="1" ht="36.75" customHeight="1" x14ac:dyDescent="0.2">
      <c r="A196" s="175">
        <v>155</v>
      </c>
      <c r="B196" s="112" t="s">
        <v>739</v>
      </c>
      <c r="C196" s="112" t="s">
        <v>400</v>
      </c>
      <c r="D196" s="130" t="s">
        <v>526</v>
      </c>
      <c r="E196" s="142" t="s">
        <v>321</v>
      </c>
      <c r="F196" s="142" t="s">
        <v>322</v>
      </c>
      <c r="G196" s="185">
        <v>30000</v>
      </c>
      <c r="H196" s="185">
        <v>0</v>
      </c>
      <c r="I196" s="185">
        <f t="shared" ref="I196:I207" si="161">SUM(G196:H196)</f>
        <v>30000</v>
      </c>
      <c r="J196" s="178">
        <f>IF(G196&gt;=Datos!$D$14,(Datos!$D$14*Datos!$C$14),IF(G196&lt;=Datos!$D$14,(G196*Datos!$C$14)))</f>
        <v>861</v>
      </c>
      <c r="K196" s="186" t="str">
        <f>IF((G196-J196-L196)&lt;=Datos!$G$7,"0",IF((G196-J196-L196)&lt;=Datos!$G$8,((G196-J196-L196)-Datos!$F$8)*Datos!$I$6,IF((G196-J196-L196)&lt;=Datos!$G$9,Datos!$I$8+((G196-J196-L196)-Datos!$F$9)*Datos!$J$6,IF((G196-J196-L196)&gt;=Datos!$F$10,(Datos!$I$8+Datos!$J$8)+((G196-J196-L196)-Datos!$F$10)*Datos!$K$6))))</f>
        <v>0</v>
      </c>
      <c r="L196" s="178">
        <f>IF(G196&gt;=Datos!$D$15,(Datos!$D$15*Datos!$C$15),IF(G196&lt;=Datos!$D$15,(G196*Datos!$C$15)))</f>
        <v>912</v>
      </c>
      <c r="M196" s="185">
        <v>25</v>
      </c>
      <c r="N196" s="185">
        <f t="shared" ref="N196:N207" si="162">SUM(J196:M196)</f>
        <v>1798</v>
      </c>
      <c r="O196" s="228">
        <f t="shared" ref="O196:O207" si="163">+G196-N196</f>
        <v>28202</v>
      </c>
    </row>
    <row r="197" spans="1:15" s="7" customFormat="1" ht="36.75" customHeight="1" x14ac:dyDescent="0.2">
      <c r="A197" s="175">
        <v>156</v>
      </c>
      <c r="B197" s="112" t="s">
        <v>894</v>
      </c>
      <c r="C197" s="112" t="s">
        <v>327</v>
      </c>
      <c r="D197" s="130" t="s">
        <v>526</v>
      </c>
      <c r="E197" s="142" t="s">
        <v>321</v>
      </c>
      <c r="F197" s="142" t="s">
        <v>322</v>
      </c>
      <c r="G197" s="185">
        <v>35000</v>
      </c>
      <c r="H197" s="185">
        <v>0</v>
      </c>
      <c r="I197" s="185">
        <f t="shared" ref="I197:I201" si="164">SUM(G197:H197)</f>
        <v>35000</v>
      </c>
      <c r="J197" s="178">
        <f>IF(G197&gt;=Datos!$D$14,(Datos!$D$14*Datos!$C$14),IF(G197&lt;=Datos!$D$14,(G197*Datos!$C$14)))</f>
        <v>1004.5</v>
      </c>
      <c r="K197" s="186" t="str">
        <f>IF((G197-J197-L197)&lt;=Datos!$G$7,"0",IF((G197-J197-L197)&lt;=Datos!$G$8,((G197-J197-L197)-Datos!$F$8)*Datos!$I$6,IF((G197-J197-L197)&lt;=Datos!$G$9,Datos!$I$8+((G197-J197-L197)-Datos!$F$9)*Datos!$J$6,IF((G197-J197-L197)&gt;=Datos!$F$10,(Datos!$I$8+Datos!$J$8)+((G197-J197-L197)-Datos!$F$10)*Datos!$K$6))))</f>
        <v>0</v>
      </c>
      <c r="L197" s="178">
        <f>IF(G197&gt;=Datos!$D$15,(Datos!$D$15*Datos!$C$15),IF(G197&lt;=Datos!$D$15,(G197*Datos!$C$15)))</f>
        <v>1064</v>
      </c>
      <c r="M197" s="185">
        <v>25</v>
      </c>
      <c r="N197" s="185">
        <f t="shared" ref="N197:N206" si="165">SUM(J197:M197)</f>
        <v>2093.5</v>
      </c>
      <c r="O197" s="228">
        <f t="shared" ref="O197:O206" si="166">+G197-N197</f>
        <v>32906.5</v>
      </c>
    </row>
    <row r="198" spans="1:15" s="7" customFormat="1" ht="36.75" customHeight="1" x14ac:dyDescent="0.2">
      <c r="A198" s="175">
        <v>157</v>
      </c>
      <c r="B198" s="112" t="s">
        <v>895</v>
      </c>
      <c r="C198" s="112" t="s">
        <v>325</v>
      </c>
      <c r="D198" s="130" t="s">
        <v>526</v>
      </c>
      <c r="E198" s="142" t="s">
        <v>321</v>
      </c>
      <c r="F198" s="142" t="s">
        <v>322</v>
      </c>
      <c r="G198" s="185">
        <v>22500</v>
      </c>
      <c r="H198" s="185">
        <v>0</v>
      </c>
      <c r="I198" s="185">
        <f t="shared" si="164"/>
        <v>22500</v>
      </c>
      <c r="J198" s="178">
        <f>IF(G198&gt;=Datos!$D$14,(Datos!$D$14*Datos!$C$14),IF(G198&lt;=Datos!$D$14,(G198*Datos!$C$14)))</f>
        <v>645.75</v>
      </c>
      <c r="K198" s="186" t="str">
        <f>IF((G198-J198-L198)&lt;=Datos!$G$7,"0",IF((G198-J198-L198)&lt;=Datos!$G$8,((G198-J198-L198)-Datos!$F$8)*Datos!$I$6,IF((G198-J198-L198)&lt;=Datos!$G$9,Datos!$I$8+((G198-J198-L198)-Datos!$F$9)*Datos!$J$6,IF((G198-J198-L198)&gt;=Datos!$F$10,(Datos!$I$8+Datos!$J$8)+((G198-J198-L198)-Datos!$F$10)*Datos!$K$6))))</f>
        <v>0</v>
      </c>
      <c r="L198" s="178">
        <f>IF(G198&gt;=Datos!$D$15,(Datos!$D$15*Datos!$C$15),IF(G198&lt;=Datos!$D$15,(G198*Datos!$C$15)))</f>
        <v>684</v>
      </c>
      <c r="M198" s="185">
        <v>25</v>
      </c>
      <c r="N198" s="185">
        <f t="shared" si="165"/>
        <v>1354.75</v>
      </c>
      <c r="O198" s="228">
        <f t="shared" si="166"/>
        <v>21145.25</v>
      </c>
    </row>
    <row r="199" spans="1:15" s="7" customFormat="1" ht="36.75" customHeight="1" x14ac:dyDescent="0.2">
      <c r="A199" s="175">
        <v>158</v>
      </c>
      <c r="B199" s="112" t="s">
        <v>529</v>
      </c>
      <c r="C199" s="112" t="s">
        <v>327</v>
      </c>
      <c r="D199" s="112" t="s">
        <v>258</v>
      </c>
      <c r="E199" s="142" t="s">
        <v>321</v>
      </c>
      <c r="F199" s="142" t="s">
        <v>322</v>
      </c>
      <c r="G199" s="185">
        <v>20000</v>
      </c>
      <c r="H199" s="185">
        <v>0</v>
      </c>
      <c r="I199" s="185">
        <f t="shared" ref="I199" si="167">SUM(G199:H199)</f>
        <v>20000</v>
      </c>
      <c r="J199" s="178">
        <v>574</v>
      </c>
      <c r="K199" s="186" t="str">
        <f>IF((G199-J199-L199)&lt;=Datos!$G$7,"0",IF((G199-J199-L199)&lt;=Datos!$G$8,((G199-J199-L199)-Datos!$F$8)*Datos!$I$6,IF((G199-J199-L199)&lt;=Datos!$G$9,Datos!$I$8+((G199-J199-L199)-Datos!$F$9)*Datos!$J$6,IF((G199-J199-L199)&gt;=Datos!$F$10,(Datos!$I$8+Datos!$J$8)+((G199-J199-L199)-Datos!$F$10)*Datos!$K$6))))</f>
        <v>0</v>
      </c>
      <c r="L199" s="178">
        <v>608</v>
      </c>
      <c r="M199" s="185">
        <v>4598.42</v>
      </c>
      <c r="N199" s="185">
        <f t="shared" ref="N199" si="168">SUM(J199:M199)</f>
        <v>5780.42</v>
      </c>
      <c r="O199" s="228">
        <f t="shared" ref="O199" si="169">+G199-N199</f>
        <v>14219.58</v>
      </c>
    </row>
    <row r="200" spans="1:15" s="7" customFormat="1" ht="36.75" customHeight="1" x14ac:dyDescent="0.2">
      <c r="A200" s="175">
        <v>159</v>
      </c>
      <c r="B200" s="112" t="s">
        <v>215</v>
      </c>
      <c r="C200" s="112" t="s">
        <v>325</v>
      </c>
      <c r="D200" s="112" t="s">
        <v>258</v>
      </c>
      <c r="E200" s="142" t="s">
        <v>321</v>
      </c>
      <c r="F200" s="142" t="s">
        <v>322</v>
      </c>
      <c r="G200" s="185">
        <v>22500</v>
      </c>
      <c r="H200" s="185">
        <v>0</v>
      </c>
      <c r="I200" s="185">
        <f t="shared" si="164"/>
        <v>22500</v>
      </c>
      <c r="J200" s="178">
        <f>IF(G200&gt;=Datos!$D$14,(Datos!$D$14*Datos!$C$14),IF(G200&lt;=Datos!$D$14,(G200*Datos!$C$14)))</f>
        <v>645.75</v>
      </c>
      <c r="K200" s="186" t="str">
        <f>IF((G200-J200-L200)&lt;=Datos!$G$7,"0",IF((G200-J200-L200)&lt;=Datos!$G$8,((G200-J200-L200)-Datos!$F$8)*Datos!$I$6,IF((G200-J200-L200)&lt;=Datos!$G$9,Datos!$I$8+((G200-J200-L200)-Datos!$F$9)*Datos!$J$6,IF((G200-J200-L200)&gt;=Datos!$F$10,(Datos!$I$8+Datos!$J$8)+((G200-J200-L200)-Datos!$F$10)*Datos!$K$6))))</f>
        <v>0</v>
      </c>
      <c r="L200" s="178">
        <f>IF(G200&gt;=Datos!$D$15,(Datos!$D$15*Datos!$C$15),IF(G200&lt;=Datos!$D$15,(G200*Datos!$C$15)))</f>
        <v>684</v>
      </c>
      <c r="M200" s="185">
        <v>25</v>
      </c>
      <c r="N200" s="185">
        <f t="shared" si="165"/>
        <v>1354.75</v>
      </c>
      <c r="O200" s="228">
        <f t="shared" si="166"/>
        <v>21145.25</v>
      </c>
    </row>
    <row r="201" spans="1:15" s="7" customFormat="1" ht="36.75" customHeight="1" x14ac:dyDescent="0.2">
      <c r="A201" s="175">
        <v>160</v>
      </c>
      <c r="B201" s="112" t="s">
        <v>184</v>
      </c>
      <c r="C201" s="112" t="s">
        <v>325</v>
      </c>
      <c r="D201" s="112" t="s">
        <v>258</v>
      </c>
      <c r="E201" s="142" t="s">
        <v>321</v>
      </c>
      <c r="F201" s="142" t="s">
        <v>322</v>
      </c>
      <c r="G201" s="185">
        <v>22500</v>
      </c>
      <c r="H201" s="185">
        <v>0</v>
      </c>
      <c r="I201" s="185">
        <f t="shared" si="164"/>
        <v>22500</v>
      </c>
      <c r="J201" s="178">
        <f>IF(G201&gt;=Datos!$D$14,(Datos!$D$14*Datos!$C$14),IF(G201&lt;=Datos!$D$14,(G201*Datos!$C$14)))</f>
        <v>645.75</v>
      </c>
      <c r="K201" s="186" t="str">
        <f>IF((G201-J201-L201)&lt;=Datos!$G$7,"0",IF((G201-J201-L201)&lt;=Datos!$G$8,((G201-J201-L201)-Datos!$F$8)*Datos!$I$6,IF((G201-J201-L201)&lt;=Datos!$G$9,Datos!$I$8+((G201-J201-L201)-Datos!$F$9)*Datos!$J$6,IF((G201-J201-L201)&gt;=Datos!$F$10,(Datos!$I$8+Datos!$J$8)+((G201-J201-L201)-Datos!$F$10)*Datos!$K$6))))</f>
        <v>0</v>
      </c>
      <c r="L201" s="178">
        <f>IF(G201&gt;=Datos!$D$15,(Datos!$D$15*Datos!$C$15),IF(G201&lt;=Datos!$D$15,(G201*Datos!$C$15)))</f>
        <v>684</v>
      </c>
      <c r="M201" s="185">
        <v>25</v>
      </c>
      <c r="N201" s="185">
        <f t="shared" si="165"/>
        <v>1354.75</v>
      </c>
      <c r="O201" s="228">
        <f t="shared" si="166"/>
        <v>21145.25</v>
      </c>
    </row>
    <row r="202" spans="1:15" s="7" customFormat="1" ht="36.75" customHeight="1" x14ac:dyDescent="0.2">
      <c r="A202" s="175">
        <v>161</v>
      </c>
      <c r="B202" s="112" t="s">
        <v>48</v>
      </c>
      <c r="C202" s="112" t="s">
        <v>326</v>
      </c>
      <c r="D202" s="112" t="s">
        <v>258</v>
      </c>
      <c r="E202" s="142" t="s">
        <v>321</v>
      </c>
      <c r="F202" s="142" t="s">
        <v>322</v>
      </c>
      <c r="G202" s="185">
        <v>22500</v>
      </c>
      <c r="H202" s="185">
        <v>0</v>
      </c>
      <c r="I202" s="185">
        <f t="shared" ref="I202:I205" si="170">SUM(G202:H202)</f>
        <v>22500</v>
      </c>
      <c r="J202" s="178">
        <f>IF(G202&gt;=Datos!$D$14,(Datos!$D$14*Datos!$C$14),IF(G202&lt;=Datos!$D$14,(G202*Datos!$C$14)))</f>
        <v>645.75</v>
      </c>
      <c r="K202" s="186" t="str">
        <f>IF((G202-J202-L202)&lt;=Datos!$G$7,"0",IF((G202-J202-L202)&lt;=Datos!$G$8,((G202-J202-L202)-Datos!$F$8)*Datos!$I$6,IF((G202-J202-L202)&lt;=Datos!$G$9,Datos!$I$8+((G202-J202-L202)-Datos!$F$9)*Datos!$J$6,IF((G202-J202-L202)&gt;=Datos!$F$10,(Datos!$I$8+Datos!$J$8)+((G202-J202-L202)-Datos!$F$10)*Datos!$K$6))))</f>
        <v>0</v>
      </c>
      <c r="L202" s="178">
        <f>IF(G202&gt;=Datos!$D$15,(Datos!$D$15*Datos!$C$15),IF(G202&lt;=Datos!$D$15,(G202*Datos!$C$15)))</f>
        <v>684</v>
      </c>
      <c r="M202" s="185">
        <v>25</v>
      </c>
      <c r="N202" s="185">
        <f t="shared" si="165"/>
        <v>1354.75</v>
      </c>
      <c r="O202" s="228">
        <f t="shared" si="166"/>
        <v>21145.25</v>
      </c>
    </row>
    <row r="203" spans="1:15" s="7" customFormat="1" ht="36.75" customHeight="1" x14ac:dyDescent="0.2">
      <c r="A203" s="175">
        <v>162</v>
      </c>
      <c r="B203" s="112" t="s">
        <v>55</v>
      </c>
      <c r="C203" s="112" t="s">
        <v>325</v>
      </c>
      <c r="D203" s="112" t="s">
        <v>258</v>
      </c>
      <c r="E203" s="142" t="s">
        <v>321</v>
      </c>
      <c r="F203" s="142" t="s">
        <v>322</v>
      </c>
      <c r="G203" s="185">
        <v>22821.75</v>
      </c>
      <c r="H203" s="185">
        <v>0</v>
      </c>
      <c r="I203" s="185">
        <f t="shared" si="170"/>
        <v>22821.75</v>
      </c>
      <c r="J203" s="178">
        <f>IF(G203&gt;=Datos!$D$14,(Datos!$D$14*Datos!$C$14),IF(G203&lt;=Datos!$D$14,(G203*Datos!$C$14)))</f>
        <v>654.98422500000004</v>
      </c>
      <c r="K203" s="186" t="str">
        <f>IF((G203-J203-L203)&lt;=Datos!$G$7,"0",IF((G203-J203-L203)&lt;=Datos!$G$8,((G203-J203-L203)-Datos!$F$8)*Datos!$I$6,IF((G203-J203-L203)&lt;=Datos!$G$9,Datos!$I$8+((G203-J203-L203)-Datos!$F$9)*Datos!$J$6,IF((G203-J203-L203)&gt;=Datos!$F$10,(Datos!$I$8+Datos!$J$8)+((G203-J203-L203)-Datos!$F$10)*Datos!$K$6))))</f>
        <v>0</v>
      </c>
      <c r="L203" s="178">
        <f>IF(G203&gt;=Datos!$D$15,(Datos!$D$15*Datos!$C$15),IF(G203&lt;=Datos!$D$15,(G203*Datos!$C$15)))</f>
        <v>693.78120000000001</v>
      </c>
      <c r="M203" s="185">
        <v>2880.46</v>
      </c>
      <c r="N203" s="185">
        <f t="shared" si="165"/>
        <v>4229.2254250000005</v>
      </c>
      <c r="O203" s="228">
        <f t="shared" si="166"/>
        <v>18592.524574999999</v>
      </c>
    </row>
    <row r="204" spans="1:15" s="7" customFormat="1" ht="36.75" customHeight="1" x14ac:dyDescent="0.2">
      <c r="A204" s="175">
        <v>163</v>
      </c>
      <c r="B204" s="112" t="s">
        <v>159</v>
      </c>
      <c r="C204" s="112" t="s">
        <v>326</v>
      </c>
      <c r="D204" s="112" t="s">
        <v>258</v>
      </c>
      <c r="E204" s="142" t="s">
        <v>321</v>
      </c>
      <c r="F204" s="142" t="s">
        <v>322</v>
      </c>
      <c r="G204" s="185">
        <v>22500</v>
      </c>
      <c r="H204" s="185">
        <v>0</v>
      </c>
      <c r="I204" s="185">
        <f t="shared" ref="I204" si="171">SUM(G204:H204)</f>
        <v>22500</v>
      </c>
      <c r="J204" s="178">
        <f>IF(G204&gt;=Datos!$D$14,(Datos!$D$14*Datos!$C$14),IF(G204&lt;=Datos!$D$14,(G204*Datos!$C$14)))</f>
        <v>645.75</v>
      </c>
      <c r="K204" s="186" t="str">
        <f>IF((G204-J204-L204)&lt;=Datos!$G$7,"0",IF((G204-J204-L204)&lt;=Datos!$G$8,((G204-J204-L204)-Datos!$F$8)*Datos!$I$6,IF((G204-J204-L204)&lt;=Datos!$G$9,Datos!$I$8+((G204-J204-L204)-Datos!$F$9)*Datos!$J$6,IF((G204-J204-L204)&gt;=Datos!$F$10,(Datos!$I$8+Datos!$J$8)+((G204-J204-L204)-Datos!$F$10)*Datos!$K$6))))</f>
        <v>0</v>
      </c>
      <c r="L204" s="178">
        <f>IF(G204&gt;=Datos!$D$15,(Datos!$D$15*Datos!$C$15),IF(G204&lt;=Datos!$D$15,(G204*Datos!$C$15)))</f>
        <v>684</v>
      </c>
      <c r="M204" s="185">
        <v>25</v>
      </c>
      <c r="N204" s="185">
        <f t="shared" ref="N204" si="172">SUM(J204:M204)</f>
        <v>1354.75</v>
      </c>
      <c r="O204" s="228">
        <f t="shared" ref="O204" si="173">+G204-N204</f>
        <v>21145.25</v>
      </c>
    </row>
    <row r="205" spans="1:15" s="7" customFormat="1" ht="36.75" customHeight="1" x14ac:dyDescent="0.2">
      <c r="A205" s="175">
        <v>164</v>
      </c>
      <c r="B205" s="112" t="s">
        <v>195</v>
      </c>
      <c r="C205" s="112" t="s">
        <v>325</v>
      </c>
      <c r="D205" s="112" t="s">
        <v>258</v>
      </c>
      <c r="E205" s="142" t="s">
        <v>321</v>
      </c>
      <c r="F205" s="142" t="s">
        <v>322</v>
      </c>
      <c r="G205" s="185">
        <v>25357.5</v>
      </c>
      <c r="H205" s="185">
        <v>0</v>
      </c>
      <c r="I205" s="185">
        <f t="shared" si="170"/>
        <v>25357.5</v>
      </c>
      <c r="J205" s="178">
        <f>IF(G205&gt;=Datos!$D$14,(Datos!$D$14*Datos!$C$14),IF(G205&lt;=Datos!$D$14,(G205*Datos!$C$14)))</f>
        <v>727.76025000000004</v>
      </c>
      <c r="K205" s="186" t="str">
        <f>IF((G205-J205-L205)&lt;=Datos!$G$7,"0",IF((G205-J205-L205)&lt;=Datos!$G$8,((G205-J205-L205)-Datos!$F$8)*Datos!$I$6,IF((G205-J205-L205)&lt;=Datos!$G$9,Datos!$I$8+((G205-J205-L205)-Datos!$F$9)*Datos!$J$6,IF((G205-J205-L205)&gt;=Datos!$F$10,(Datos!$I$8+Datos!$J$8)+((G205-J205-L205)-Datos!$F$10)*Datos!$K$6))))</f>
        <v>0</v>
      </c>
      <c r="L205" s="178">
        <f>IF(G205&gt;=Datos!$D$15,(Datos!$D$15*Datos!$C$15),IF(G205&lt;=Datos!$D$15,(G205*Datos!$C$15)))</f>
        <v>770.86800000000005</v>
      </c>
      <c r="M205" s="185">
        <v>25</v>
      </c>
      <c r="N205" s="185">
        <f t="shared" si="165"/>
        <v>1523.6282500000002</v>
      </c>
      <c r="O205" s="228">
        <f t="shared" si="166"/>
        <v>23833.871749999998</v>
      </c>
    </row>
    <row r="206" spans="1:15" s="7" customFormat="1" ht="36.75" customHeight="1" x14ac:dyDescent="0.2">
      <c r="A206" s="175">
        <v>165</v>
      </c>
      <c r="B206" s="130" t="s">
        <v>535</v>
      </c>
      <c r="C206" s="112" t="s">
        <v>400</v>
      </c>
      <c r="D206" s="130" t="s">
        <v>526</v>
      </c>
      <c r="E206" s="142" t="s">
        <v>321</v>
      </c>
      <c r="F206" s="142" t="s">
        <v>322</v>
      </c>
      <c r="G206" s="185">
        <v>35000</v>
      </c>
      <c r="H206" s="185">
        <v>0</v>
      </c>
      <c r="I206" s="185">
        <f t="shared" ref="I206" si="174">SUM(G206:H206)</f>
        <v>35000</v>
      </c>
      <c r="J206" s="178">
        <v>1004.5</v>
      </c>
      <c r="K206" s="186" t="str">
        <f>IF((G206-J206-L206)&lt;=Datos!$G$7,"0",IF((G206-J206-L206)&lt;=Datos!$G$8,((G206-J206-L206)-Datos!$F$8)*Datos!$I$6,IF((G206-J206-L206)&lt;=Datos!$G$9,Datos!$I$8+((G206-J206-L206)-Datos!$F$9)*Datos!$J$6,IF((G206-J206-L206)&gt;=Datos!$F$10,(Datos!$I$8+Datos!$J$8)+((G206-J206-L206)-Datos!$F$10)*Datos!$K$6))))</f>
        <v>0</v>
      </c>
      <c r="L206" s="178">
        <v>1064</v>
      </c>
      <c r="M206" s="185">
        <v>8138.91</v>
      </c>
      <c r="N206" s="185">
        <f t="shared" si="165"/>
        <v>10207.41</v>
      </c>
      <c r="O206" s="228">
        <f t="shared" si="166"/>
        <v>24792.59</v>
      </c>
    </row>
    <row r="207" spans="1:15" s="7" customFormat="1" ht="36.75" customHeight="1" x14ac:dyDescent="0.2">
      <c r="A207" s="175">
        <v>166</v>
      </c>
      <c r="B207" s="112" t="s">
        <v>441</v>
      </c>
      <c r="C207" s="112" t="s">
        <v>326</v>
      </c>
      <c r="D207" s="112" t="s">
        <v>262</v>
      </c>
      <c r="E207" s="142" t="s">
        <v>321</v>
      </c>
      <c r="F207" s="142" t="s">
        <v>322</v>
      </c>
      <c r="G207" s="185">
        <v>35000</v>
      </c>
      <c r="H207" s="185">
        <v>0</v>
      </c>
      <c r="I207" s="185">
        <f t="shared" si="161"/>
        <v>35000</v>
      </c>
      <c r="J207" s="178">
        <f>IF(G207&gt;=Datos!$D$14,(Datos!$D$14*Datos!$C$14),IF(G207&lt;=Datos!$D$14,(G207*Datos!$C$14)))</f>
        <v>1004.5</v>
      </c>
      <c r="K207" s="186" t="str">
        <f>IF((G207-J207-L207)&lt;=Datos!$G$7,"0",IF((G207-J207-L207)&lt;=Datos!$G$8,((G207-J207-L207)-Datos!$F$8)*Datos!$I$6,IF((G207-J207-L207)&lt;=Datos!$G$9,Datos!$I$8+((G207-J207-L207)-Datos!$F$9)*Datos!$J$6,IF((G207-J207-L207)&gt;=Datos!$F$10,(Datos!$I$8+Datos!$J$8)+((G207-J207-L207)-Datos!$F$10)*Datos!$K$6))))</f>
        <v>0</v>
      </c>
      <c r="L207" s="178">
        <f>IF(G207&gt;=Datos!$D$15,(Datos!$D$15*Datos!$C$15),IF(G207&lt;=Datos!$D$15,(G207*Datos!$C$15)))</f>
        <v>1064</v>
      </c>
      <c r="M207" s="185">
        <v>25</v>
      </c>
      <c r="N207" s="185">
        <f t="shared" si="162"/>
        <v>2093.5</v>
      </c>
      <c r="O207" s="228">
        <f t="shared" si="163"/>
        <v>32906.5</v>
      </c>
    </row>
    <row r="208" spans="1:15" s="90" customFormat="1" ht="36.75" customHeight="1" x14ac:dyDescent="0.2">
      <c r="A208" s="272" t="s">
        <v>551</v>
      </c>
      <c r="B208" s="273"/>
      <c r="C208" s="121">
        <v>12</v>
      </c>
      <c r="D208" s="121"/>
      <c r="E208" s="225"/>
      <c r="F208" s="139"/>
      <c r="G208" s="125">
        <f t="shared" ref="G208:O208" si="175">SUM(G196:G207)</f>
        <v>315679.25</v>
      </c>
      <c r="H208" s="125">
        <f t="shared" si="175"/>
        <v>0</v>
      </c>
      <c r="I208" s="125">
        <f t="shared" si="175"/>
        <v>315679.25</v>
      </c>
      <c r="J208" s="125">
        <f t="shared" si="175"/>
        <v>9059.9944749999995</v>
      </c>
      <c r="K208" s="125">
        <f t="shared" si="175"/>
        <v>0</v>
      </c>
      <c r="L208" s="125">
        <f t="shared" si="175"/>
        <v>9596.6491999999998</v>
      </c>
      <c r="M208" s="125">
        <f t="shared" si="175"/>
        <v>15842.79</v>
      </c>
      <c r="N208" s="125">
        <f t="shared" si="175"/>
        <v>34499.433675000007</v>
      </c>
      <c r="O208" s="125">
        <f t="shared" si="175"/>
        <v>281179.81632500002</v>
      </c>
    </row>
    <row r="209" spans="1:15" s="7" customFormat="1" ht="36.75" customHeight="1" x14ac:dyDescent="0.2">
      <c r="A209" s="272" t="s">
        <v>743</v>
      </c>
      <c r="B209" s="273"/>
      <c r="C209" s="273"/>
      <c r="D209" s="273"/>
      <c r="E209" s="273"/>
      <c r="F209" s="273"/>
      <c r="G209" s="273"/>
      <c r="H209" s="273"/>
      <c r="I209" s="273"/>
      <c r="J209" s="273"/>
      <c r="K209" s="273"/>
      <c r="L209" s="273"/>
      <c r="M209" s="273"/>
      <c r="N209" s="273"/>
      <c r="O209" s="229"/>
    </row>
    <row r="210" spans="1:15" s="7" customFormat="1" ht="36.75" customHeight="1" x14ac:dyDescent="0.2">
      <c r="A210" s="175">
        <v>167</v>
      </c>
      <c r="B210" s="130" t="s">
        <v>675</v>
      </c>
      <c r="C210" s="112" t="s">
        <v>325</v>
      </c>
      <c r="D210" s="112" t="s">
        <v>740</v>
      </c>
      <c r="E210" s="142" t="s">
        <v>321</v>
      </c>
      <c r="F210" s="142" t="s">
        <v>19</v>
      </c>
      <c r="G210" s="185">
        <v>150000</v>
      </c>
      <c r="H210" s="185">
        <v>0</v>
      </c>
      <c r="I210" s="185">
        <f t="shared" ref="I210" si="176">SUM(G210:H210)</f>
        <v>150000</v>
      </c>
      <c r="J210" s="178">
        <f>IF(G210&gt;=Datos!$D$14,(Datos!$D$14*Datos!$C$14),IF(G210&lt;=Datos!$D$14,(G210*Datos!$C$14)))</f>
        <v>4305</v>
      </c>
      <c r="K210" s="186">
        <v>23866.62</v>
      </c>
      <c r="L210" s="178">
        <f>IF(G210&gt;=Datos!$D$15,(Datos!$D$15*Datos!$C$15),IF(G210&lt;=Datos!$D$15,(G210*Datos!$C$15)))</f>
        <v>4560</v>
      </c>
      <c r="M210" s="185">
        <v>25</v>
      </c>
      <c r="N210" s="185">
        <f t="shared" ref="N210" si="177">SUM(J210:M210)</f>
        <v>32756.62</v>
      </c>
      <c r="O210" s="226">
        <f t="shared" ref="O210" si="178">+G210-N210</f>
        <v>117243.38</v>
      </c>
    </row>
    <row r="211" spans="1:15" s="7" customFormat="1" ht="36.75" customHeight="1" x14ac:dyDescent="0.2">
      <c r="A211" s="175">
        <v>168</v>
      </c>
      <c r="B211" s="112" t="s">
        <v>36</v>
      </c>
      <c r="C211" s="112" t="s">
        <v>325</v>
      </c>
      <c r="D211" s="112" t="s">
        <v>252</v>
      </c>
      <c r="E211" s="142" t="s">
        <v>321</v>
      </c>
      <c r="F211" s="142" t="s">
        <v>19</v>
      </c>
      <c r="G211" s="185">
        <v>65000</v>
      </c>
      <c r="H211" s="185">
        <v>0</v>
      </c>
      <c r="I211" s="185">
        <f t="shared" ref="I211" si="179">SUM(G211:H211)</f>
        <v>65000</v>
      </c>
      <c r="J211" s="178">
        <f>IF(G211&gt;=Datos!$D$14,(Datos!$D$14*Datos!$C$14),IF(G211&lt;=Datos!$D$14,(G211*Datos!$C$14)))</f>
        <v>1865.5</v>
      </c>
      <c r="K211" s="186">
        <v>4084.48</v>
      </c>
      <c r="L211" s="178">
        <f>IF(G211&gt;=Datos!$D$15,(Datos!$D$15*Datos!$C$15),IF(G211&lt;=Datos!$D$15,(G211*Datos!$C$15)))</f>
        <v>1976</v>
      </c>
      <c r="M211" s="185">
        <v>1740.46</v>
      </c>
      <c r="N211" s="185">
        <f t="shared" ref="N211" si="180">SUM(J211:M211)</f>
        <v>9666.4399999999987</v>
      </c>
      <c r="O211" s="226">
        <f t="shared" ref="O211" si="181">+G211-N211</f>
        <v>55333.56</v>
      </c>
    </row>
    <row r="212" spans="1:15" s="90" customFormat="1" ht="36.75" customHeight="1" x14ac:dyDescent="0.2">
      <c r="A212" s="272" t="s">
        <v>551</v>
      </c>
      <c r="B212" s="273"/>
      <c r="C212" s="121">
        <v>2</v>
      </c>
      <c r="D212" s="121"/>
      <c r="E212" s="225"/>
      <c r="F212" s="139"/>
      <c r="G212" s="125">
        <f>SUM(G210:G211)</f>
        <v>215000</v>
      </c>
      <c r="H212" s="125">
        <f t="shared" ref="H212:O212" si="182">SUM(H210:H211)</f>
        <v>0</v>
      </c>
      <c r="I212" s="125">
        <f t="shared" si="182"/>
        <v>215000</v>
      </c>
      <c r="J212" s="125">
        <f t="shared" si="182"/>
        <v>6170.5</v>
      </c>
      <c r="K212" s="125">
        <f t="shared" si="182"/>
        <v>27951.1</v>
      </c>
      <c r="L212" s="125">
        <f t="shared" si="182"/>
        <v>6536</v>
      </c>
      <c r="M212" s="125">
        <f t="shared" si="182"/>
        <v>1765.46</v>
      </c>
      <c r="N212" s="125">
        <f t="shared" si="182"/>
        <v>42423.06</v>
      </c>
      <c r="O212" s="125">
        <f t="shared" si="182"/>
        <v>172576.94</v>
      </c>
    </row>
    <row r="213" spans="1:15" s="7" customFormat="1" ht="36.75" customHeight="1" x14ac:dyDescent="0.2">
      <c r="A213" s="272" t="s">
        <v>557</v>
      </c>
      <c r="B213" s="273"/>
      <c r="C213" s="273"/>
      <c r="D213" s="273"/>
      <c r="E213" s="273"/>
      <c r="F213" s="273"/>
      <c r="G213" s="273"/>
      <c r="H213" s="273"/>
      <c r="I213" s="273"/>
      <c r="J213" s="273"/>
      <c r="K213" s="273"/>
      <c r="L213" s="273"/>
      <c r="M213" s="273"/>
      <c r="N213" s="273"/>
      <c r="O213" s="229"/>
    </row>
    <row r="214" spans="1:15" s="7" customFormat="1" ht="36.75" customHeight="1" x14ac:dyDescent="0.2">
      <c r="A214" s="175">
        <v>169</v>
      </c>
      <c r="B214" s="112" t="s">
        <v>198</v>
      </c>
      <c r="C214" s="112" t="s">
        <v>325</v>
      </c>
      <c r="D214" s="112" t="s">
        <v>379</v>
      </c>
      <c r="E214" s="142" t="s">
        <v>321</v>
      </c>
      <c r="F214" s="142" t="s">
        <v>19</v>
      </c>
      <c r="G214" s="185">
        <v>35000</v>
      </c>
      <c r="H214" s="185">
        <v>0</v>
      </c>
      <c r="I214" s="185">
        <f t="shared" ref="I214" si="183">SUM(G214:H214)</f>
        <v>35000</v>
      </c>
      <c r="J214" s="178">
        <f>IF(G214&gt;=Datos!$D$14,(Datos!$D$14*Datos!$C$14),IF(G214&lt;=Datos!$D$14,(G214*Datos!$C$14)))</f>
        <v>1004.5</v>
      </c>
      <c r="K214" s="186" t="str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0</v>
      </c>
      <c r="L214" s="178">
        <f>IF(G214&gt;=Datos!$D$15,(Datos!$D$15*Datos!$C$15),IF(G214&lt;=Datos!$D$15,(G214*Datos!$C$15)))</f>
        <v>1064</v>
      </c>
      <c r="M214" s="185">
        <v>1025</v>
      </c>
      <c r="N214" s="136">
        <f t="shared" ref="N214" si="184">SUM(J214:M214)</f>
        <v>3093.5</v>
      </c>
      <c r="O214" s="226">
        <f t="shared" ref="O214" si="185">+G214-N214</f>
        <v>31906.5</v>
      </c>
    </row>
    <row r="215" spans="1:15" s="7" customFormat="1" ht="36.75" customHeight="1" x14ac:dyDescent="0.2">
      <c r="A215" s="175">
        <v>170</v>
      </c>
      <c r="B215" s="112" t="s">
        <v>197</v>
      </c>
      <c r="C215" s="112" t="s">
        <v>325</v>
      </c>
      <c r="D215" s="112" t="s">
        <v>741</v>
      </c>
      <c r="E215" s="142" t="s">
        <v>321</v>
      </c>
      <c r="F215" s="142" t="s">
        <v>19</v>
      </c>
      <c r="G215" s="185">
        <v>50000</v>
      </c>
      <c r="H215" s="185">
        <v>0</v>
      </c>
      <c r="I215" s="185">
        <f t="shared" ref="I215:I217" si="186">SUM(G215:H215)</f>
        <v>50000</v>
      </c>
      <c r="J215" s="178">
        <f>IF(G215&gt;=Datos!$D$14,(Datos!$D$14*Datos!$C$14),IF(G215&lt;=Datos!$D$14,(G215*Datos!$C$14)))</f>
        <v>1435</v>
      </c>
      <c r="K215" s="186">
        <v>1339.36</v>
      </c>
      <c r="L215" s="178">
        <f>IF(G215&gt;=Datos!$D$15,(Datos!$D$15*Datos!$C$15),IF(G215&lt;=Datos!$D$15,(G215*Datos!$C$15)))</f>
        <v>1520</v>
      </c>
      <c r="M215" s="185">
        <v>3455.92</v>
      </c>
      <c r="N215" s="136">
        <f t="shared" ref="N215:N217" si="187">SUM(J215:M215)</f>
        <v>7750.28</v>
      </c>
      <c r="O215" s="226">
        <f t="shared" ref="O215:O217" si="188">+G215-N215</f>
        <v>42249.72</v>
      </c>
    </row>
    <row r="216" spans="1:15" s="7" customFormat="1" ht="36.75" customHeight="1" x14ac:dyDescent="0.2">
      <c r="A216" s="175">
        <v>171</v>
      </c>
      <c r="B216" s="112" t="s">
        <v>155</v>
      </c>
      <c r="C216" s="112" t="s">
        <v>325</v>
      </c>
      <c r="D216" s="130" t="s">
        <v>742</v>
      </c>
      <c r="E216" s="142" t="s">
        <v>321</v>
      </c>
      <c r="F216" s="142" t="s">
        <v>19</v>
      </c>
      <c r="G216" s="185">
        <v>65000</v>
      </c>
      <c r="H216" s="185">
        <v>0</v>
      </c>
      <c r="I216" s="185">
        <f t="shared" si="186"/>
        <v>65000</v>
      </c>
      <c r="J216" s="178">
        <f>IF(G216&gt;=Datos!$D$14,(Datos!$D$14*Datos!$C$14),IF(G216&lt;=Datos!$D$14,(G216*Datos!$C$14)))</f>
        <v>1865.5</v>
      </c>
      <c r="K216" s="186">
        <f>IF((G216-J216-L216)&lt;=Datos!$G$7,"0",IF((G216-J216-L216)&lt;=Datos!$G$8,((G216-J216-L216)-Datos!$F$8)*Datos!$I$6,IF((G216-J216-L216)&lt;=Datos!$G$9,Datos!$I$8+((G216-J216-L216)-Datos!$F$9)*Datos!$J$6,IF((G216-J216-L216)&gt;=Datos!$F$10,(Datos!$I$8+Datos!$J$8)+((G216-J216-L216)-Datos!$F$10)*Datos!$K$6))))</f>
        <v>4427.5756666666657</v>
      </c>
      <c r="L216" s="178">
        <f>IF(G216&gt;=Datos!$D$15,(Datos!$D$15*Datos!$C$15),IF(G216&lt;=Datos!$D$15,(G216*Datos!$C$15)))</f>
        <v>1976</v>
      </c>
      <c r="M216" s="185">
        <v>25</v>
      </c>
      <c r="N216" s="136">
        <f t="shared" si="187"/>
        <v>8294.0756666666657</v>
      </c>
      <c r="O216" s="226">
        <f t="shared" si="188"/>
        <v>56705.924333333336</v>
      </c>
    </row>
    <row r="217" spans="1:15" s="7" customFormat="1" ht="36.75" customHeight="1" x14ac:dyDescent="0.2">
      <c r="A217" s="175">
        <v>172</v>
      </c>
      <c r="B217" s="196" t="s">
        <v>487</v>
      </c>
      <c r="C217" s="112" t="s">
        <v>325</v>
      </c>
      <c r="D217" s="196" t="s">
        <v>741</v>
      </c>
      <c r="E217" s="142" t="s">
        <v>321</v>
      </c>
      <c r="F217" s="142" t="s">
        <v>19</v>
      </c>
      <c r="G217" s="136">
        <v>48510</v>
      </c>
      <c r="H217" s="185">
        <v>0</v>
      </c>
      <c r="I217" s="136">
        <f t="shared" si="186"/>
        <v>48510</v>
      </c>
      <c r="J217" s="178">
        <f>IF(G217&gt;=Datos!$D$14,(Datos!$D$14*Datos!$C$14),IF(G217&lt;=Datos!$D$14,(G217*Datos!$C$14)))</f>
        <v>1392.2370000000001</v>
      </c>
      <c r="K217" s="186">
        <f>IF((G217-J217-L217)&lt;=Datos!$G$7,"0",IF((G217-J217-L217)&lt;=Datos!$G$8,((G217-J217-L217)-Datos!$F$8)*Datos!$I$6,IF((G217-J217-L217)&lt;=Datos!$G$9,Datos!$I$8+((G217-J217-L217)-Datos!$F$9)*Datos!$J$6,IF((G217-J217-L217)&gt;=Datos!$F$10,(Datos!$I$8+Datos!$J$8)+((G217-J217-L217)-Datos!$F$10)*Datos!$K$6))))</f>
        <v>1643.7073499999999</v>
      </c>
      <c r="L217" s="178">
        <f>IF(G217&gt;=Datos!$D$15,(Datos!$D$15*Datos!$C$15),IF(G217&lt;=Datos!$D$15,(G217*Datos!$C$15)))</f>
        <v>1474.704</v>
      </c>
      <c r="M217" s="185">
        <v>25</v>
      </c>
      <c r="N217" s="136">
        <f t="shared" si="187"/>
        <v>4535.6483499999995</v>
      </c>
      <c r="O217" s="226">
        <f t="shared" si="188"/>
        <v>43974.351649999997</v>
      </c>
    </row>
    <row r="218" spans="1:15" s="7" customFormat="1" ht="36.75" customHeight="1" x14ac:dyDescent="0.2">
      <c r="A218" s="175">
        <v>173</v>
      </c>
      <c r="B218" s="196" t="s">
        <v>489</v>
      </c>
      <c r="C218" s="112" t="s">
        <v>325</v>
      </c>
      <c r="D218" s="196" t="s">
        <v>439</v>
      </c>
      <c r="E218" s="142" t="s">
        <v>321</v>
      </c>
      <c r="F218" s="142" t="s">
        <v>19</v>
      </c>
      <c r="G218" s="136">
        <v>38000</v>
      </c>
      <c r="H218" s="185">
        <v>0</v>
      </c>
      <c r="I218" s="136">
        <f t="shared" ref="I218" si="189">SUM(G218:H218)</f>
        <v>38000</v>
      </c>
      <c r="J218" s="178">
        <f>IF(G218&gt;=Datos!$D$14,(Datos!$D$14*Datos!$C$14),IF(G218&lt;=Datos!$D$14,(G218*Datos!$C$14)))</f>
        <v>1090.5999999999999</v>
      </c>
      <c r="K218" s="186">
        <f>IF((G218-J218-L218)&lt;=Datos!$G$7,"0",IF((G218-J218-L218)&lt;=Datos!$G$8,((G218-J218-L218)-Datos!$F$8)*Datos!$I$6,IF((G218-J218-L218)&lt;=Datos!$G$9,Datos!$I$8+((G218-J218-L218)-Datos!$F$9)*Datos!$J$6,IF((G218-J218-L218)&gt;=Datos!$F$10,(Datos!$I$8+Datos!$J$8)+((G218-J218-L218)-Datos!$F$10)*Datos!$K$6))))</f>
        <v>160.37850000000034</v>
      </c>
      <c r="L218" s="178">
        <f>IF(G218&gt;=Datos!$D$15,(Datos!$D$15*Datos!$C$15),IF(G218&lt;=Datos!$D$15,(G218*Datos!$C$15)))</f>
        <v>1155.2</v>
      </c>
      <c r="M218" s="185">
        <v>25</v>
      </c>
      <c r="N218" s="136">
        <f t="shared" ref="N218" si="190">SUM(J218:M218)</f>
        <v>2431.1785</v>
      </c>
      <c r="O218" s="226">
        <f t="shared" ref="O218" si="191">+G218-N218</f>
        <v>35568.821499999998</v>
      </c>
    </row>
    <row r="219" spans="1:15" s="7" customFormat="1" ht="36.75" customHeight="1" x14ac:dyDescent="0.2">
      <c r="A219" s="175">
        <v>174</v>
      </c>
      <c r="B219" s="196" t="s">
        <v>183</v>
      </c>
      <c r="C219" s="112" t="s">
        <v>325</v>
      </c>
      <c r="D219" s="196" t="s">
        <v>741</v>
      </c>
      <c r="E219" s="142" t="s">
        <v>321</v>
      </c>
      <c r="F219" s="142" t="s">
        <v>19</v>
      </c>
      <c r="G219" s="136">
        <v>42446</v>
      </c>
      <c r="H219" s="185">
        <v>0</v>
      </c>
      <c r="I219" s="136">
        <f t="shared" ref="I219" si="192">SUM(G219:H219)</f>
        <v>42446</v>
      </c>
      <c r="J219" s="178">
        <f>IF(G219&gt;=Datos!$D$14,(Datos!$D$14*Datos!$C$14),IF(G219&lt;=Datos!$D$14,(G219*Datos!$C$14)))</f>
        <v>1218.2002</v>
      </c>
      <c r="K219" s="186">
        <v>530.54999999999995</v>
      </c>
      <c r="L219" s="178">
        <f>IF(G219&gt;=Datos!$D$15,(Datos!$D$15*Datos!$C$15),IF(G219&lt;=Datos!$D$15,(G219*Datos!$C$15)))</f>
        <v>1290.3584000000001</v>
      </c>
      <c r="M219" s="185">
        <v>1740.46</v>
      </c>
      <c r="N219" s="136">
        <f t="shared" ref="N219" si="193">SUM(J219:M219)</f>
        <v>4779.5686000000005</v>
      </c>
      <c r="O219" s="226">
        <f t="shared" ref="O219" si="194">+G219-N219</f>
        <v>37666.431400000001</v>
      </c>
    </row>
    <row r="220" spans="1:15" s="90" customFormat="1" ht="36.75" customHeight="1" x14ac:dyDescent="0.2">
      <c r="A220" s="272" t="s">
        <v>551</v>
      </c>
      <c r="B220" s="273"/>
      <c r="C220" s="121">
        <v>6</v>
      </c>
      <c r="D220" s="121"/>
      <c r="E220" s="225"/>
      <c r="F220" s="139"/>
      <c r="G220" s="125">
        <f t="shared" ref="G220:O220" si="195">SUM(G214:G219)</f>
        <v>278956</v>
      </c>
      <c r="H220" s="125">
        <f t="shared" si="195"/>
        <v>0</v>
      </c>
      <c r="I220" s="125">
        <f t="shared" si="195"/>
        <v>278956</v>
      </c>
      <c r="J220" s="125">
        <f t="shared" si="195"/>
        <v>8006.0371999999998</v>
      </c>
      <c r="K220" s="125">
        <f t="shared" si="195"/>
        <v>8101.571516666666</v>
      </c>
      <c r="L220" s="125">
        <f t="shared" si="195"/>
        <v>8480.2623999999996</v>
      </c>
      <c r="M220" s="125">
        <f t="shared" si="195"/>
        <v>6296.38</v>
      </c>
      <c r="N220" s="125">
        <f t="shared" si="195"/>
        <v>30884.251116666659</v>
      </c>
      <c r="O220" s="125">
        <f t="shared" si="195"/>
        <v>248071.74888333332</v>
      </c>
    </row>
    <row r="221" spans="1:15" s="7" customFormat="1" ht="36.75" customHeight="1" x14ac:dyDescent="0.2">
      <c r="A221" s="272" t="s">
        <v>744</v>
      </c>
      <c r="B221" s="273"/>
      <c r="C221" s="273"/>
      <c r="D221" s="273"/>
      <c r="E221" s="273"/>
      <c r="F221" s="273"/>
      <c r="G221" s="273"/>
      <c r="H221" s="273"/>
      <c r="I221" s="273"/>
      <c r="J221" s="273"/>
      <c r="K221" s="273"/>
      <c r="L221" s="273"/>
      <c r="M221" s="273"/>
      <c r="N221" s="273"/>
      <c r="O221" s="229"/>
    </row>
    <row r="222" spans="1:15" s="7" customFormat="1" ht="36.75" customHeight="1" x14ac:dyDescent="0.2">
      <c r="A222" s="175">
        <v>175</v>
      </c>
      <c r="B222" s="112" t="s">
        <v>416</v>
      </c>
      <c r="C222" s="112" t="s">
        <v>327</v>
      </c>
      <c r="D222" s="112" t="s">
        <v>740</v>
      </c>
      <c r="E222" s="142" t="s">
        <v>321</v>
      </c>
      <c r="F222" s="142" t="s">
        <v>322</v>
      </c>
      <c r="G222" s="185">
        <v>170000</v>
      </c>
      <c r="H222" s="185">
        <v>0</v>
      </c>
      <c r="I222" s="185">
        <f t="shared" ref="I222" si="196">SUM(G222:H222)</f>
        <v>170000</v>
      </c>
      <c r="J222" s="178">
        <f>IF(G222&gt;=Datos!$D$14,(Datos!$D$14*Datos!$C$14),IF(G222&lt;=Datos!$D$14,(G222*Datos!$C$14)))</f>
        <v>4879</v>
      </c>
      <c r="K222" s="186">
        <v>28571.119999999999</v>
      </c>
      <c r="L222" s="178">
        <v>5168</v>
      </c>
      <c r="M222" s="185">
        <v>5025</v>
      </c>
      <c r="N222" s="185">
        <f t="shared" ref="N222" si="197">SUM(J222:M222)</f>
        <v>43643.119999999995</v>
      </c>
      <c r="O222" s="226">
        <f t="shared" ref="O222:O244" si="198">+G222-N222</f>
        <v>126356.88</v>
      </c>
    </row>
    <row r="223" spans="1:15" s="7" customFormat="1" ht="36.75" customHeight="1" x14ac:dyDescent="0.2">
      <c r="A223" s="175">
        <v>176</v>
      </c>
      <c r="B223" s="112" t="s">
        <v>745</v>
      </c>
      <c r="C223" s="112" t="s">
        <v>327</v>
      </c>
      <c r="D223" s="112" t="s">
        <v>255</v>
      </c>
      <c r="E223" s="142" t="s">
        <v>321</v>
      </c>
      <c r="F223" s="142" t="s">
        <v>19</v>
      </c>
      <c r="G223" s="185">
        <v>20000</v>
      </c>
      <c r="H223" s="185">
        <v>0</v>
      </c>
      <c r="I223" s="185">
        <f t="shared" ref="I223" si="199">SUM(G223:H223)</f>
        <v>20000</v>
      </c>
      <c r="J223" s="178">
        <f>IF(G223&gt;=Datos!$D$14,(Datos!$D$14*Datos!$C$14),IF(G223&lt;=Datos!$D$14,(G223*Datos!$C$14)))</f>
        <v>574</v>
      </c>
      <c r="K223" s="186" t="str">
        <f>IF((G223-J223-L223)&lt;=Datos!$G$7,"0",IF((G223-J223-L223)&lt;=Datos!$G$8,((G223-J223-L223)-Datos!$F$8)*Datos!$I$6,IF((G223-J223-L223)&lt;=Datos!$G$9,Datos!$I$8+((G223-J223-L223)-Datos!$F$9)*Datos!$J$6,IF((G223-J223-L223)&gt;=Datos!$F$10,(Datos!$I$8+Datos!$J$8)+((G223-J223-L223)-Datos!$F$10)*Datos!$K$6))))</f>
        <v>0</v>
      </c>
      <c r="L223" s="178">
        <f>IF(G223&gt;=Datos!$D$15,(Datos!$D$15*Datos!$C$15),IF(G223&lt;=Datos!$D$15,(G223*Datos!$C$15)))</f>
        <v>608</v>
      </c>
      <c r="M223" s="185">
        <v>25</v>
      </c>
      <c r="N223" s="185">
        <f t="shared" ref="N223" si="200">SUM(J223:M223)</f>
        <v>1207</v>
      </c>
      <c r="O223" s="226">
        <f t="shared" ref="O223" si="201">+G223-N223</f>
        <v>18793</v>
      </c>
    </row>
    <row r="224" spans="1:15" s="90" customFormat="1" ht="36.75" customHeight="1" x14ac:dyDescent="0.2">
      <c r="A224" s="272" t="s">
        <v>551</v>
      </c>
      <c r="B224" s="273"/>
      <c r="C224" s="121">
        <v>2</v>
      </c>
      <c r="D224" s="121"/>
      <c r="E224" s="225"/>
      <c r="F224" s="139"/>
      <c r="G224" s="125">
        <f>SUM(G222:G223)</f>
        <v>190000</v>
      </c>
      <c r="H224" s="125">
        <f t="shared" ref="H224:O224" si="202">SUM(H222:H223)</f>
        <v>0</v>
      </c>
      <c r="I224" s="125">
        <f t="shared" si="202"/>
        <v>190000</v>
      </c>
      <c r="J224" s="125">
        <f t="shared" si="202"/>
        <v>5453</v>
      </c>
      <c r="K224" s="125">
        <f t="shared" si="202"/>
        <v>28571.119999999999</v>
      </c>
      <c r="L224" s="125">
        <f t="shared" si="202"/>
        <v>5776</v>
      </c>
      <c r="M224" s="125">
        <f t="shared" si="202"/>
        <v>5050</v>
      </c>
      <c r="N224" s="125">
        <f t="shared" si="202"/>
        <v>44850.119999999995</v>
      </c>
      <c r="O224" s="125">
        <f t="shared" si="202"/>
        <v>145149.88</v>
      </c>
    </row>
    <row r="225" spans="1:16" s="7" customFormat="1" ht="36.75" customHeight="1" x14ac:dyDescent="0.2">
      <c r="A225" s="272" t="s">
        <v>558</v>
      </c>
      <c r="B225" s="273"/>
      <c r="C225" s="273"/>
      <c r="D225" s="273"/>
      <c r="E225" s="273"/>
      <c r="F225" s="273"/>
      <c r="G225" s="273"/>
      <c r="H225" s="273"/>
      <c r="I225" s="273"/>
      <c r="J225" s="273"/>
      <c r="K225" s="273"/>
      <c r="L225" s="273"/>
      <c r="M225" s="273"/>
      <c r="N225" s="273"/>
      <c r="O225" s="274"/>
    </row>
    <row r="226" spans="1:16" s="7" customFormat="1" ht="36.75" customHeight="1" x14ac:dyDescent="0.2">
      <c r="A226" s="175">
        <v>177</v>
      </c>
      <c r="B226" s="167" t="s">
        <v>516</v>
      </c>
      <c r="C226" s="112" t="s">
        <v>327</v>
      </c>
      <c r="D226" s="135" t="s">
        <v>439</v>
      </c>
      <c r="E226" s="142" t="s">
        <v>321</v>
      </c>
      <c r="F226" s="142" t="s">
        <v>19</v>
      </c>
      <c r="G226" s="136">
        <v>38000</v>
      </c>
      <c r="H226" s="185">
        <v>0</v>
      </c>
      <c r="I226" s="136">
        <f t="shared" ref="I226" si="203">SUM(G226:H226)</f>
        <v>38000</v>
      </c>
      <c r="J226" s="178">
        <v>1090.5999999999999</v>
      </c>
      <c r="K226" s="186">
        <v>160.38</v>
      </c>
      <c r="L226" s="178">
        <v>1155.2</v>
      </c>
      <c r="M226" s="185">
        <v>25</v>
      </c>
      <c r="N226" s="185">
        <f t="shared" ref="N226:N227" si="204">+J226+K226+L226+M226</f>
        <v>2431.1800000000003</v>
      </c>
      <c r="O226" s="226">
        <f t="shared" si="198"/>
        <v>35568.82</v>
      </c>
    </row>
    <row r="227" spans="1:16" ht="36.75" customHeight="1" x14ac:dyDescent="0.2">
      <c r="A227" s="175">
        <v>178</v>
      </c>
      <c r="B227" s="180" t="s">
        <v>105</v>
      </c>
      <c r="C227" s="180" t="s">
        <v>327</v>
      </c>
      <c r="D227" s="180" t="s">
        <v>250</v>
      </c>
      <c r="E227" s="181" t="s">
        <v>321</v>
      </c>
      <c r="F227" s="181" t="s">
        <v>19</v>
      </c>
      <c r="G227" s="182">
        <v>70000</v>
      </c>
      <c r="H227" s="182">
        <v>0</v>
      </c>
      <c r="I227" s="182">
        <f t="shared" ref="I227" si="205">SUM(G227:H227)</f>
        <v>70000</v>
      </c>
      <c r="J227" s="183">
        <f>IF(G227&gt;=Datos!$D$14,(Datos!$D$14*Datos!$C$14),IF(G227&lt;=Datos!$D$14,(G227*Datos!$C$14)))</f>
        <v>2009</v>
      </c>
      <c r="K227" s="184">
        <f>IF((G227-J227-L227)&lt;=Datos!$G$7,"0",IF((G227-J227-L227)&lt;=Datos!$G$8,((G227-J227-L227)-Datos!$F$8)*Datos!$I$6,IF((G227-J227-L227)&lt;=Datos!$G$9,Datos!$I$8+((G227-J227-L227)-Datos!$F$9)*Datos!$J$6,IF((G227-J227-L227)&gt;=Datos!$F$10,(Datos!$I$8+Datos!$J$8)+((G227-J227-L227)-Datos!$F$10)*Datos!$K$6))))</f>
        <v>5368.4756666666663</v>
      </c>
      <c r="L227" s="183">
        <f>IF(G227&gt;=Datos!$D$15,(Datos!$D$15*Datos!$C$15),IF(G227&lt;=Datos!$D$15,(G227*Datos!$C$15)))</f>
        <v>2128</v>
      </c>
      <c r="M227" s="182">
        <v>2038.05</v>
      </c>
      <c r="N227" s="185">
        <f t="shared" si="204"/>
        <v>11543.525666666665</v>
      </c>
      <c r="O227" s="226">
        <f t="shared" si="198"/>
        <v>58456.474333333332</v>
      </c>
    </row>
    <row r="228" spans="1:16" ht="36.75" customHeight="1" x14ac:dyDescent="0.2">
      <c r="A228" s="175">
        <v>179</v>
      </c>
      <c r="B228" s="180" t="s">
        <v>219</v>
      </c>
      <c r="C228" s="180" t="s">
        <v>327</v>
      </c>
      <c r="D228" s="180" t="s">
        <v>247</v>
      </c>
      <c r="E228" s="181" t="s">
        <v>321</v>
      </c>
      <c r="F228" s="181" t="s">
        <v>19</v>
      </c>
      <c r="G228" s="182">
        <v>37400</v>
      </c>
      <c r="H228" s="182">
        <v>0</v>
      </c>
      <c r="I228" s="182">
        <f t="shared" ref="I228" si="206">SUM(G228:H228)</f>
        <v>37400</v>
      </c>
      <c r="J228" s="183">
        <f>IF(G228&gt;=Datos!$D$14,(Datos!$D$14*Datos!$C$14),IF(G228&lt;=Datos!$D$14,(G228*Datos!$C$14)))</f>
        <v>1073.3799999999999</v>
      </c>
      <c r="K228" s="184">
        <f>IF((G228-J228-L228)&lt;=Datos!$G$7,"0",IF((G228-J228-L228)&lt;=Datos!$G$8,((G228-J228-L228)-Datos!$F$8)*Datos!$I$6,IF((G228-J228-L228)&lt;=Datos!$G$9,Datos!$I$8+((G228-J228-L228)-Datos!$F$9)*Datos!$J$6,IF((G228-J228-L228)&gt;=Datos!$F$10,(Datos!$I$8+Datos!$J$8)+((G228-J228-L228)-Datos!$F$10)*Datos!$K$6))))</f>
        <v>75.697500000000218</v>
      </c>
      <c r="L228" s="183">
        <f>IF(G228&gt;=Datos!$D$15,(Datos!$D$15*Datos!$C$15),IF(G228&lt;=Datos!$D$15,(G228*Datos!$C$15)))</f>
        <v>1136.96</v>
      </c>
      <c r="M228" s="182">
        <v>25</v>
      </c>
      <c r="N228" s="185">
        <f t="shared" ref="N228" si="207">+J228+K228+L228+M228</f>
        <v>2311.0375000000004</v>
      </c>
      <c r="O228" s="226">
        <f t="shared" ref="O228" si="208">+G228-N228</f>
        <v>35088.962500000001</v>
      </c>
    </row>
    <row r="229" spans="1:16" s="7" customFormat="1" ht="36.75" customHeight="1" x14ac:dyDescent="0.2">
      <c r="A229" s="175">
        <v>180</v>
      </c>
      <c r="B229" s="167" t="s">
        <v>515</v>
      </c>
      <c r="C229" s="112" t="s">
        <v>327</v>
      </c>
      <c r="D229" s="135" t="s">
        <v>439</v>
      </c>
      <c r="E229" s="142" t="s">
        <v>321</v>
      </c>
      <c r="F229" s="142" t="s">
        <v>19</v>
      </c>
      <c r="G229" s="185">
        <v>38000</v>
      </c>
      <c r="H229" s="185">
        <v>0</v>
      </c>
      <c r="I229" s="185">
        <f t="shared" ref="I229" si="209">SUM(G229:H229)</f>
        <v>38000</v>
      </c>
      <c r="J229" s="178">
        <v>1090.5999999999999</v>
      </c>
      <c r="K229" s="186">
        <v>160.38</v>
      </c>
      <c r="L229" s="178">
        <v>1155.2</v>
      </c>
      <c r="M229" s="185">
        <v>25</v>
      </c>
      <c r="N229" s="185">
        <f>+J229+K229+L229+M229</f>
        <v>2431.1800000000003</v>
      </c>
      <c r="O229" s="226">
        <f t="shared" ref="O229" si="210">+G229-N229</f>
        <v>35568.82</v>
      </c>
    </row>
    <row r="230" spans="1:16" s="90" customFormat="1" ht="36.75" customHeight="1" x14ac:dyDescent="0.2">
      <c r="A230" s="272" t="s">
        <v>551</v>
      </c>
      <c r="B230" s="273"/>
      <c r="C230" s="121">
        <v>4</v>
      </c>
      <c r="D230" s="121"/>
      <c r="E230" s="225"/>
      <c r="F230" s="139"/>
      <c r="G230" s="125">
        <f t="shared" ref="G230:O230" si="211">SUM(G226:G229)</f>
        <v>183400</v>
      </c>
      <c r="H230" s="125">
        <f t="shared" si="211"/>
        <v>0</v>
      </c>
      <c r="I230" s="125">
        <f t="shared" si="211"/>
        <v>183400</v>
      </c>
      <c r="J230" s="125">
        <f t="shared" si="211"/>
        <v>5263.58</v>
      </c>
      <c r="K230" s="125">
        <f t="shared" si="211"/>
        <v>5764.9331666666667</v>
      </c>
      <c r="L230" s="125">
        <f t="shared" si="211"/>
        <v>5575.36</v>
      </c>
      <c r="M230" s="125">
        <f t="shared" si="211"/>
        <v>2113.0500000000002</v>
      </c>
      <c r="N230" s="125">
        <f t="shared" si="211"/>
        <v>18716.923166666667</v>
      </c>
      <c r="O230" s="125">
        <f t="shared" si="211"/>
        <v>164683.07683333333</v>
      </c>
    </row>
    <row r="231" spans="1:16" s="7" customFormat="1" ht="36.75" customHeight="1" x14ac:dyDescent="0.2">
      <c r="A231" s="272" t="s">
        <v>746</v>
      </c>
      <c r="B231" s="273"/>
      <c r="C231" s="273"/>
      <c r="D231" s="273"/>
      <c r="E231" s="273"/>
      <c r="F231" s="273"/>
      <c r="G231" s="273"/>
      <c r="H231" s="273"/>
      <c r="I231" s="273"/>
      <c r="J231" s="273"/>
      <c r="K231" s="273"/>
      <c r="L231" s="273"/>
      <c r="M231" s="273"/>
      <c r="N231" s="273"/>
      <c r="O231" s="274"/>
    </row>
    <row r="232" spans="1:16" s="7" customFormat="1" ht="36.75" customHeight="1" x14ac:dyDescent="0.2">
      <c r="A232" s="175">
        <v>181</v>
      </c>
      <c r="B232" s="112" t="s">
        <v>90</v>
      </c>
      <c r="C232" s="112" t="s">
        <v>326</v>
      </c>
      <c r="D232" s="112" t="s">
        <v>747</v>
      </c>
      <c r="E232" s="142" t="s">
        <v>321</v>
      </c>
      <c r="F232" s="142" t="s">
        <v>322</v>
      </c>
      <c r="G232" s="185">
        <v>170000</v>
      </c>
      <c r="H232" s="185">
        <v>0</v>
      </c>
      <c r="I232" s="185">
        <f t="shared" ref="I232" si="212">SUM(G232:H232)</f>
        <v>170000</v>
      </c>
      <c r="J232" s="178">
        <f>IF(G232&gt;=Datos!$D$14,(Datos!$D$14*Datos!$C$14),IF(G232&lt;=Datos!$D$14,(G232*Datos!$C$14)))</f>
        <v>4879</v>
      </c>
      <c r="K232" s="186">
        <v>28142.25</v>
      </c>
      <c r="L232" s="178">
        <v>5168</v>
      </c>
      <c r="M232" s="185">
        <v>1740.46</v>
      </c>
      <c r="N232" s="185">
        <f t="shared" ref="N232:N233" si="213">SUM(J232:M232)</f>
        <v>39929.71</v>
      </c>
      <c r="O232" s="226">
        <f t="shared" si="198"/>
        <v>130070.29000000001</v>
      </c>
    </row>
    <row r="233" spans="1:16" s="7" customFormat="1" ht="36.75" customHeight="1" x14ac:dyDescent="0.2">
      <c r="A233" s="175">
        <v>182</v>
      </c>
      <c r="B233" s="196" t="s">
        <v>240</v>
      </c>
      <c r="C233" s="112" t="s">
        <v>326</v>
      </c>
      <c r="D233" s="196" t="s">
        <v>263</v>
      </c>
      <c r="E233" s="142" t="s">
        <v>321</v>
      </c>
      <c r="F233" s="142" t="s">
        <v>19</v>
      </c>
      <c r="G233" s="136">
        <v>35000</v>
      </c>
      <c r="H233" s="185">
        <v>0</v>
      </c>
      <c r="I233" s="136">
        <f t="shared" ref="I233" si="214">SUM(G233:H233)</f>
        <v>35000</v>
      </c>
      <c r="J233" s="178">
        <f>IF(G233&gt;=Datos!$D$14,(Datos!$D$14*Datos!$C$14),IF(G233&lt;=Datos!$D$14,(G233*Datos!$C$14)))</f>
        <v>1004.5</v>
      </c>
      <c r="K233" s="186" t="str">
        <f>IF((G233-J233-L233)&lt;=Datos!$G$7,"0",IF((G233-J233-L233)&lt;=Datos!$G$8,((G233-J233-L233)-Datos!$F$8)*Datos!$I$6,IF((G233-J233-L233)&lt;=Datos!$G$9,Datos!$I$8+((G233-J233-L233)-Datos!$F$9)*Datos!$J$6,IF((G233-J233-L233)&gt;=Datos!$F$10,(Datos!$I$8+Datos!$J$8)+((G233-J233-L233)-Datos!$F$10)*Datos!$K$6))))</f>
        <v>0</v>
      </c>
      <c r="L233" s="178">
        <f>IF(G233&gt;=Datos!$D$15,(Datos!$D$15*Datos!$C$15),IF(G233&lt;=Datos!$D$15,(G233*Datos!$C$15)))</f>
        <v>1064</v>
      </c>
      <c r="M233" s="185">
        <v>25</v>
      </c>
      <c r="N233" s="185">
        <f t="shared" si="213"/>
        <v>2093.5</v>
      </c>
      <c r="O233" s="226">
        <f t="shared" si="198"/>
        <v>32906.5</v>
      </c>
      <c r="P233" s="18"/>
    </row>
    <row r="234" spans="1:16" s="7" customFormat="1" ht="36.75" customHeight="1" x14ac:dyDescent="0.2">
      <c r="A234" s="175">
        <v>183</v>
      </c>
      <c r="B234" s="112" t="s">
        <v>748</v>
      </c>
      <c r="C234" s="112" t="s">
        <v>326</v>
      </c>
      <c r="D234" s="112" t="s">
        <v>616</v>
      </c>
      <c r="E234" s="142" t="s">
        <v>321</v>
      </c>
      <c r="F234" s="142" t="s">
        <v>19</v>
      </c>
      <c r="G234" s="185">
        <v>100000</v>
      </c>
      <c r="H234" s="185">
        <v>0</v>
      </c>
      <c r="I234" s="136">
        <f t="shared" ref="I234" si="215">SUM(G234:H234)</f>
        <v>100000</v>
      </c>
      <c r="J234" s="178">
        <f>IF(G234&gt;=Datos!$D$14,(Datos!$D$14*Datos!$C$14),IF(G234&lt;=Datos!$D$14,(G234*Datos!$C$14)))</f>
        <v>2870</v>
      </c>
      <c r="K234" s="186">
        <f>IF((G234-J234-L234)&lt;=Datos!$G$7,"0",IF((G234-J234-L234)&lt;=Datos!$G$8,((G234-J234-L234)-Datos!$F$8)*Datos!$I$6,IF((G234-J234-L234)&lt;=Datos!$G$9,Datos!$I$8+((G234-J234-L234)-Datos!$F$9)*Datos!$J$6,IF((G234-J234-L234)&gt;=Datos!$F$10,(Datos!$I$8+Datos!$J$8)+((G234-J234-L234)-Datos!$F$10)*Datos!$K$6))))</f>
        <v>12105.360666666667</v>
      </c>
      <c r="L234" s="178">
        <f>IF(G234&gt;=Datos!$D$15,(Datos!$D$15*Datos!$C$15),IF(G234&lt;=Datos!$D$15,(G234*Datos!$C$15)))</f>
        <v>3040</v>
      </c>
      <c r="M234" s="185">
        <v>25</v>
      </c>
      <c r="N234" s="185">
        <f t="shared" ref="N234" si="216">SUM(J234:M234)</f>
        <v>18040.360666666667</v>
      </c>
      <c r="O234" s="226">
        <f t="shared" ref="O234" si="217">+G234-N234</f>
        <v>81959.639333333325</v>
      </c>
    </row>
    <row r="235" spans="1:16" s="90" customFormat="1" ht="36.75" customHeight="1" x14ac:dyDescent="0.2">
      <c r="A235" s="272" t="s">
        <v>551</v>
      </c>
      <c r="B235" s="273"/>
      <c r="C235" s="121">
        <v>3</v>
      </c>
      <c r="D235" s="121"/>
      <c r="E235" s="225"/>
      <c r="F235" s="139"/>
      <c r="G235" s="125">
        <f t="shared" ref="G235:O235" si="218">SUM(G232:G234)</f>
        <v>305000</v>
      </c>
      <c r="H235" s="125">
        <f t="shared" si="218"/>
        <v>0</v>
      </c>
      <c r="I235" s="125">
        <f t="shared" si="218"/>
        <v>305000</v>
      </c>
      <c r="J235" s="125">
        <f t="shared" si="218"/>
        <v>8753.5</v>
      </c>
      <c r="K235" s="125">
        <f t="shared" si="218"/>
        <v>40247.610666666667</v>
      </c>
      <c r="L235" s="125">
        <f t="shared" si="218"/>
        <v>9272</v>
      </c>
      <c r="M235" s="125">
        <f t="shared" si="218"/>
        <v>1790.46</v>
      </c>
      <c r="N235" s="125">
        <f t="shared" si="218"/>
        <v>60063.570666666667</v>
      </c>
      <c r="O235" s="125">
        <f t="shared" si="218"/>
        <v>244936.42933333333</v>
      </c>
    </row>
    <row r="236" spans="1:16" s="7" customFormat="1" ht="36.75" customHeight="1" x14ac:dyDescent="0.2">
      <c r="A236" s="272" t="s">
        <v>560</v>
      </c>
      <c r="B236" s="273"/>
      <c r="C236" s="273"/>
      <c r="D236" s="273"/>
      <c r="E236" s="273"/>
      <c r="F236" s="273"/>
      <c r="G236" s="273"/>
      <c r="H236" s="273"/>
      <c r="I236" s="273"/>
      <c r="J236" s="273"/>
      <c r="K236" s="273"/>
      <c r="L236" s="273"/>
      <c r="M236" s="273"/>
      <c r="N236" s="273"/>
      <c r="O236" s="274"/>
    </row>
    <row r="237" spans="1:16" s="7" customFormat="1" ht="36.75" customHeight="1" x14ac:dyDescent="0.2">
      <c r="A237" s="175">
        <v>184</v>
      </c>
      <c r="B237" s="112" t="s">
        <v>614</v>
      </c>
      <c r="C237" s="112" t="s">
        <v>326</v>
      </c>
      <c r="D237" s="112" t="s">
        <v>367</v>
      </c>
      <c r="E237" s="142" t="s">
        <v>321</v>
      </c>
      <c r="F237" s="142" t="s">
        <v>19</v>
      </c>
      <c r="G237" s="185">
        <v>26000</v>
      </c>
      <c r="H237" s="185">
        <v>0</v>
      </c>
      <c r="I237" s="185">
        <f t="shared" ref="I237" si="219">SUM(G237:H237)</f>
        <v>26000</v>
      </c>
      <c r="J237" s="178">
        <f>IF(G237&gt;=Datos!$D$14,(Datos!$D$14*Datos!$C$14),IF(G237&lt;=Datos!$D$14,(G237*Datos!$C$14)))</f>
        <v>746.2</v>
      </c>
      <c r="K237" s="186" t="str">
        <f>IF((G237-J237-L237)&lt;=Datos!$G$7,"0",IF((G237-J237-L237)&lt;=Datos!$G$8,((G237-J237-L237)-Datos!$F$8)*Datos!$I$6,IF((G237-J237-L237)&lt;=Datos!$G$9,Datos!$I$8+((G237-J237-L237)-Datos!$F$9)*Datos!$J$6,IF((G237-J237-L237)&gt;=Datos!$F$10,(Datos!$I$8+Datos!$J$8)+((G237-J237-L237)-Datos!$F$10)*Datos!$K$6))))</f>
        <v>0</v>
      </c>
      <c r="L237" s="178">
        <f>IF(G237&gt;=Datos!$D$15,(Datos!$D$15*Datos!$C$15),IF(G237&lt;=Datos!$D$15,(G237*Datos!$C$15)))</f>
        <v>790.4</v>
      </c>
      <c r="M237" s="185">
        <v>25</v>
      </c>
      <c r="N237" s="185">
        <f t="shared" ref="N237:N238" si="220">SUM(J237:M237)</f>
        <v>1561.6</v>
      </c>
      <c r="O237" s="226">
        <f t="shared" ref="O237:O238" si="221">+G237-N237</f>
        <v>24438.400000000001</v>
      </c>
    </row>
    <row r="238" spans="1:16" s="7" customFormat="1" ht="36.75" customHeight="1" x14ac:dyDescent="0.2">
      <c r="A238" s="175">
        <v>185</v>
      </c>
      <c r="B238" s="112" t="s">
        <v>122</v>
      </c>
      <c r="C238" s="112" t="s">
        <v>326</v>
      </c>
      <c r="D238" s="112" t="s">
        <v>741</v>
      </c>
      <c r="E238" s="142" t="s">
        <v>321</v>
      </c>
      <c r="F238" s="142" t="s">
        <v>322</v>
      </c>
      <c r="G238" s="185">
        <v>50000</v>
      </c>
      <c r="H238" s="185">
        <v>0</v>
      </c>
      <c r="I238" s="185">
        <f t="shared" ref="I238" si="222">SUM(G238:H238)</f>
        <v>50000</v>
      </c>
      <c r="J238" s="178">
        <f>IF(G238&gt;=Datos!$D$14,(Datos!$D$14*Datos!$C$14),IF(G238&lt;=Datos!$D$14,(G238*Datos!$C$14)))</f>
        <v>1435</v>
      </c>
      <c r="K238" s="186">
        <v>1596.68</v>
      </c>
      <c r="L238" s="178">
        <f>IF(G238&gt;=Datos!$D$15,(Datos!$D$15*Datos!$C$15),IF(G238&lt;=Datos!$D$15,(G238*Datos!$C$15)))</f>
        <v>1520</v>
      </c>
      <c r="M238" s="185">
        <v>1740.46</v>
      </c>
      <c r="N238" s="185">
        <f t="shared" si="220"/>
        <v>6292.14</v>
      </c>
      <c r="O238" s="226">
        <f t="shared" si="221"/>
        <v>43707.86</v>
      </c>
    </row>
    <row r="239" spans="1:16" s="7" customFormat="1" ht="36.75" customHeight="1" x14ac:dyDescent="0.2">
      <c r="A239" s="175">
        <v>186</v>
      </c>
      <c r="B239" s="112" t="s">
        <v>315</v>
      </c>
      <c r="C239" s="112" t="s">
        <v>326</v>
      </c>
      <c r="D239" s="112" t="s">
        <v>741</v>
      </c>
      <c r="E239" s="142" t="s">
        <v>321</v>
      </c>
      <c r="F239" s="142" t="s">
        <v>19</v>
      </c>
      <c r="G239" s="185">
        <v>50000</v>
      </c>
      <c r="H239" s="185">
        <v>0</v>
      </c>
      <c r="I239" s="185">
        <f t="shared" ref="I239:I240" si="223">SUM(G239:H239)</f>
        <v>50000</v>
      </c>
      <c r="J239" s="178">
        <f>IF(G239&gt;=Datos!$D$14,(Datos!$D$14*Datos!$C$14),IF(G239&lt;=Datos!$D$14,(G239*Datos!$C$14)))</f>
        <v>1435</v>
      </c>
      <c r="K239" s="186">
        <f>IF((G239-J239-L239)&lt;=Datos!$G$7,"0",IF((G239-J239-L239)&lt;=Datos!$G$8,((G239-J239-L239)-Datos!$F$8)*Datos!$I$6,IF((G239-J239-L239)&lt;=Datos!$G$9,Datos!$I$8+((G239-J239-L239)-Datos!$F$9)*Datos!$J$6,IF((G239-J239-L239)&gt;=Datos!$F$10,(Datos!$I$8+Datos!$J$8)+((G239-J239-L239)-Datos!$F$10)*Datos!$K$6))))</f>
        <v>1853.9984999999997</v>
      </c>
      <c r="L239" s="178">
        <f>IF(G239&gt;=Datos!$D$15,(Datos!$D$15*Datos!$C$15),IF(G239&lt;=Datos!$D$15,(G239*Datos!$C$15)))</f>
        <v>1520</v>
      </c>
      <c r="M239" s="185">
        <v>25</v>
      </c>
      <c r="N239" s="185">
        <f t="shared" ref="N239:N240" si="224">SUM(J239:M239)</f>
        <v>4833.9984999999997</v>
      </c>
      <c r="O239" s="226">
        <f t="shared" si="198"/>
        <v>45166.001499999998</v>
      </c>
    </row>
    <row r="240" spans="1:16" s="7" customFormat="1" ht="36.75" customHeight="1" x14ac:dyDescent="0.2">
      <c r="A240" s="175">
        <v>187</v>
      </c>
      <c r="B240" s="112" t="s">
        <v>359</v>
      </c>
      <c r="C240" s="112" t="s">
        <v>326</v>
      </c>
      <c r="D240" s="112" t="s">
        <v>381</v>
      </c>
      <c r="E240" s="142" t="s">
        <v>321</v>
      </c>
      <c r="F240" s="142" t="s">
        <v>19</v>
      </c>
      <c r="G240" s="185">
        <v>35000</v>
      </c>
      <c r="H240" s="185">
        <v>0</v>
      </c>
      <c r="I240" s="185">
        <f t="shared" si="223"/>
        <v>35000</v>
      </c>
      <c r="J240" s="178">
        <f>IF(G240&gt;=Datos!$D$14,(Datos!$D$14*Datos!$C$14),IF(G240&lt;=Datos!$D$14,(G240*Datos!$C$14)))</f>
        <v>1004.5</v>
      </c>
      <c r="K240" s="186" t="str">
        <f>IF((G240-J240-L240)&lt;=Datos!$G$7,"0",IF((G240-J240-L240)&lt;=Datos!$G$8,((G240-J240-L240)-Datos!$F$8)*Datos!$I$6,IF((G240-J240-L240)&lt;=Datos!$G$9,Datos!$I$8+((G240-J240-L240)-Datos!$F$9)*Datos!$J$6,IF((G240-J240-L240)&gt;=Datos!$F$10,(Datos!$I$8+Datos!$J$8)+((G240-J240-L240)-Datos!$F$10)*Datos!$K$6))))</f>
        <v>0</v>
      </c>
      <c r="L240" s="178">
        <f>IF(G240&gt;=Datos!$D$15,(Datos!$D$15*Datos!$C$15),IF(G240&lt;=Datos!$D$15,(G240*Datos!$C$15)))</f>
        <v>1064</v>
      </c>
      <c r="M240" s="185">
        <v>25</v>
      </c>
      <c r="N240" s="185">
        <f t="shared" si="224"/>
        <v>2093.5</v>
      </c>
      <c r="O240" s="226">
        <f t="shared" si="198"/>
        <v>32906.5</v>
      </c>
    </row>
    <row r="241" spans="1:15" s="90" customFormat="1" ht="36.75" customHeight="1" x14ac:dyDescent="0.2">
      <c r="A241" s="272" t="s">
        <v>551</v>
      </c>
      <c r="B241" s="273"/>
      <c r="C241" s="121">
        <v>4</v>
      </c>
      <c r="D241" s="121"/>
      <c r="E241" s="225"/>
      <c r="F241" s="139"/>
      <c r="G241" s="125">
        <f>SUM(G237:G240)</f>
        <v>161000</v>
      </c>
      <c r="H241" s="125">
        <f t="shared" ref="H241:O241" si="225">SUM(H237:H240)</f>
        <v>0</v>
      </c>
      <c r="I241" s="125">
        <f t="shared" si="225"/>
        <v>161000</v>
      </c>
      <c r="J241" s="125">
        <f t="shared" si="225"/>
        <v>4620.7</v>
      </c>
      <c r="K241" s="125">
        <f t="shared" si="225"/>
        <v>3450.6785</v>
      </c>
      <c r="L241" s="125">
        <f t="shared" si="225"/>
        <v>4894.3999999999996</v>
      </c>
      <c r="M241" s="125">
        <f t="shared" si="225"/>
        <v>1815.46</v>
      </c>
      <c r="N241" s="125">
        <f t="shared" si="225"/>
        <v>14781.238499999999</v>
      </c>
      <c r="O241" s="125">
        <f t="shared" si="225"/>
        <v>146218.76150000002</v>
      </c>
    </row>
    <row r="242" spans="1:15" s="7" customFormat="1" ht="36.75" customHeight="1" x14ac:dyDescent="0.2">
      <c r="A242" s="272" t="s">
        <v>749</v>
      </c>
      <c r="B242" s="273"/>
      <c r="C242" s="273"/>
      <c r="D242" s="273"/>
      <c r="E242" s="273"/>
      <c r="F242" s="273"/>
      <c r="G242" s="273"/>
      <c r="H242" s="273"/>
      <c r="I242" s="273"/>
      <c r="J242" s="273"/>
      <c r="K242" s="273"/>
      <c r="L242" s="273"/>
      <c r="M242" s="273"/>
      <c r="N242" s="273"/>
      <c r="O242" s="274"/>
    </row>
    <row r="243" spans="1:15" s="7" customFormat="1" ht="36.75" customHeight="1" x14ac:dyDescent="0.2">
      <c r="A243" s="175">
        <v>188</v>
      </c>
      <c r="B243" s="112" t="s">
        <v>615</v>
      </c>
      <c r="C243" s="112" t="s">
        <v>400</v>
      </c>
      <c r="D243" s="112" t="s">
        <v>616</v>
      </c>
      <c r="E243" s="142" t="s">
        <v>321</v>
      </c>
      <c r="F243" s="142" t="s">
        <v>19</v>
      </c>
      <c r="G243" s="185">
        <v>50000</v>
      </c>
      <c r="H243" s="185">
        <v>0</v>
      </c>
      <c r="I243" s="185">
        <f t="shared" ref="I243:I244" si="226">SUM(G243:H243)</f>
        <v>50000</v>
      </c>
      <c r="J243" s="178">
        <f>IF(G243&gt;=Datos!$D$14,(Datos!$D$14*Datos!$C$14),IF(G243&lt;=Datos!$D$14,(G243*Datos!$C$14)))</f>
        <v>1435</v>
      </c>
      <c r="K243" s="186">
        <v>1854</v>
      </c>
      <c r="L243" s="178">
        <v>1520</v>
      </c>
      <c r="M243" s="185">
        <v>25</v>
      </c>
      <c r="N243" s="185">
        <f t="shared" ref="N243:N244" si="227">SUM(J243:M243)</f>
        <v>4834</v>
      </c>
      <c r="O243" s="226">
        <f t="shared" si="198"/>
        <v>45166</v>
      </c>
    </row>
    <row r="244" spans="1:15" s="7" customFormat="1" ht="36.75" customHeight="1" x14ac:dyDescent="0.2">
      <c r="A244" s="175">
        <v>189</v>
      </c>
      <c r="B244" s="112" t="s">
        <v>182</v>
      </c>
      <c r="C244" s="112" t="s">
        <v>400</v>
      </c>
      <c r="D244" s="112" t="s">
        <v>266</v>
      </c>
      <c r="E244" s="142" t="s">
        <v>321</v>
      </c>
      <c r="F244" s="142" t="s">
        <v>19</v>
      </c>
      <c r="G244" s="185">
        <v>170000</v>
      </c>
      <c r="H244" s="185">
        <v>0</v>
      </c>
      <c r="I244" s="185">
        <f t="shared" si="226"/>
        <v>170000</v>
      </c>
      <c r="J244" s="178">
        <f>IF(G244&gt;=Datos!$D$14,(Datos!$D$14*Datos!$C$14),IF(G244&lt;=Datos!$D$14,(G244*Datos!$C$14)))</f>
        <v>4879</v>
      </c>
      <c r="K244" s="186">
        <v>28571.119999999999</v>
      </c>
      <c r="L244" s="178">
        <v>5168</v>
      </c>
      <c r="M244" s="185">
        <v>25</v>
      </c>
      <c r="N244" s="185">
        <f t="shared" si="227"/>
        <v>38643.119999999995</v>
      </c>
      <c r="O244" s="226">
        <f t="shared" si="198"/>
        <v>131356.88</v>
      </c>
    </row>
    <row r="245" spans="1:15" s="90" customFormat="1" ht="36.75" customHeight="1" x14ac:dyDescent="0.2">
      <c r="A245" s="272" t="s">
        <v>551</v>
      </c>
      <c r="B245" s="273"/>
      <c r="C245" s="121">
        <v>2</v>
      </c>
      <c r="D245" s="121"/>
      <c r="E245" s="225"/>
      <c r="F245" s="139"/>
      <c r="G245" s="125">
        <f>SUM(G243:G244)</f>
        <v>220000</v>
      </c>
      <c r="H245" s="125">
        <f t="shared" ref="H245:O245" si="228">SUM(H243:H244)</f>
        <v>0</v>
      </c>
      <c r="I245" s="125">
        <f t="shared" si="228"/>
        <v>220000</v>
      </c>
      <c r="J245" s="125">
        <f t="shared" si="228"/>
        <v>6314</v>
      </c>
      <c r="K245" s="125">
        <f t="shared" si="228"/>
        <v>30425.119999999999</v>
      </c>
      <c r="L245" s="125">
        <f t="shared" si="228"/>
        <v>6688</v>
      </c>
      <c r="M245" s="125">
        <f t="shared" si="228"/>
        <v>50</v>
      </c>
      <c r="N245" s="125">
        <f t="shared" si="228"/>
        <v>43477.119999999995</v>
      </c>
      <c r="O245" s="125">
        <f t="shared" si="228"/>
        <v>176522.88</v>
      </c>
    </row>
    <row r="246" spans="1:15" s="7" customFormat="1" ht="36.75" customHeight="1" x14ac:dyDescent="0.2">
      <c r="A246" s="272" t="s">
        <v>562</v>
      </c>
      <c r="B246" s="273"/>
      <c r="C246" s="273"/>
      <c r="D246" s="273"/>
      <c r="E246" s="273"/>
      <c r="F246" s="273"/>
      <c r="G246" s="273"/>
      <c r="H246" s="273"/>
      <c r="I246" s="273"/>
      <c r="J246" s="273"/>
      <c r="K246" s="273"/>
      <c r="L246" s="273"/>
      <c r="M246" s="273"/>
      <c r="N246" s="273"/>
      <c r="O246" s="229"/>
    </row>
    <row r="247" spans="1:15" s="7" customFormat="1" ht="36.75" customHeight="1" x14ac:dyDescent="0.2">
      <c r="A247" s="175">
        <v>190</v>
      </c>
      <c r="B247" s="112" t="s">
        <v>750</v>
      </c>
      <c r="C247" s="112" t="s">
        <v>400</v>
      </c>
      <c r="D247" s="112" t="s">
        <v>741</v>
      </c>
      <c r="E247" s="142" t="s">
        <v>321</v>
      </c>
      <c r="F247" s="142" t="s">
        <v>19</v>
      </c>
      <c r="G247" s="185">
        <v>50000</v>
      </c>
      <c r="H247" s="185">
        <v>0</v>
      </c>
      <c r="I247" s="185">
        <f t="shared" ref="I247:I249" si="229">SUM(G247:H247)</f>
        <v>50000</v>
      </c>
      <c r="J247" s="178">
        <f>IF(G247&gt;=Datos!$D$14,(Datos!$D$14*Datos!$C$14),IF(G247&lt;=Datos!$D$14,(G247*Datos!$C$14)))</f>
        <v>1435</v>
      </c>
      <c r="K247" s="186">
        <f>IF((G247-J247-L247)&lt;=Datos!$G$7,"0",IF((G247-J247-L247)&lt;=Datos!$G$8,((G247-J247-L247)-Datos!$F$8)*Datos!$I$6,IF((G247-J247-L247)&lt;=Datos!$G$9,Datos!$I$8+((G247-J247-L247)-Datos!$F$9)*Datos!$J$6,IF((G247-J247-L247)&gt;=Datos!$F$10,(Datos!$I$8+Datos!$J$8)+((G247-J247-L247)-Datos!$F$10)*Datos!$K$6))))</f>
        <v>1853.9984999999997</v>
      </c>
      <c r="L247" s="178">
        <f>IF(G247&gt;=Datos!$D$15,(Datos!$D$15*Datos!$C$15),IF(G247&lt;=Datos!$D$15,(G247*Datos!$C$15)))</f>
        <v>1520</v>
      </c>
      <c r="M247" s="185">
        <v>25</v>
      </c>
      <c r="N247" s="185">
        <f t="shared" ref="N247:N249" si="230">SUM(J247:M247)</f>
        <v>4833.9984999999997</v>
      </c>
      <c r="O247" s="226">
        <f t="shared" ref="O247:O249" si="231">+G247-N247</f>
        <v>45166.001499999998</v>
      </c>
    </row>
    <row r="248" spans="1:15" s="7" customFormat="1" ht="36.75" customHeight="1" x14ac:dyDescent="0.2">
      <c r="A248" s="175">
        <v>191</v>
      </c>
      <c r="B248" s="112" t="s">
        <v>617</v>
      </c>
      <c r="C248" s="112" t="s">
        <v>400</v>
      </c>
      <c r="D248" s="112" t="s">
        <v>439</v>
      </c>
      <c r="E248" s="142" t="s">
        <v>321</v>
      </c>
      <c r="F248" s="142" t="s">
        <v>19</v>
      </c>
      <c r="G248" s="185">
        <v>38000</v>
      </c>
      <c r="H248" s="185">
        <v>0</v>
      </c>
      <c r="I248" s="185">
        <f t="shared" ref="I248" si="232">SUM(G248:H248)</f>
        <v>38000</v>
      </c>
      <c r="J248" s="178">
        <f>IF(G248&gt;=Datos!$D$14,(Datos!$D$14*Datos!$C$14),IF(G248&lt;=Datos!$D$14,(G248*Datos!$C$14)))</f>
        <v>1090.5999999999999</v>
      </c>
      <c r="K248" s="186">
        <f>IF((G248-J248-L248)&lt;=Datos!$G$7,"0",IF((G248-J248-L248)&lt;=Datos!$G$8,((G248-J248-L248)-Datos!$F$8)*Datos!$I$6,IF((G248-J248-L248)&lt;=Datos!$G$9,Datos!$I$8+((G248-J248-L248)-Datos!$F$9)*Datos!$J$6,IF((G248-J248-L248)&gt;=Datos!$F$10,(Datos!$I$8+Datos!$J$8)+((G248-J248-L248)-Datos!$F$10)*Datos!$K$6))))</f>
        <v>160.37850000000034</v>
      </c>
      <c r="L248" s="178">
        <f>IF(G248&gt;=Datos!$D$15,(Datos!$D$15*Datos!$C$15),IF(G248&lt;=Datos!$D$15,(G248*Datos!$C$15)))</f>
        <v>1155.2</v>
      </c>
      <c r="M248" s="185">
        <v>25</v>
      </c>
      <c r="N248" s="185">
        <f t="shared" si="230"/>
        <v>2431.1785</v>
      </c>
      <c r="O248" s="226">
        <f t="shared" si="231"/>
        <v>35568.821499999998</v>
      </c>
    </row>
    <row r="249" spans="1:15" s="7" customFormat="1" ht="36.75" customHeight="1" x14ac:dyDescent="0.2">
      <c r="A249" s="175">
        <v>192</v>
      </c>
      <c r="B249" s="112" t="s">
        <v>426</v>
      </c>
      <c r="C249" s="112" t="s">
        <v>400</v>
      </c>
      <c r="D249" s="112" t="s">
        <v>741</v>
      </c>
      <c r="E249" s="142" t="s">
        <v>321</v>
      </c>
      <c r="F249" s="142" t="s">
        <v>19</v>
      </c>
      <c r="G249" s="185">
        <v>50000</v>
      </c>
      <c r="H249" s="185">
        <v>0</v>
      </c>
      <c r="I249" s="185">
        <f t="shared" si="229"/>
        <v>50000</v>
      </c>
      <c r="J249" s="178">
        <f>IF(G249&gt;=Datos!$D$14,(Datos!$D$14*Datos!$C$14),IF(G249&lt;=Datos!$D$14,(G249*Datos!$C$14)))</f>
        <v>1435</v>
      </c>
      <c r="K249" s="186">
        <f>IF((G249-J249-L249)&lt;=Datos!$G$7,"0",IF((G249-J249-L249)&lt;=Datos!$G$8,((G249-J249-L249)-Datos!$F$8)*Datos!$I$6,IF((G249-J249-L249)&lt;=Datos!$G$9,Datos!$I$8+((G249-J249-L249)-Datos!$F$9)*Datos!$J$6,IF((G249-J249-L249)&gt;=Datos!$F$10,(Datos!$I$8+Datos!$J$8)+((G249-J249-L249)-Datos!$F$10)*Datos!$K$6))))</f>
        <v>1853.9984999999997</v>
      </c>
      <c r="L249" s="178">
        <f>IF(G249&gt;=Datos!$D$15,(Datos!$D$15*Datos!$C$15),IF(G249&lt;=Datos!$D$15,(G249*Datos!$C$15)))</f>
        <v>1520</v>
      </c>
      <c r="M249" s="185">
        <v>25</v>
      </c>
      <c r="N249" s="185">
        <f t="shared" si="230"/>
        <v>4833.9984999999997</v>
      </c>
      <c r="O249" s="226">
        <f t="shared" si="231"/>
        <v>45166.001499999998</v>
      </c>
    </row>
    <row r="250" spans="1:15" s="90" customFormat="1" ht="36.75" customHeight="1" x14ac:dyDescent="0.2">
      <c r="A250" s="272" t="s">
        <v>551</v>
      </c>
      <c r="B250" s="273"/>
      <c r="C250" s="121">
        <v>3</v>
      </c>
      <c r="D250" s="121"/>
      <c r="E250" s="225"/>
      <c r="F250" s="139"/>
      <c r="G250" s="125">
        <f t="shared" ref="G250:O250" si="233">SUM(G247:G249)</f>
        <v>138000</v>
      </c>
      <c r="H250" s="125">
        <f t="shared" si="233"/>
        <v>0</v>
      </c>
      <c r="I250" s="125">
        <f t="shared" si="233"/>
        <v>138000</v>
      </c>
      <c r="J250" s="125">
        <f t="shared" si="233"/>
        <v>3960.6</v>
      </c>
      <c r="K250" s="125">
        <f t="shared" si="233"/>
        <v>3868.3754999999996</v>
      </c>
      <c r="L250" s="125">
        <f t="shared" si="233"/>
        <v>4195.2</v>
      </c>
      <c r="M250" s="125">
        <f t="shared" si="233"/>
        <v>75</v>
      </c>
      <c r="N250" s="125">
        <f t="shared" si="233"/>
        <v>12099.175499999999</v>
      </c>
      <c r="O250" s="125">
        <f t="shared" si="233"/>
        <v>125900.8245</v>
      </c>
    </row>
    <row r="251" spans="1:15" ht="36.75" customHeight="1" x14ac:dyDescent="0.2">
      <c r="A251" s="298" t="s">
        <v>619</v>
      </c>
      <c r="B251" s="299"/>
      <c r="C251" s="299"/>
      <c r="D251" s="299"/>
      <c r="E251" s="299"/>
      <c r="F251" s="299"/>
      <c r="G251" s="299"/>
      <c r="H251" s="299"/>
      <c r="I251" s="299"/>
      <c r="J251" s="299"/>
      <c r="K251" s="299"/>
      <c r="L251" s="299"/>
      <c r="M251" s="299"/>
      <c r="N251" s="299"/>
      <c r="O251" s="251"/>
    </row>
    <row r="252" spans="1:15" s="7" customFormat="1" ht="36.75" customHeight="1" x14ac:dyDescent="0.2">
      <c r="A252" s="175">
        <v>193</v>
      </c>
      <c r="B252" s="112" t="s">
        <v>862</v>
      </c>
      <c r="C252" s="112" t="s">
        <v>325</v>
      </c>
      <c r="D252" s="112" t="s">
        <v>248</v>
      </c>
      <c r="E252" s="142" t="s">
        <v>321</v>
      </c>
      <c r="F252" s="142" t="s">
        <v>322</v>
      </c>
      <c r="G252" s="185">
        <v>60000</v>
      </c>
      <c r="H252" s="185">
        <v>0</v>
      </c>
      <c r="I252" s="185">
        <f t="shared" ref="I252:I264" si="234">SUM(G252:H252)</f>
        <v>60000</v>
      </c>
      <c r="J252" s="178">
        <f>IF(G252&gt;=Datos!$D$14,(Datos!$D$14*Datos!$C$14),IF(G252&lt;=Datos!$D$14,(G252*Datos!$C$14)))</f>
        <v>1722</v>
      </c>
      <c r="K252" s="186">
        <v>2800.49</v>
      </c>
      <c r="L252" s="178">
        <f>IF(G252&gt;=Datos!$D$15,(Datos!$D$15*Datos!$C$15),IF(G252&lt;=Datos!$D$15,(G252*Datos!$C$15)))</f>
        <v>1824</v>
      </c>
      <c r="M252" s="185">
        <v>3455.92</v>
      </c>
      <c r="N252" s="185">
        <f t="shared" ref="N252:N266" si="235">SUM(J252:M252)</f>
        <v>9802.41</v>
      </c>
      <c r="O252" s="226">
        <f t="shared" ref="O252:O266" si="236">+G252-N252</f>
        <v>50197.59</v>
      </c>
    </row>
    <row r="253" spans="1:15" s="7" customFormat="1" ht="36.75" customHeight="1" x14ac:dyDescent="0.2">
      <c r="A253" s="175">
        <v>194</v>
      </c>
      <c r="B253" s="112" t="s">
        <v>210</v>
      </c>
      <c r="C253" s="112" t="s">
        <v>325</v>
      </c>
      <c r="D253" s="112" t="s">
        <v>248</v>
      </c>
      <c r="E253" s="142" t="s">
        <v>321</v>
      </c>
      <c r="F253" s="142" t="s">
        <v>19</v>
      </c>
      <c r="G253" s="185">
        <v>71662.5</v>
      </c>
      <c r="H253" s="185">
        <v>0</v>
      </c>
      <c r="I253" s="185">
        <f t="shared" ref="I253" si="237">SUM(G253:H253)</f>
        <v>71662.5</v>
      </c>
      <c r="J253" s="178">
        <f>IF(G253&gt;=Datos!$D$14,(Datos!$D$14*Datos!$C$14),IF(G253&lt;=Datos!$D$14,(G253*Datos!$C$14)))</f>
        <v>2056.7137499999999</v>
      </c>
      <c r="K253" s="186">
        <v>5681.33</v>
      </c>
      <c r="L253" s="178">
        <f>IF(G253&gt;=Datos!$D$15,(Datos!$D$15*Datos!$C$15),IF(G253&lt;=Datos!$D$15,(G253*Datos!$C$15)))</f>
        <v>2178.54</v>
      </c>
      <c r="M253" s="185">
        <v>25</v>
      </c>
      <c r="N253" s="185">
        <f t="shared" ref="N253:N261" si="238">SUM(J253:M253)</f>
        <v>9941.5837499999998</v>
      </c>
      <c r="O253" s="226">
        <f t="shared" ref="O253:O261" si="239">+G253-N253</f>
        <v>61720.916250000002</v>
      </c>
    </row>
    <row r="254" spans="1:15" s="7" customFormat="1" ht="36.75" customHeight="1" x14ac:dyDescent="0.2">
      <c r="A254" s="175">
        <v>195</v>
      </c>
      <c r="B254" s="112" t="s">
        <v>357</v>
      </c>
      <c r="C254" s="112" t="s">
        <v>325</v>
      </c>
      <c r="D254" s="112" t="s">
        <v>751</v>
      </c>
      <c r="E254" s="142" t="s">
        <v>321</v>
      </c>
      <c r="F254" s="142" t="s">
        <v>19</v>
      </c>
      <c r="G254" s="185">
        <v>55000</v>
      </c>
      <c r="H254" s="185">
        <v>0</v>
      </c>
      <c r="I254" s="185">
        <f t="shared" ref="I254:I256" si="240">SUM(G254:H254)</f>
        <v>55000</v>
      </c>
      <c r="J254" s="178">
        <f>IF(G254&gt;=Datos!$D$14,(Datos!$D$14*Datos!$C$14),IF(G254&lt;=Datos!$D$14,(G254*Datos!$C$14)))</f>
        <v>1578.5</v>
      </c>
      <c r="K254" s="186">
        <v>2559.6799999999998</v>
      </c>
      <c r="L254" s="178">
        <f>IF(G254&gt;=Datos!$D$15,(Datos!$D$15*Datos!$C$15),IF(G254&lt;=Datos!$D$15,(G254*Datos!$C$15)))</f>
        <v>1672</v>
      </c>
      <c r="M254" s="185">
        <v>25</v>
      </c>
      <c r="N254" s="185">
        <f t="shared" si="238"/>
        <v>5835.18</v>
      </c>
      <c r="O254" s="226">
        <f t="shared" si="239"/>
        <v>49164.82</v>
      </c>
    </row>
    <row r="255" spans="1:15" s="7" customFormat="1" ht="36.75" customHeight="1" x14ac:dyDescent="0.2">
      <c r="A255" s="175">
        <v>196</v>
      </c>
      <c r="B255" s="112" t="s">
        <v>328</v>
      </c>
      <c r="C255" s="112" t="s">
        <v>325</v>
      </c>
      <c r="D255" s="112" t="s">
        <v>257</v>
      </c>
      <c r="E255" s="142" t="s">
        <v>321</v>
      </c>
      <c r="F255" s="142" t="s">
        <v>19</v>
      </c>
      <c r="G255" s="185">
        <v>33422.03</v>
      </c>
      <c r="H255" s="185">
        <v>0</v>
      </c>
      <c r="I255" s="185">
        <f t="shared" si="240"/>
        <v>33422.03</v>
      </c>
      <c r="J255" s="178">
        <f>IF(G255&gt;=Datos!$D$14,(Datos!$D$14*Datos!$C$14),IF(G255&lt;=Datos!$D$14,(G255*Datos!$C$14)))</f>
        <v>959.21226100000001</v>
      </c>
      <c r="K255" s="186" t="str">
        <f>IF((G255-J255-L255)&lt;=Datos!$G$7,"0",IF((G255-J255-L255)&lt;=Datos!$G$8,((G255-J255-L255)-Datos!$F$8)*Datos!$I$6,IF((G255-J255-L255)&lt;=Datos!$G$9,Datos!$I$8+((G255-J255-L255)-Datos!$F$9)*Datos!$J$6,IF((G255-J255-L255)&gt;=Datos!$F$10,(Datos!$I$8+Datos!$J$8)+((G255-J255-L255)-Datos!$F$10)*Datos!$K$6))))</f>
        <v>0</v>
      </c>
      <c r="L255" s="178">
        <f>IF(G255&gt;=Datos!$D$15,(Datos!$D$15*Datos!$C$15),IF(G255&lt;=Datos!$D$15,(G255*Datos!$C$15)))</f>
        <v>1016.029712</v>
      </c>
      <c r="M255" s="185">
        <v>25</v>
      </c>
      <c r="N255" s="185">
        <f t="shared" si="238"/>
        <v>2000.2419730000001</v>
      </c>
      <c r="O255" s="226">
        <f t="shared" si="239"/>
        <v>31421.788026999999</v>
      </c>
    </row>
    <row r="256" spans="1:15" s="7" customFormat="1" ht="36.75" customHeight="1" x14ac:dyDescent="0.2">
      <c r="A256" s="175">
        <v>197</v>
      </c>
      <c r="B256" s="196" t="s">
        <v>241</v>
      </c>
      <c r="C256" s="112" t="s">
        <v>325</v>
      </c>
      <c r="D256" s="196" t="s">
        <v>250</v>
      </c>
      <c r="E256" s="142" t="s">
        <v>321</v>
      </c>
      <c r="F256" s="142" t="s">
        <v>19</v>
      </c>
      <c r="G256" s="136">
        <v>80000</v>
      </c>
      <c r="H256" s="185">
        <v>0</v>
      </c>
      <c r="I256" s="136">
        <f t="shared" si="240"/>
        <v>80000</v>
      </c>
      <c r="J256" s="178">
        <f>IF(G256&gt;=Datos!$D$14,(Datos!$D$14*Datos!$C$14),IF(G256&lt;=Datos!$D$14,(G256*Datos!$C$14)))</f>
        <v>2296</v>
      </c>
      <c r="K256" s="186">
        <v>7400.87</v>
      </c>
      <c r="L256" s="178">
        <f>IF(G256&gt;=Datos!$D$15,(Datos!$D$15*Datos!$C$15),IF(G256&lt;=Datos!$D$15,(G256*Datos!$C$15)))</f>
        <v>2432</v>
      </c>
      <c r="M256" s="185">
        <v>25</v>
      </c>
      <c r="N256" s="185">
        <f t="shared" si="238"/>
        <v>12153.869999999999</v>
      </c>
      <c r="O256" s="226">
        <f t="shared" si="239"/>
        <v>67846.13</v>
      </c>
    </row>
    <row r="257" spans="1:16" s="7" customFormat="1" ht="36.75" customHeight="1" x14ac:dyDescent="0.2">
      <c r="A257" s="175">
        <v>198</v>
      </c>
      <c r="B257" s="112" t="s">
        <v>424</v>
      </c>
      <c r="C257" s="112" t="s">
        <v>325</v>
      </c>
      <c r="D257" s="112" t="s">
        <v>248</v>
      </c>
      <c r="E257" s="142" t="s">
        <v>321</v>
      </c>
      <c r="F257" s="142" t="s">
        <v>19</v>
      </c>
      <c r="G257" s="185">
        <v>60000</v>
      </c>
      <c r="H257" s="185">
        <v>0</v>
      </c>
      <c r="I257" s="185">
        <f t="shared" ref="I257:I260" si="241">SUM(G257:H257)</f>
        <v>60000</v>
      </c>
      <c r="J257" s="178">
        <f>IF(G257&gt;=Datos!$D$14,(Datos!$D$14*Datos!$C$14),IF(G257&lt;=Datos!$D$14,(G257*Datos!$C$14)))</f>
        <v>1722</v>
      </c>
      <c r="K257" s="186">
        <f>IF((G257-J257-L257)&lt;=Datos!$G$7,"0",IF((G257-J257-L257)&lt;=Datos!$G$8,((G257-J257-L257)-Datos!$F$8)*Datos!$I$6,IF((G257-J257-L257)&lt;=Datos!$G$9,Datos!$I$8+((G257-J257-L257)-Datos!$F$9)*Datos!$J$6,IF((G257-J257-L257)&gt;=Datos!$F$10,(Datos!$I$8+Datos!$J$8)+((G257-J257-L257)-Datos!$F$10)*Datos!$K$6))))</f>
        <v>3486.6756666666661</v>
      </c>
      <c r="L257" s="178">
        <f>IF(G257&gt;=Datos!$D$15,(Datos!$D$15*Datos!$C$15),IF(G257&lt;=Datos!$D$15,(G257*Datos!$C$15)))</f>
        <v>1824</v>
      </c>
      <c r="M257" s="185">
        <v>25</v>
      </c>
      <c r="N257" s="185">
        <f t="shared" si="238"/>
        <v>7057.6756666666661</v>
      </c>
      <c r="O257" s="226">
        <f t="shared" si="239"/>
        <v>52942.324333333338</v>
      </c>
    </row>
    <row r="258" spans="1:16" s="7" customFormat="1" ht="36.75" customHeight="1" x14ac:dyDescent="0.2">
      <c r="A258" s="175">
        <v>199</v>
      </c>
      <c r="B258" s="112" t="s">
        <v>618</v>
      </c>
      <c r="C258" s="112" t="s">
        <v>325</v>
      </c>
      <c r="D258" s="112" t="s">
        <v>373</v>
      </c>
      <c r="E258" s="142" t="s">
        <v>321</v>
      </c>
      <c r="F258" s="142" t="s">
        <v>19</v>
      </c>
      <c r="G258" s="185">
        <v>65000</v>
      </c>
      <c r="H258" s="185">
        <v>0</v>
      </c>
      <c r="I258" s="185">
        <f t="shared" si="241"/>
        <v>65000</v>
      </c>
      <c r="J258" s="178">
        <f>IF(G258&gt;=Datos!$D$14,(Datos!$D$14*Datos!$C$14),IF(G258&lt;=Datos!$D$14,(G258*Datos!$C$14)))</f>
        <v>1865.5</v>
      </c>
      <c r="K258" s="186">
        <f>IF((G258-J258-L258)&lt;=Datos!$G$7,"0",IF((G258-J258-L258)&lt;=Datos!$G$8,((G258-J258-L258)-Datos!$F$8)*Datos!$I$6,IF((G258-J258-L258)&lt;=Datos!$G$9,Datos!$I$8+((G258-J258-L258)-Datos!$F$9)*Datos!$J$6,IF((G258-J258-L258)&gt;=Datos!$F$10,(Datos!$I$8+Datos!$J$8)+((G258-J258-L258)-Datos!$F$10)*Datos!$K$6))))</f>
        <v>4427.5756666666657</v>
      </c>
      <c r="L258" s="178">
        <f>IF(G258&gt;=Datos!$D$15,(Datos!$D$15*Datos!$C$15),IF(G258&lt;=Datos!$D$15,(G258*Datos!$C$15)))</f>
        <v>1976</v>
      </c>
      <c r="M258" s="185">
        <v>25</v>
      </c>
      <c r="N258" s="185">
        <f t="shared" si="238"/>
        <v>8294.0756666666657</v>
      </c>
      <c r="O258" s="226">
        <f t="shared" si="239"/>
        <v>56705.924333333336</v>
      </c>
    </row>
    <row r="259" spans="1:16" s="7" customFormat="1" ht="36.75" customHeight="1" x14ac:dyDescent="0.2">
      <c r="A259" s="175">
        <v>200</v>
      </c>
      <c r="B259" s="112" t="s">
        <v>226</v>
      </c>
      <c r="C259" s="112" t="s">
        <v>325</v>
      </c>
      <c r="D259" s="112" t="s">
        <v>250</v>
      </c>
      <c r="E259" s="142" t="s">
        <v>321</v>
      </c>
      <c r="F259" s="142" t="s">
        <v>19</v>
      </c>
      <c r="G259" s="185">
        <v>80000</v>
      </c>
      <c r="H259" s="185">
        <v>0</v>
      </c>
      <c r="I259" s="185">
        <f t="shared" si="241"/>
        <v>80000</v>
      </c>
      <c r="J259" s="178">
        <f>IF(G259&gt;=Datos!$D$14,(Datos!$D$14*Datos!$C$14),IF(G259&lt;=Datos!$D$14,(G259*Datos!$C$14)))</f>
        <v>2296</v>
      </c>
      <c r="K259" s="186">
        <v>6972</v>
      </c>
      <c r="L259" s="178">
        <f>IF(G259&gt;=Datos!$D$15,(Datos!$D$15*Datos!$C$15),IF(G259&lt;=Datos!$D$15,(G259*Datos!$C$15)))</f>
        <v>2432</v>
      </c>
      <c r="M259" s="185">
        <v>1740.46</v>
      </c>
      <c r="N259" s="185">
        <f t="shared" si="238"/>
        <v>13440.46</v>
      </c>
      <c r="O259" s="226">
        <f t="shared" si="239"/>
        <v>66559.540000000008</v>
      </c>
    </row>
    <row r="260" spans="1:16" s="7" customFormat="1" ht="36.75" customHeight="1" x14ac:dyDescent="0.2">
      <c r="A260" s="175">
        <v>201</v>
      </c>
      <c r="B260" s="112" t="s">
        <v>85</v>
      </c>
      <c r="C260" s="112" t="s">
        <v>325</v>
      </c>
      <c r="D260" s="112" t="s">
        <v>269</v>
      </c>
      <c r="E260" s="142" t="s">
        <v>321</v>
      </c>
      <c r="F260" s="142" t="s">
        <v>19</v>
      </c>
      <c r="G260" s="185">
        <v>35000</v>
      </c>
      <c r="H260" s="185">
        <v>0</v>
      </c>
      <c r="I260" s="185">
        <f t="shared" si="241"/>
        <v>35000</v>
      </c>
      <c r="J260" s="178">
        <f>IF(G260&gt;=Datos!$D$14,(Datos!$D$14*Datos!$C$14),IF(G260&lt;=Datos!$D$14,(G260*Datos!$C$14)))</f>
        <v>1004.5</v>
      </c>
      <c r="K260" s="186" t="str">
        <f>IF((G260-J260-L260)&lt;=Datos!$G$7,"0",IF((G260-J260-L260)&lt;=Datos!$G$8,((G260-J260-L260)-Datos!$F$8)*Datos!$I$6,IF((G260-J260-L260)&lt;=Datos!$G$9,Datos!$I$8+((G260-J260-L260)-Datos!$F$9)*Datos!$J$6,IF((G260-J260-L260)&gt;=Datos!$F$10,(Datos!$I$8+Datos!$J$8)+((G260-J260-L260)-Datos!$F$10)*Datos!$K$6))))</f>
        <v>0</v>
      </c>
      <c r="L260" s="178">
        <f>IF(G260&gt;=Datos!$D$15,(Datos!$D$15*Datos!$C$15),IF(G260&lt;=Datos!$D$15,(G260*Datos!$C$15)))</f>
        <v>1064</v>
      </c>
      <c r="M260" s="185">
        <v>25</v>
      </c>
      <c r="N260" s="185">
        <f t="shared" si="238"/>
        <v>2093.5</v>
      </c>
      <c r="O260" s="226">
        <f t="shared" si="239"/>
        <v>32906.5</v>
      </c>
    </row>
    <row r="261" spans="1:16" s="7" customFormat="1" ht="36.75" customHeight="1" x14ac:dyDescent="0.2">
      <c r="A261" s="175">
        <v>202</v>
      </c>
      <c r="B261" s="112" t="s">
        <v>151</v>
      </c>
      <c r="C261" s="112" t="s">
        <v>325</v>
      </c>
      <c r="D261" s="112" t="s">
        <v>269</v>
      </c>
      <c r="E261" s="142" t="s">
        <v>321</v>
      </c>
      <c r="F261" s="142" t="s">
        <v>322</v>
      </c>
      <c r="G261" s="185">
        <v>35000</v>
      </c>
      <c r="H261" s="185">
        <v>0</v>
      </c>
      <c r="I261" s="185">
        <f t="shared" ref="I261:I262" si="242">SUM(G261:H261)</f>
        <v>35000</v>
      </c>
      <c r="J261" s="178">
        <f>IF(G261&gt;=Datos!$D$14,(Datos!$D$14*Datos!$C$14),IF(G261&lt;=Datos!$D$14,(G261*Datos!$C$14)))</f>
        <v>1004.5</v>
      </c>
      <c r="K261" s="186" t="str">
        <f>IF((G261-J261-L261)&lt;=Datos!$G$7,"0",IF((G261-J261-L261)&lt;=Datos!$G$8,((G261-J261-L261)-Datos!$F$8)*Datos!$I$6,IF((G261-J261-L261)&lt;=Datos!$G$9,Datos!$I$8+((G261-J261-L261)-Datos!$F$9)*Datos!$J$6,IF((G261-J261-L261)&gt;=Datos!$F$10,(Datos!$I$8+Datos!$J$8)+((G261-J261-L261)-Datos!$F$10)*Datos!$K$6))))</f>
        <v>0</v>
      </c>
      <c r="L261" s="178">
        <f>IF(G261&gt;=Datos!$D$15,(Datos!$D$15*Datos!$C$15),IF(G261&lt;=Datos!$D$15,(G261*Datos!$C$15)))</f>
        <v>1064</v>
      </c>
      <c r="M261" s="185">
        <v>25</v>
      </c>
      <c r="N261" s="185">
        <f t="shared" si="238"/>
        <v>2093.5</v>
      </c>
      <c r="O261" s="226">
        <f t="shared" si="239"/>
        <v>32906.5</v>
      </c>
    </row>
    <row r="262" spans="1:16" s="7" customFormat="1" ht="36.75" customHeight="1" x14ac:dyDescent="0.2">
      <c r="A262" s="175">
        <v>203</v>
      </c>
      <c r="B262" s="112" t="s">
        <v>490</v>
      </c>
      <c r="C262" s="112" t="s">
        <v>325</v>
      </c>
      <c r="D262" s="112" t="s">
        <v>269</v>
      </c>
      <c r="E262" s="142" t="s">
        <v>321</v>
      </c>
      <c r="F262" s="142" t="s">
        <v>19</v>
      </c>
      <c r="G262" s="185">
        <v>35000</v>
      </c>
      <c r="H262" s="185">
        <v>0</v>
      </c>
      <c r="I262" s="185">
        <f t="shared" si="242"/>
        <v>35000</v>
      </c>
      <c r="J262" s="178">
        <f>IF(G262&gt;=Datos!$D$14,(Datos!$D$14*Datos!$C$14),IF(G262&lt;=Datos!$D$14,(G262*Datos!$C$14)))</f>
        <v>1004.5</v>
      </c>
      <c r="K262" s="186" t="str">
        <f>IF((G262-J262-L262)&lt;=Datos!$G$7,"0",IF((G262-J262-L262)&lt;=Datos!$G$8,((G262-J262-L262)-Datos!$F$8)*Datos!$I$6,IF((G262-J262-L262)&lt;=Datos!$G$9,Datos!$I$8+((G262-J262-L262)-Datos!$F$9)*Datos!$J$6,IF((G262-J262-L262)&gt;=Datos!$F$10,(Datos!$I$8+Datos!$J$8)+((G262-J262-L262)-Datos!$F$10)*Datos!$K$6))))</f>
        <v>0</v>
      </c>
      <c r="L262" s="178">
        <f>IF(G262&gt;=Datos!$D$15,(Datos!$D$15*Datos!$C$15),IF(G262&lt;=Datos!$D$15,(G262*Datos!$C$15)))</f>
        <v>1064</v>
      </c>
      <c r="M262" s="185">
        <v>25</v>
      </c>
      <c r="N262" s="185">
        <f t="shared" ref="N262:N263" si="243">SUM(J262:M262)</f>
        <v>2093.5</v>
      </c>
      <c r="O262" s="226">
        <f t="shared" ref="O262:O263" si="244">+G262-N262</f>
        <v>32906.5</v>
      </c>
    </row>
    <row r="263" spans="1:16" s="7" customFormat="1" ht="36.75" customHeight="1" x14ac:dyDescent="0.2">
      <c r="A263" s="175">
        <v>204</v>
      </c>
      <c r="B263" s="112" t="s">
        <v>342</v>
      </c>
      <c r="C263" s="112" t="s">
        <v>325</v>
      </c>
      <c r="D263" s="112" t="s">
        <v>250</v>
      </c>
      <c r="E263" s="142" t="s">
        <v>321</v>
      </c>
      <c r="F263" s="142" t="s">
        <v>19</v>
      </c>
      <c r="G263" s="185">
        <v>80000</v>
      </c>
      <c r="H263" s="185">
        <v>0</v>
      </c>
      <c r="I263" s="185">
        <f t="shared" ref="I263" si="245">SUM(G263:H263)</f>
        <v>80000</v>
      </c>
      <c r="J263" s="178">
        <f>IF(G263&gt;=Datos!$D$14,(Datos!$D$14*Datos!$C$14),IF(G263&lt;=Datos!$D$14,(G263*Datos!$C$14)))</f>
        <v>2296</v>
      </c>
      <c r="K263" s="186">
        <v>7400.87</v>
      </c>
      <c r="L263" s="178">
        <f>IF(G263&gt;=Datos!$D$15,(Datos!$D$15*Datos!$C$15),IF(G263&lt;=Datos!$D$15,(G263*Datos!$C$15)))</f>
        <v>2432</v>
      </c>
      <c r="M263" s="185">
        <v>25</v>
      </c>
      <c r="N263" s="185">
        <f t="shared" si="243"/>
        <v>12153.869999999999</v>
      </c>
      <c r="O263" s="226">
        <f t="shared" si="244"/>
        <v>67846.13</v>
      </c>
    </row>
    <row r="264" spans="1:16" s="7" customFormat="1" ht="36.75" customHeight="1" x14ac:dyDescent="0.2">
      <c r="A264" s="175">
        <v>205</v>
      </c>
      <c r="B264" s="112" t="s">
        <v>417</v>
      </c>
      <c r="C264" s="112" t="s">
        <v>325</v>
      </c>
      <c r="D264" s="112" t="s">
        <v>254</v>
      </c>
      <c r="E264" s="142" t="s">
        <v>321</v>
      </c>
      <c r="F264" s="142" t="s">
        <v>19</v>
      </c>
      <c r="G264" s="185">
        <v>60000</v>
      </c>
      <c r="H264" s="185">
        <v>0</v>
      </c>
      <c r="I264" s="185">
        <f t="shared" si="234"/>
        <v>60000</v>
      </c>
      <c r="J264" s="178">
        <f>IF(G264&gt;=Datos!$D$14,(Datos!$D$14*Datos!$C$14),IF(G264&lt;=Datos!$D$14,(G264*Datos!$C$14)))</f>
        <v>1722</v>
      </c>
      <c r="K264" s="186">
        <f>IF((G264-J264-L264)&lt;=Datos!$G$7,"0",IF((G264-J264-L264)&lt;=Datos!$G$8,((G264-J264-L264)-Datos!$F$8)*Datos!$I$6,IF((G264-J264-L264)&lt;=Datos!$G$9,Datos!$I$8+((G264-J264-L264)-Datos!$F$9)*Datos!$J$6,IF((G264-J264-L264)&gt;=Datos!$F$10,(Datos!$I$8+Datos!$J$8)+((G264-J264-L264)-Datos!$F$10)*Datos!$K$6))))</f>
        <v>3486.6756666666661</v>
      </c>
      <c r="L264" s="178">
        <f>IF(G264&gt;=Datos!$D$15,(Datos!$D$15*Datos!$C$15),IF(G264&lt;=Datos!$D$15,(G264*Datos!$C$15)))</f>
        <v>1824</v>
      </c>
      <c r="M264" s="185">
        <v>25</v>
      </c>
      <c r="N264" s="185">
        <f t="shared" si="235"/>
        <v>7057.6756666666661</v>
      </c>
      <c r="O264" s="226">
        <f t="shared" si="236"/>
        <v>52942.324333333338</v>
      </c>
    </row>
    <row r="265" spans="1:16" s="7" customFormat="1" ht="36.75" customHeight="1" x14ac:dyDescent="0.2">
      <c r="A265" s="175">
        <v>206</v>
      </c>
      <c r="B265" s="112" t="s">
        <v>228</v>
      </c>
      <c r="C265" s="112" t="s">
        <v>325</v>
      </c>
      <c r="D265" s="112" t="s">
        <v>249</v>
      </c>
      <c r="E265" s="142" t="s">
        <v>321</v>
      </c>
      <c r="F265" s="142" t="s">
        <v>19</v>
      </c>
      <c r="G265" s="185">
        <v>70946.2</v>
      </c>
      <c r="H265" s="185">
        <v>0</v>
      </c>
      <c r="I265" s="185">
        <f t="shared" ref="I265" si="246">SUM(G265:H265)</f>
        <v>70946.2</v>
      </c>
      <c r="J265" s="178">
        <f>IF(G265&gt;=Datos!$D$14,(Datos!$D$14*Datos!$C$14),IF(G265&lt;=Datos!$D$14,(G265*Datos!$C$14)))</f>
        <v>2036.1559399999999</v>
      </c>
      <c r="K265" s="186">
        <f>IF((G265-J265-L265)&lt;=Datos!$G$7,"0",IF((G265-J265-L265)&lt;=Datos!$G$8,((G265-J265-L265)-Datos!$F$8)*Datos!$I$6,IF((G265-J265-L265)&lt;=Datos!$G$9,Datos!$I$8+((G265-J265-L265)-Datos!$F$9)*Datos!$J$6,IF((G265-J265-L265)&gt;=Datos!$F$10,(Datos!$I$8+Datos!$J$8)+((G265-J265-L265)-Datos!$F$10)*Datos!$K$6))))</f>
        <v>5546.5315826666665</v>
      </c>
      <c r="L265" s="178">
        <f>IF(G265&gt;=Datos!$D$15,(Datos!$D$15*Datos!$C$15),IF(G265&lt;=Datos!$D$15,(G265*Datos!$C$15)))</f>
        <v>2156.7644799999998</v>
      </c>
      <c r="M265" s="185">
        <v>25</v>
      </c>
      <c r="N265" s="185">
        <f t="shared" si="235"/>
        <v>9764.4520026666651</v>
      </c>
      <c r="O265" s="226">
        <f t="shared" si="236"/>
        <v>61181.747997333332</v>
      </c>
    </row>
    <row r="266" spans="1:16" s="7" customFormat="1" ht="36.75" customHeight="1" x14ac:dyDescent="0.2">
      <c r="A266" s="175">
        <v>207</v>
      </c>
      <c r="B266" s="196" t="s">
        <v>491</v>
      </c>
      <c r="C266" s="112" t="s">
        <v>325</v>
      </c>
      <c r="D266" s="196" t="s">
        <v>431</v>
      </c>
      <c r="E266" s="142" t="s">
        <v>321</v>
      </c>
      <c r="F266" s="142" t="s">
        <v>322</v>
      </c>
      <c r="G266" s="136">
        <v>65018.43</v>
      </c>
      <c r="H266" s="185">
        <v>0</v>
      </c>
      <c r="I266" s="136">
        <f t="shared" ref="I266" si="247">SUM(G266:H266)</f>
        <v>65018.43</v>
      </c>
      <c r="J266" s="178">
        <f>IF(G266&gt;=Datos!$D$14,(Datos!$D$14*Datos!$C$14),IF(G266&lt;=Datos!$D$14,(G266*Datos!$C$14)))</f>
        <v>1866.028941</v>
      </c>
      <c r="K266" s="186">
        <f>IF((G266-J266-L266)&lt;=Datos!$G$7,"0",IF((G266-J266-L266)&lt;=Datos!$G$8,((G266-J266-L266)-Datos!$F$8)*Datos!$I$6,IF((G266-J266-L266)&lt;=Datos!$G$9,Datos!$I$8+((G266-J266-L266)-Datos!$F$9)*Datos!$J$6,IF((G266-J266-L266)&gt;=Datos!$F$10,(Datos!$I$8+Datos!$J$8)+((G266-J266-L266)-Datos!$F$10)*Datos!$K$6))))</f>
        <v>4431.0438240666663</v>
      </c>
      <c r="L266" s="178">
        <f>IF(G266&gt;=Datos!$D$15,(Datos!$D$15*Datos!$C$15),IF(G266&lt;=Datos!$D$15,(G266*Datos!$C$15)))</f>
        <v>1976.5602719999999</v>
      </c>
      <c r="M266" s="185">
        <v>25</v>
      </c>
      <c r="N266" s="185">
        <f t="shared" si="235"/>
        <v>8298.6330370666674</v>
      </c>
      <c r="O266" s="226">
        <f t="shared" si="236"/>
        <v>56719.796962933331</v>
      </c>
    </row>
    <row r="267" spans="1:16" s="90" customFormat="1" ht="36.75" customHeight="1" x14ac:dyDescent="0.2">
      <c r="A267" s="272" t="s">
        <v>551</v>
      </c>
      <c r="B267" s="273"/>
      <c r="C267" s="121">
        <v>15</v>
      </c>
      <c r="D267" s="121"/>
      <c r="E267" s="225"/>
      <c r="F267" s="139"/>
      <c r="G267" s="125">
        <f t="shared" ref="G267:O267" si="248">SUM(G252:G266)</f>
        <v>886049.16</v>
      </c>
      <c r="H267" s="125">
        <f t="shared" si="248"/>
        <v>0</v>
      </c>
      <c r="I267" s="125">
        <f t="shared" si="248"/>
        <v>886049.16</v>
      </c>
      <c r="J267" s="125">
        <f t="shared" si="248"/>
        <v>25429.610892000001</v>
      </c>
      <c r="K267" s="125">
        <f t="shared" si="248"/>
        <v>54193.742406733334</v>
      </c>
      <c r="L267" s="125">
        <f t="shared" si="248"/>
        <v>26935.894464000001</v>
      </c>
      <c r="M267" s="125">
        <f t="shared" si="248"/>
        <v>5521.38</v>
      </c>
      <c r="N267" s="125">
        <f t="shared" si="248"/>
        <v>112080.62776273332</v>
      </c>
      <c r="O267" s="125">
        <f t="shared" si="248"/>
        <v>773968.53223726666</v>
      </c>
    </row>
    <row r="268" spans="1:16" s="7" customFormat="1" ht="36.75" customHeight="1" x14ac:dyDescent="0.2">
      <c r="A268" s="272" t="s">
        <v>563</v>
      </c>
      <c r="B268" s="273"/>
      <c r="C268" s="273"/>
      <c r="D268" s="273"/>
      <c r="E268" s="273"/>
      <c r="F268" s="273"/>
      <c r="G268" s="273"/>
      <c r="H268" s="273"/>
      <c r="I268" s="273"/>
      <c r="J268" s="273"/>
      <c r="K268" s="273"/>
      <c r="L268" s="273"/>
      <c r="M268" s="273"/>
      <c r="N268" s="273"/>
      <c r="O268" s="229"/>
    </row>
    <row r="269" spans="1:16" s="7" customFormat="1" ht="36.75" customHeight="1" x14ac:dyDescent="0.2">
      <c r="A269" s="175">
        <v>208</v>
      </c>
      <c r="B269" s="112" t="s">
        <v>204</v>
      </c>
      <c r="C269" s="112" t="s">
        <v>325</v>
      </c>
      <c r="D269" s="112" t="s">
        <v>540</v>
      </c>
      <c r="E269" s="142" t="s">
        <v>321</v>
      </c>
      <c r="F269" s="142" t="s">
        <v>19</v>
      </c>
      <c r="G269" s="185">
        <v>71662.5</v>
      </c>
      <c r="H269" s="185">
        <v>0</v>
      </c>
      <c r="I269" s="185">
        <f t="shared" ref="I269:I273" si="249">SUM(G269:H269)</f>
        <v>71662.5</v>
      </c>
      <c r="J269" s="178">
        <f>IF(G269&gt;=Datos!$D$14,(Datos!$D$14*Datos!$C$14),IF(G269&lt;=Datos!$D$14,(G269*Datos!$C$14)))</f>
        <v>2056.7137499999999</v>
      </c>
      <c r="K269" s="186">
        <f>IF((G269-J269-L269)&lt;=Datos!$G$7,"0",IF((G269-J269-L269)&lt;=Datos!$G$8,((G269-J269-L269)-Datos!$F$8)*Datos!$I$6,IF((G269-J269-L269)&lt;=Datos!$G$9,Datos!$I$8+((G269-J269-L269)-Datos!$F$9)*Datos!$J$6,IF((G269-J269-L269)&gt;=Datos!$F$10,(Datos!$I$8+Datos!$J$8)+((G269-J269-L269)-Datos!$F$10)*Datos!$K$6))))</f>
        <v>5681.3249166666683</v>
      </c>
      <c r="L269" s="178">
        <f>IF(G269&gt;=Datos!$D$15,(Datos!$D$15*Datos!$C$15),IF(G269&lt;=Datos!$D$15,(G269*Datos!$C$15)))</f>
        <v>2178.54</v>
      </c>
      <c r="M269" s="185">
        <v>25</v>
      </c>
      <c r="N269" s="185">
        <f t="shared" ref="N269:N273" si="250">SUM(J269:M269)</f>
        <v>9941.5786666666681</v>
      </c>
      <c r="O269" s="226">
        <f t="shared" ref="O269:O273" si="251">+G269-N269</f>
        <v>61720.921333333332</v>
      </c>
    </row>
    <row r="270" spans="1:16" s="7" customFormat="1" ht="36.75" customHeight="1" x14ac:dyDescent="0.2">
      <c r="A270" s="175">
        <v>209</v>
      </c>
      <c r="B270" s="112" t="s">
        <v>314</v>
      </c>
      <c r="C270" s="112" t="s">
        <v>325</v>
      </c>
      <c r="D270" s="112" t="s">
        <v>540</v>
      </c>
      <c r="E270" s="142" t="s">
        <v>321</v>
      </c>
      <c r="F270" s="142" t="s">
        <v>19</v>
      </c>
      <c r="G270" s="185">
        <v>60000</v>
      </c>
      <c r="H270" s="185">
        <v>0</v>
      </c>
      <c r="I270" s="185">
        <f t="shared" si="249"/>
        <v>60000</v>
      </c>
      <c r="J270" s="178">
        <f>IF(G270&gt;=Datos!$D$14,(Datos!$D$14*Datos!$C$14),IF(G270&lt;=Datos!$D$14,(G270*Datos!$C$14)))</f>
        <v>1722</v>
      </c>
      <c r="K270" s="186">
        <v>3143.58</v>
      </c>
      <c r="L270" s="178">
        <f>IF(G270&gt;=Datos!$D$15,(Datos!$D$15*Datos!$C$15),IF(G270&lt;=Datos!$D$15,(G270*Datos!$C$15)))</f>
        <v>1824</v>
      </c>
      <c r="M270" s="185">
        <v>1740.46</v>
      </c>
      <c r="N270" s="185">
        <f t="shared" si="250"/>
        <v>8430.0400000000009</v>
      </c>
      <c r="O270" s="226">
        <f t="shared" si="251"/>
        <v>51569.96</v>
      </c>
    </row>
    <row r="271" spans="1:16" s="7" customFormat="1" ht="36.75" customHeight="1" x14ac:dyDescent="0.2">
      <c r="A271" s="175">
        <v>210</v>
      </c>
      <c r="B271" s="112" t="s">
        <v>32</v>
      </c>
      <c r="C271" s="112" t="s">
        <v>325</v>
      </c>
      <c r="D271" s="112" t="s">
        <v>250</v>
      </c>
      <c r="E271" s="142" t="s">
        <v>321</v>
      </c>
      <c r="F271" s="142" t="s">
        <v>19</v>
      </c>
      <c r="G271" s="185">
        <v>90000</v>
      </c>
      <c r="H271" s="185">
        <v>0</v>
      </c>
      <c r="I271" s="185">
        <f t="shared" si="249"/>
        <v>90000</v>
      </c>
      <c r="J271" s="178">
        <f>IF(G271&gt;=Datos!$D$14,(Datos!$D$14*Datos!$C$14),IF(G271&lt;=Datos!$D$14,(G271*Datos!$C$14)))</f>
        <v>2583</v>
      </c>
      <c r="K271" s="186">
        <f>IF((G271-J271-L271)&lt;=Datos!$G$7,"0",IF((G271-J271-L271)&lt;=Datos!$G$8,((G271-J271-L271)-Datos!$F$8)*Datos!$I$6,IF((G271-J271-L271)&lt;=Datos!$G$9,Datos!$I$8+((G271-J271-L271)-Datos!$F$9)*Datos!$J$6,IF((G271-J271-L271)&gt;=Datos!$F$10,(Datos!$I$8+Datos!$J$8)+((G271-J271-L271)-Datos!$F$10)*Datos!$K$6))))</f>
        <v>9753.1106666666674</v>
      </c>
      <c r="L271" s="178">
        <f>IF(G271&gt;=Datos!$D$15,(Datos!$D$15*Datos!$C$15),IF(G271&lt;=Datos!$D$15,(G271*Datos!$C$15)))</f>
        <v>2736</v>
      </c>
      <c r="M271" s="185">
        <v>25</v>
      </c>
      <c r="N271" s="185">
        <f t="shared" si="250"/>
        <v>15097.110666666667</v>
      </c>
      <c r="O271" s="226">
        <f t="shared" si="251"/>
        <v>74902.889333333325</v>
      </c>
    </row>
    <row r="272" spans="1:16" s="7" customFormat="1" ht="36.75" customHeight="1" x14ac:dyDescent="0.2">
      <c r="A272" s="175">
        <v>211</v>
      </c>
      <c r="B272" s="196" t="s">
        <v>236</v>
      </c>
      <c r="C272" s="112" t="s">
        <v>325</v>
      </c>
      <c r="D272" s="196" t="s">
        <v>540</v>
      </c>
      <c r="E272" s="142" t="s">
        <v>321</v>
      </c>
      <c r="F272" s="142" t="s">
        <v>19</v>
      </c>
      <c r="G272" s="136">
        <v>71662.5</v>
      </c>
      <c r="H272" s="185">
        <v>0</v>
      </c>
      <c r="I272" s="136">
        <f t="shared" ref="I272" si="252">SUM(G272:H272)</f>
        <v>71662.5</v>
      </c>
      <c r="J272" s="178">
        <f>IF(G272&gt;=Datos!$D$14,(Datos!$D$14*Datos!$C$14),IF(G272&lt;=Datos!$D$14,(G272*Datos!$C$14)))</f>
        <v>2056.7137499999999</v>
      </c>
      <c r="K272" s="186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5681.3249166666683</v>
      </c>
      <c r="L272" s="178">
        <f>IF(G272&gt;=Datos!$D$15,(Datos!$D$15*Datos!$C$15),IF(G272&lt;=Datos!$D$15,(G272*Datos!$C$15)))</f>
        <v>2178.54</v>
      </c>
      <c r="M272" s="185">
        <v>25</v>
      </c>
      <c r="N272" s="185">
        <f t="shared" ref="N272" si="253">SUM(J272:M272)</f>
        <v>9941.5786666666681</v>
      </c>
      <c r="O272" s="226">
        <f t="shared" ref="O272" si="254">+G272-N272</f>
        <v>61720.921333333332</v>
      </c>
      <c r="P272" s="18"/>
    </row>
    <row r="273" spans="1:16" s="7" customFormat="1" ht="36.75" customHeight="1" x14ac:dyDescent="0.2">
      <c r="A273" s="175">
        <v>212</v>
      </c>
      <c r="B273" s="112" t="s">
        <v>166</v>
      </c>
      <c r="C273" s="112" t="s">
        <v>325</v>
      </c>
      <c r="D273" s="112" t="s">
        <v>540</v>
      </c>
      <c r="E273" s="142" t="s">
        <v>321</v>
      </c>
      <c r="F273" s="142" t="s">
        <v>19</v>
      </c>
      <c r="G273" s="185">
        <v>60000</v>
      </c>
      <c r="H273" s="185">
        <v>0</v>
      </c>
      <c r="I273" s="185">
        <f t="shared" si="249"/>
        <v>60000</v>
      </c>
      <c r="J273" s="178">
        <f>IF(G273&gt;=Datos!$D$14,(Datos!$D$14*Datos!$C$14),IF(G273&lt;=Datos!$D$14,(G273*Datos!$C$14)))</f>
        <v>1722</v>
      </c>
      <c r="K273" s="186">
        <f>IF((G273-J273-L273)&lt;=Datos!$G$7,"0",IF((G273-J273-L273)&lt;=Datos!$G$8,((G273-J273-L273)-Datos!$F$8)*Datos!$I$6,IF((G273-J273-L273)&lt;=Datos!$G$9,Datos!$I$8+((G273-J273-L273)-Datos!$F$9)*Datos!$J$6,IF((G273-J273-L273)&gt;=Datos!$F$10,(Datos!$I$8+Datos!$J$8)+((G273-J273-L273)-Datos!$F$10)*Datos!$K$6))))</f>
        <v>3486.6756666666661</v>
      </c>
      <c r="L273" s="178">
        <f>IF(G273&gt;=Datos!$D$15,(Datos!$D$15*Datos!$C$15),IF(G273&lt;=Datos!$D$15,(G273*Datos!$C$15)))</f>
        <v>1824</v>
      </c>
      <c r="M273" s="185">
        <v>25</v>
      </c>
      <c r="N273" s="185">
        <f t="shared" si="250"/>
        <v>7057.6756666666661</v>
      </c>
      <c r="O273" s="226">
        <f t="shared" si="251"/>
        <v>52942.324333333338</v>
      </c>
    </row>
    <row r="274" spans="1:16" s="7" customFormat="1" ht="36.75" customHeight="1" x14ac:dyDescent="0.2">
      <c r="A274" s="175">
        <v>213</v>
      </c>
      <c r="B274" s="112" t="s">
        <v>191</v>
      </c>
      <c r="C274" s="112" t="s">
        <v>325</v>
      </c>
      <c r="D274" s="112" t="s">
        <v>540</v>
      </c>
      <c r="E274" s="142" t="s">
        <v>321</v>
      </c>
      <c r="F274" s="142" t="s">
        <v>19</v>
      </c>
      <c r="G274" s="185">
        <v>65000</v>
      </c>
      <c r="H274" s="185">
        <v>0</v>
      </c>
      <c r="I274" s="185">
        <f t="shared" ref="I274" si="255">SUM(G274:H274)</f>
        <v>65000</v>
      </c>
      <c r="J274" s="178">
        <f>IF(G274&gt;=Datos!$D$14,(Datos!$D$14*Datos!$C$14),IF(G274&lt;=Datos!$D$14,(G274*Datos!$C$14)))</f>
        <v>1865.5</v>
      </c>
      <c r="K274" s="186">
        <f>IF((G274-J274-L274)&lt;=Datos!$G$7,"0",IF((G274-J274-L274)&lt;=Datos!$G$8,((G274-J274-L274)-Datos!$F$8)*Datos!$I$6,IF((G274-J274-L274)&lt;=Datos!$G$9,Datos!$I$8+((G274-J274-L274)-Datos!$F$9)*Datos!$J$6,IF((G274-J274-L274)&gt;=Datos!$F$10,(Datos!$I$8+Datos!$J$8)+((G274-J274-L274)-Datos!$F$10)*Datos!$K$6))))</f>
        <v>4427.5756666666657</v>
      </c>
      <c r="L274" s="178">
        <f>IF(G274&gt;=Datos!$D$15,(Datos!$D$15*Datos!$C$15),IF(G274&lt;=Datos!$D$15,(G274*Datos!$C$15)))</f>
        <v>1976</v>
      </c>
      <c r="M274" s="185">
        <v>25</v>
      </c>
      <c r="N274" s="185">
        <f t="shared" ref="N274:N275" si="256">SUM(J274:M274)</f>
        <v>8294.0756666666657</v>
      </c>
      <c r="O274" s="226">
        <f t="shared" ref="O274:O275" si="257">+G274-N274</f>
        <v>56705.924333333336</v>
      </c>
    </row>
    <row r="275" spans="1:16" s="7" customFormat="1" ht="36.75" customHeight="1" x14ac:dyDescent="0.2">
      <c r="A275" s="175">
        <v>214</v>
      </c>
      <c r="B275" s="112" t="s">
        <v>139</v>
      </c>
      <c r="C275" s="112" t="s">
        <v>325</v>
      </c>
      <c r="D275" s="112" t="s">
        <v>255</v>
      </c>
      <c r="E275" s="142" t="s">
        <v>321</v>
      </c>
      <c r="F275" s="142" t="s">
        <v>19</v>
      </c>
      <c r="G275" s="185">
        <v>35000</v>
      </c>
      <c r="H275" s="185">
        <v>0</v>
      </c>
      <c r="I275" s="185">
        <f t="shared" ref="I275" si="258">SUM(G275:H275)</f>
        <v>35000</v>
      </c>
      <c r="J275" s="178">
        <f>IF(G275&gt;=Datos!$D$14,(Datos!$D$14*Datos!$C$14),IF(G275&lt;=Datos!$D$14,(G275*Datos!$C$14)))</f>
        <v>1004.5</v>
      </c>
      <c r="K275" s="186" t="str">
        <f>IF((G275-J275-L275)&lt;=Datos!$G$7,"0",IF((G275-J275-L275)&lt;=Datos!$G$8,((G275-J275-L275)-Datos!$F$8)*Datos!$I$6,IF((G275-J275-L275)&lt;=Datos!$G$9,Datos!$I$8+((G275-J275-L275)-Datos!$F$9)*Datos!$J$6,IF((G275-J275-L275)&gt;=Datos!$F$10,(Datos!$I$8+Datos!$J$8)+((G275-J275-L275)-Datos!$F$10)*Datos!$K$6))))</f>
        <v>0</v>
      </c>
      <c r="L275" s="178">
        <f>IF(G275&gt;=Datos!$D$15,(Datos!$D$15*Datos!$C$15),IF(G275&lt;=Datos!$D$15,(G275*Datos!$C$15)))</f>
        <v>1064</v>
      </c>
      <c r="M275" s="185">
        <v>25</v>
      </c>
      <c r="N275" s="185">
        <f t="shared" si="256"/>
        <v>2093.5</v>
      </c>
      <c r="O275" s="226">
        <f t="shared" si="257"/>
        <v>32906.5</v>
      </c>
    </row>
    <row r="276" spans="1:16" s="90" customFormat="1" ht="36.75" customHeight="1" x14ac:dyDescent="0.2">
      <c r="A276" s="272" t="s">
        <v>551</v>
      </c>
      <c r="B276" s="273"/>
      <c r="C276" s="121">
        <v>7</v>
      </c>
      <c r="D276" s="121"/>
      <c r="E276" s="225"/>
      <c r="F276" s="139"/>
      <c r="G276" s="125">
        <f t="shared" ref="G276:O276" si="259">SUM(G269:G275)</f>
        <v>453325</v>
      </c>
      <c r="H276" s="125">
        <f t="shared" si="259"/>
        <v>0</v>
      </c>
      <c r="I276" s="125">
        <f t="shared" si="259"/>
        <v>453325</v>
      </c>
      <c r="J276" s="125">
        <f t="shared" si="259"/>
        <v>13010.4275</v>
      </c>
      <c r="K276" s="125">
        <f t="shared" si="259"/>
        <v>32173.591833333332</v>
      </c>
      <c r="L276" s="125">
        <f t="shared" si="259"/>
        <v>13781.08</v>
      </c>
      <c r="M276" s="125">
        <f t="shared" si="259"/>
        <v>1890.46</v>
      </c>
      <c r="N276" s="125">
        <f t="shared" si="259"/>
        <v>60855.559333333331</v>
      </c>
      <c r="O276" s="125">
        <f t="shared" si="259"/>
        <v>392469.44066666666</v>
      </c>
    </row>
    <row r="277" spans="1:16" s="7" customFormat="1" ht="36.75" customHeight="1" x14ac:dyDescent="0.2">
      <c r="A277" s="272" t="s">
        <v>564</v>
      </c>
      <c r="B277" s="273"/>
      <c r="C277" s="273"/>
      <c r="D277" s="273"/>
      <c r="E277" s="273"/>
      <c r="F277" s="273"/>
      <c r="G277" s="273"/>
      <c r="H277" s="273"/>
      <c r="I277" s="273"/>
      <c r="J277" s="273"/>
      <c r="K277" s="273"/>
      <c r="L277" s="273"/>
      <c r="M277" s="273"/>
      <c r="N277" s="273"/>
      <c r="O277" s="274"/>
    </row>
    <row r="278" spans="1:16" s="7" customFormat="1" ht="36.75" customHeight="1" x14ac:dyDescent="0.2">
      <c r="A278" s="175">
        <v>215</v>
      </c>
      <c r="B278" s="112" t="s">
        <v>209</v>
      </c>
      <c r="C278" s="112" t="s">
        <v>327</v>
      </c>
      <c r="D278" s="112" t="s">
        <v>269</v>
      </c>
      <c r="E278" s="142" t="s">
        <v>321</v>
      </c>
      <c r="F278" s="142" t="s">
        <v>322</v>
      </c>
      <c r="G278" s="185">
        <v>35000</v>
      </c>
      <c r="H278" s="185">
        <v>0</v>
      </c>
      <c r="I278" s="185">
        <f t="shared" ref="I278:I279" si="260">SUM(G278:H278)</f>
        <v>35000</v>
      </c>
      <c r="J278" s="178">
        <f>IF(G278&gt;=Datos!$D$14,(Datos!$D$14*Datos!$C$14),IF(G278&lt;=Datos!$D$14,(G278*Datos!$C$14)))</f>
        <v>1004.5</v>
      </c>
      <c r="K278" s="186" t="str">
        <f>IF((G278-J278-L278)&lt;=Datos!$G$7,"0",IF((G278-J278-L278)&lt;=Datos!$G$8,((G278-J278-L278)-Datos!$F$8)*Datos!$I$6,IF((G278-J278-L278)&lt;=Datos!$G$9,Datos!$I$8+((G278-J278-L278)-Datos!$F$9)*Datos!$J$6,IF((G278-J278-L278)&gt;=Datos!$F$10,(Datos!$I$8+Datos!$J$8)+((G278-J278-L278)-Datos!$F$10)*Datos!$K$6))))</f>
        <v>0</v>
      </c>
      <c r="L278" s="178">
        <f>IF(G278&gt;=Datos!$D$15,(Datos!$D$15*Datos!$C$15),IF(G278&lt;=Datos!$D$15,(G278*Datos!$C$15)))</f>
        <v>1064</v>
      </c>
      <c r="M278" s="185">
        <v>3525</v>
      </c>
      <c r="N278" s="185">
        <f t="shared" ref="N278:N281" si="261">SUM(J278:M278)</f>
        <v>5593.5</v>
      </c>
      <c r="O278" s="226">
        <f t="shared" ref="O278:O281" si="262">+G278-N278</f>
        <v>29406.5</v>
      </c>
    </row>
    <row r="279" spans="1:16" s="7" customFormat="1" ht="36.75" customHeight="1" x14ac:dyDescent="0.2">
      <c r="A279" s="175">
        <v>216</v>
      </c>
      <c r="B279" s="196" t="s">
        <v>237</v>
      </c>
      <c r="C279" s="112" t="s">
        <v>327</v>
      </c>
      <c r="D279" s="196" t="s">
        <v>270</v>
      </c>
      <c r="E279" s="142" t="s">
        <v>321</v>
      </c>
      <c r="F279" s="142" t="s">
        <v>19</v>
      </c>
      <c r="G279" s="136">
        <v>71662.5</v>
      </c>
      <c r="H279" s="185">
        <v>0</v>
      </c>
      <c r="I279" s="136">
        <f t="shared" si="260"/>
        <v>71662.5</v>
      </c>
      <c r="J279" s="178">
        <f>IF(G279&gt;=Datos!$D$14,(Datos!$D$14*Datos!$C$14),IF(G279&lt;=Datos!$D$14,(G279*Datos!$C$14)))</f>
        <v>2056.7137499999999</v>
      </c>
      <c r="K279" s="186">
        <v>5681.33</v>
      </c>
      <c r="L279" s="178">
        <f>IF(G279&gt;=Datos!$D$15,(Datos!$D$15*Datos!$C$15),IF(G279&lt;=Datos!$D$15,(G279*Datos!$C$15)))</f>
        <v>2178.54</v>
      </c>
      <c r="M279" s="185">
        <v>25</v>
      </c>
      <c r="N279" s="185">
        <f t="shared" si="261"/>
        <v>9941.5837499999998</v>
      </c>
      <c r="O279" s="226">
        <f t="shared" si="262"/>
        <v>61720.916250000002</v>
      </c>
      <c r="P279" s="18"/>
    </row>
    <row r="280" spans="1:16" s="7" customFormat="1" ht="36.75" customHeight="1" x14ac:dyDescent="0.2">
      <c r="A280" s="175">
        <v>217</v>
      </c>
      <c r="B280" s="112" t="s">
        <v>113</v>
      </c>
      <c r="C280" s="112" t="s">
        <v>327</v>
      </c>
      <c r="D280" s="112" t="s">
        <v>257</v>
      </c>
      <c r="E280" s="142" t="s">
        <v>321</v>
      </c>
      <c r="F280" s="142" t="s">
        <v>322</v>
      </c>
      <c r="G280" s="185">
        <v>33422.03</v>
      </c>
      <c r="H280" s="185">
        <v>0</v>
      </c>
      <c r="I280" s="185">
        <f t="shared" ref="I280" si="263">SUM(G280:H280)</f>
        <v>33422.03</v>
      </c>
      <c r="J280" s="178">
        <f>IF(G280&gt;=Datos!$D$14,(Datos!$D$14*Datos!$C$14),IF(G280&lt;=Datos!$D$14,(G280*Datos!$C$14)))</f>
        <v>959.21226100000001</v>
      </c>
      <c r="K280" s="186" t="str">
        <f>IF((G280-J280-L280)&lt;=Datos!$G$7,"0",IF((G280-J280-L280)&lt;=Datos!$G$8,((G280-J280-L280)-Datos!$F$8)*Datos!$I$6,IF((G280-J280-L280)&lt;=Datos!$G$9,Datos!$I$8+((G280-J280-L280)-Datos!$F$9)*Datos!$J$6,IF((G280-J280-L280)&gt;=Datos!$F$10,(Datos!$I$8+Datos!$J$8)+((G280-J280-L280)-Datos!$F$10)*Datos!$K$6))))</f>
        <v>0</v>
      </c>
      <c r="L280" s="178">
        <f>IF(G280&gt;=Datos!$D$15,(Datos!$D$15*Datos!$C$15),IF(G280&lt;=Datos!$D$15,(G280*Datos!$C$15)))</f>
        <v>1016.029712</v>
      </c>
      <c r="M280" s="185">
        <v>1225</v>
      </c>
      <c r="N280" s="185">
        <f t="shared" si="261"/>
        <v>3200.2419730000001</v>
      </c>
      <c r="O280" s="226">
        <f t="shared" si="262"/>
        <v>30221.788026999999</v>
      </c>
    </row>
    <row r="281" spans="1:16" s="7" customFormat="1" ht="36.75" customHeight="1" x14ac:dyDescent="0.2">
      <c r="A281" s="175">
        <v>218</v>
      </c>
      <c r="B281" s="112" t="s">
        <v>221</v>
      </c>
      <c r="C281" s="112" t="s">
        <v>327</v>
      </c>
      <c r="D281" s="112" t="s">
        <v>248</v>
      </c>
      <c r="E281" s="142" t="s">
        <v>321</v>
      </c>
      <c r="F281" s="142" t="s">
        <v>19</v>
      </c>
      <c r="G281" s="185">
        <v>68250</v>
      </c>
      <c r="H281" s="185">
        <v>0</v>
      </c>
      <c r="I281" s="185">
        <f t="shared" ref="I281" si="264">SUM(G281:H281)</f>
        <v>68250</v>
      </c>
      <c r="J281" s="178">
        <f>IF(G281&gt;=Datos!$D$14,(Datos!$D$14*Datos!$C$14),IF(G281&lt;=Datos!$D$14,(G281*Datos!$C$14)))</f>
        <v>1958.7750000000001</v>
      </c>
      <c r="K281" s="186">
        <v>4696.07</v>
      </c>
      <c r="L281" s="178">
        <f>IF(G281&gt;=Datos!$D$15,(Datos!$D$15*Datos!$C$15),IF(G281&lt;=Datos!$D$15,(G281*Datos!$C$15)))</f>
        <v>2074.8000000000002</v>
      </c>
      <c r="M281" s="185">
        <v>1740.46</v>
      </c>
      <c r="N281" s="185">
        <f t="shared" si="261"/>
        <v>10470.105</v>
      </c>
      <c r="O281" s="226">
        <f t="shared" si="262"/>
        <v>57779.895000000004</v>
      </c>
    </row>
    <row r="282" spans="1:16" s="7" customFormat="1" ht="36.75" customHeight="1" x14ac:dyDescent="0.2">
      <c r="A282" s="175">
        <v>219</v>
      </c>
      <c r="B282" s="112" t="s">
        <v>164</v>
      </c>
      <c r="C282" s="112" t="s">
        <v>327</v>
      </c>
      <c r="D282" s="112" t="s">
        <v>249</v>
      </c>
      <c r="E282" s="142" t="s">
        <v>321</v>
      </c>
      <c r="F282" s="142" t="s">
        <v>19</v>
      </c>
      <c r="G282" s="185">
        <v>68250</v>
      </c>
      <c r="H282" s="185">
        <v>0</v>
      </c>
      <c r="I282" s="185">
        <f t="shared" ref="I282" si="265">SUM(G282:H282)</f>
        <v>68250</v>
      </c>
      <c r="J282" s="178">
        <f>IF(G282&gt;=Datos!$D$14,(Datos!$D$14*Datos!$C$14),IF(G282&lt;=Datos!$D$14,(G282*Datos!$C$14)))</f>
        <v>1958.7750000000001</v>
      </c>
      <c r="K282" s="186">
        <f>IF((G282-J282-L282)&lt;=Datos!$G$7,"0",IF((G282-J282-L282)&lt;=Datos!$G$8,((G282-J282-L282)-Datos!$F$8)*Datos!$I$6,IF((G282-J282-L282)&lt;=Datos!$G$9,Datos!$I$8+((G282-J282-L282)-Datos!$F$9)*Datos!$J$6,IF((G282-J282-L282)&gt;=Datos!$F$10,(Datos!$I$8+Datos!$J$8)+((G282-J282-L282)-Datos!$F$10)*Datos!$K$6))))</f>
        <v>5039.1606666666667</v>
      </c>
      <c r="L282" s="178">
        <f>IF(G282&gt;=Datos!$D$15,(Datos!$D$15*Datos!$C$15),IF(G282&lt;=Datos!$D$15,(G282*Datos!$C$15)))</f>
        <v>2074.8000000000002</v>
      </c>
      <c r="M282" s="185">
        <v>25</v>
      </c>
      <c r="N282" s="185">
        <f t="shared" ref="N282" si="266">SUM(J282:M282)</f>
        <v>9097.7356666666674</v>
      </c>
      <c r="O282" s="226">
        <f t="shared" ref="O282" si="267">+G282-N282</f>
        <v>59152.264333333333</v>
      </c>
    </row>
    <row r="283" spans="1:16" s="7" customFormat="1" ht="36.75" customHeight="1" x14ac:dyDescent="0.2">
      <c r="A283" s="175">
        <v>220</v>
      </c>
      <c r="B283" s="112" t="s">
        <v>709</v>
      </c>
      <c r="C283" s="112" t="s">
        <v>327</v>
      </c>
      <c r="D283" s="112" t="s">
        <v>249</v>
      </c>
      <c r="E283" s="142" t="s">
        <v>321</v>
      </c>
      <c r="F283" s="142" t="s">
        <v>19</v>
      </c>
      <c r="G283" s="185">
        <v>68250</v>
      </c>
      <c r="H283" s="185">
        <v>0</v>
      </c>
      <c r="I283" s="185">
        <f t="shared" ref="I283" si="268">SUM(G283:H283)</f>
        <v>68250</v>
      </c>
      <c r="J283" s="178">
        <f>IF(G283&gt;=Datos!$D$14,(Datos!$D$14*Datos!$C$14),IF(G283&lt;=Datos!$D$14,(G283*Datos!$C$14)))</f>
        <v>1958.7750000000001</v>
      </c>
      <c r="K283" s="186">
        <f>IF((G283-J283-L283)&lt;=Datos!$G$7,"0",IF((G283-J283-L283)&lt;=Datos!$G$8,((G283-J283-L283)-Datos!$F$8)*Datos!$I$6,IF((G283-J283-L283)&lt;=Datos!$G$9,Datos!$I$8+((G283-J283-L283)-Datos!$F$9)*Datos!$J$6,IF((G283-J283-L283)&gt;=Datos!$F$10,(Datos!$I$8+Datos!$J$8)+((G283-J283-L283)-Datos!$F$10)*Datos!$K$6))))</f>
        <v>5039.1606666666667</v>
      </c>
      <c r="L283" s="178">
        <f>IF(G283&gt;=Datos!$D$15,(Datos!$D$15*Datos!$C$15),IF(G283&lt;=Datos!$D$15,(G283*Datos!$C$15)))</f>
        <v>2074.8000000000002</v>
      </c>
      <c r="M283" s="185">
        <v>25</v>
      </c>
      <c r="N283" s="185">
        <f t="shared" ref="N283:N285" si="269">SUM(J283:M283)</f>
        <v>9097.7356666666674</v>
      </c>
      <c r="O283" s="226">
        <f t="shared" ref="O283:O285" si="270">+G283-N283</f>
        <v>59152.264333333333</v>
      </c>
    </row>
    <row r="284" spans="1:16" s="7" customFormat="1" ht="36.75" customHeight="1" x14ac:dyDescent="0.2">
      <c r="A284" s="175">
        <v>221</v>
      </c>
      <c r="B284" s="112" t="s">
        <v>56</v>
      </c>
      <c r="C284" s="112" t="s">
        <v>327</v>
      </c>
      <c r="D284" s="112" t="s">
        <v>246</v>
      </c>
      <c r="E284" s="142" t="s">
        <v>321</v>
      </c>
      <c r="F284" s="142" t="s">
        <v>19</v>
      </c>
      <c r="G284" s="185">
        <v>71662.5</v>
      </c>
      <c r="H284" s="185">
        <v>0</v>
      </c>
      <c r="I284" s="185">
        <f t="shared" ref="I284:I285" si="271">SUM(G284:H284)</f>
        <v>71662.5</v>
      </c>
      <c r="J284" s="178">
        <f>IF(G284&gt;=Datos!$D$14,(Datos!$D$14*Datos!$C$14),IF(G284&lt;=Datos!$D$14,(G284*Datos!$C$14)))</f>
        <v>2056.7137499999999</v>
      </c>
      <c r="K284" s="186">
        <v>5681.33</v>
      </c>
      <c r="L284" s="178">
        <f>IF(G284&gt;=Datos!$D$15,(Datos!$D$15*Datos!$C$15),IF(G284&lt;=Datos!$D$15,(G284*Datos!$C$15)))</f>
        <v>2178.54</v>
      </c>
      <c r="M284" s="185">
        <v>25</v>
      </c>
      <c r="N284" s="185">
        <f t="shared" si="269"/>
        <v>9941.5837499999998</v>
      </c>
      <c r="O284" s="226">
        <f t="shared" si="270"/>
        <v>61720.916250000002</v>
      </c>
    </row>
    <row r="285" spans="1:16" s="7" customFormat="1" ht="36.75" customHeight="1" x14ac:dyDescent="0.2">
      <c r="A285" s="175">
        <v>222</v>
      </c>
      <c r="B285" s="112" t="s">
        <v>60</v>
      </c>
      <c r="C285" s="112" t="s">
        <v>327</v>
      </c>
      <c r="D285" s="112" t="s">
        <v>257</v>
      </c>
      <c r="E285" s="142" t="s">
        <v>321</v>
      </c>
      <c r="F285" s="142" t="s">
        <v>19</v>
      </c>
      <c r="G285" s="185">
        <v>33422.03</v>
      </c>
      <c r="H285" s="185">
        <v>0</v>
      </c>
      <c r="I285" s="185">
        <f t="shared" si="271"/>
        <v>33422.03</v>
      </c>
      <c r="J285" s="178">
        <f>IF(G285&gt;=Datos!$D$14,(Datos!$D$14*Datos!$C$14),IF(G285&lt;=Datos!$D$14,(G285*Datos!$C$14)))</f>
        <v>959.21226100000001</v>
      </c>
      <c r="K285" s="186" t="str">
        <f>IF((G285-J285-L285)&lt;=Datos!$G$7,"0",IF((G285-J285-L285)&lt;=Datos!$G$8,((G285-J285-L285)-Datos!$F$8)*Datos!$I$6,IF((G285-J285-L285)&lt;=Datos!$G$9,Datos!$I$8+((G285-J285-L285)-Datos!$F$9)*Datos!$J$6,IF((G285-J285-L285)&gt;=Datos!$F$10,(Datos!$I$8+Datos!$J$8)+((G285-J285-L285)-Datos!$F$10)*Datos!$K$6))))</f>
        <v>0</v>
      </c>
      <c r="L285" s="178">
        <f>IF(G285&gt;=Datos!$D$15,(Datos!$D$15*Datos!$C$15),IF(G285&lt;=Datos!$D$15,(G285*Datos!$C$15)))</f>
        <v>1016.029712</v>
      </c>
      <c r="M285" s="185">
        <v>25</v>
      </c>
      <c r="N285" s="185">
        <f t="shared" si="269"/>
        <v>2000.2419730000001</v>
      </c>
      <c r="O285" s="226">
        <f t="shared" si="270"/>
        <v>31421.788026999999</v>
      </c>
    </row>
    <row r="286" spans="1:16" s="90" customFormat="1" ht="36.75" customHeight="1" x14ac:dyDescent="0.2">
      <c r="A286" s="272" t="s">
        <v>551</v>
      </c>
      <c r="B286" s="273"/>
      <c r="C286" s="121">
        <v>8</v>
      </c>
      <c r="D286" s="121"/>
      <c r="E286" s="225"/>
      <c r="F286" s="139"/>
      <c r="G286" s="125">
        <f>SUM(G278:G285)</f>
        <v>449919.06000000006</v>
      </c>
      <c r="H286" s="125">
        <f t="shared" ref="H286:O286" si="272">SUM(H278:H285)</f>
        <v>0</v>
      </c>
      <c r="I286" s="125">
        <f t="shared" si="272"/>
        <v>449919.06000000006</v>
      </c>
      <c r="J286" s="125">
        <f t="shared" si="272"/>
        <v>12912.677022</v>
      </c>
      <c r="K286" s="125">
        <f t="shared" si="272"/>
        <v>26137.051333333337</v>
      </c>
      <c r="L286" s="125">
        <f t="shared" si="272"/>
        <v>13677.539424000002</v>
      </c>
      <c r="M286" s="125">
        <f t="shared" si="272"/>
        <v>6615.46</v>
      </c>
      <c r="N286" s="125">
        <f t="shared" si="272"/>
        <v>59342.727779333334</v>
      </c>
      <c r="O286" s="125">
        <f t="shared" si="272"/>
        <v>390576.33222066663</v>
      </c>
    </row>
    <row r="287" spans="1:16" s="7" customFormat="1" ht="36.75" customHeight="1" x14ac:dyDescent="0.2">
      <c r="A287" s="272" t="s">
        <v>620</v>
      </c>
      <c r="B287" s="273"/>
      <c r="C287" s="273"/>
      <c r="D287" s="273"/>
      <c r="E287" s="273"/>
      <c r="F287" s="273"/>
      <c r="G287" s="273"/>
      <c r="H287" s="273"/>
      <c r="I287" s="273"/>
      <c r="J287" s="273"/>
      <c r="K287" s="273"/>
      <c r="L287" s="273"/>
      <c r="M287" s="273"/>
      <c r="N287" s="273"/>
      <c r="O287" s="274"/>
    </row>
    <row r="288" spans="1:16" s="7" customFormat="1" ht="36.75" customHeight="1" x14ac:dyDescent="0.2">
      <c r="A288" s="175">
        <v>223</v>
      </c>
      <c r="B288" s="112" t="s">
        <v>170</v>
      </c>
      <c r="C288" s="112" t="s">
        <v>327</v>
      </c>
      <c r="D288" s="112" t="s">
        <v>540</v>
      </c>
      <c r="E288" s="142" t="s">
        <v>321</v>
      </c>
      <c r="F288" s="142" t="s">
        <v>19</v>
      </c>
      <c r="G288" s="185">
        <v>60000</v>
      </c>
      <c r="H288" s="185">
        <v>0</v>
      </c>
      <c r="I288" s="185">
        <f t="shared" ref="I288" si="273">SUM(G288:H288)</f>
        <v>60000</v>
      </c>
      <c r="J288" s="178">
        <f>IF(G288&gt;=Datos!$D$14,(Datos!$D$14*Datos!$C$14),IF(G288&lt;=Datos!$D$14,(G288*Datos!$C$14)))</f>
        <v>1722</v>
      </c>
      <c r="K288" s="186">
        <f>IF((G288-J288-L288)&lt;=Datos!$G$7,"0",IF((G288-J288-L288)&lt;=Datos!$G$8,((G288-J288-L288)-Datos!$F$8)*Datos!$I$6,IF((G288-J288-L288)&lt;=Datos!$G$9,Datos!$I$8+((G288-J288-L288)-Datos!$F$9)*Datos!$J$6,IF((G288-J288-L288)&gt;=Datos!$F$10,(Datos!$I$8+Datos!$J$8)+((G288-J288-L288)-Datos!$F$10)*Datos!$K$6))))</f>
        <v>3486.6756666666661</v>
      </c>
      <c r="L288" s="178">
        <f>IF(G288&gt;=Datos!$D$15,(Datos!$D$15*Datos!$C$15),IF(G288&lt;=Datos!$D$15,(G288*Datos!$C$15)))</f>
        <v>1824</v>
      </c>
      <c r="M288" s="185">
        <v>7209.24</v>
      </c>
      <c r="N288" s="185">
        <f t="shared" ref="N288:N289" si="274">SUM(J288:M288)</f>
        <v>14241.915666666666</v>
      </c>
      <c r="O288" s="226">
        <f t="shared" ref="O288:O289" si="275">+G288-N288</f>
        <v>45758.084333333332</v>
      </c>
    </row>
    <row r="289" spans="1:15" s="7" customFormat="1" ht="36.75" customHeight="1" x14ac:dyDescent="0.2">
      <c r="A289" s="175">
        <v>224</v>
      </c>
      <c r="B289" s="112" t="s">
        <v>88</v>
      </c>
      <c r="C289" s="112" t="s">
        <v>327</v>
      </c>
      <c r="D289" s="112" t="s">
        <v>540</v>
      </c>
      <c r="E289" s="142" t="s">
        <v>321</v>
      </c>
      <c r="F289" s="142" t="s">
        <v>19</v>
      </c>
      <c r="G289" s="185">
        <v>60000</v>
      </c>
      <c r="H289" s="185">
        <v>0</v>
      </c>
      <c r="I289" s="185">
        <f t="shared" ref="I289" si="276">SUM(G289:H289)</f>
        <v>60000</v>
      </c>
      <c r="J289" s="178">
        <f>IF(G289&gt;=Datos!$D$14,(Datos!$D$14*Datos!$C$14),IF(G289&lt;=Datos!$D$14,(G289*Datos!$C$14)))</f>
        <v>1722</v>
      </c>
      <c r="K289" s="186">
        <f>IF((G289-J289-L289)&lt;=Datos!$G$7,"0",IF((G289-J289-L289)&lt;=Datos!$G$8,((G289-J289-L289)-Datos!$F$8)*Datos!$I$6,IF((G289-J289-L289)&lt;=Datos!$G$9,Datos!$I$8+((G289-J289-L289)-Datos!$F$9)*Datos!$J$6,IF((G289-J289-L289)&gt;=Datos!$F$10,(Datos!$I$8+Datos!$J$8)+((G289-J289-L289)-Datos!$F$10)*Datos!$K$6))))</f>
        <v>3486.6756666666661</v>
      </c>
      <c r="L289" s="178">
        <f>IF(G289&gt;=Datos!$D$15,(Datos!$D$15*Datos!$C$15),IF(G289&lt;=Datos!$D$15,(G289*Datos!$C$15)))</f>
        <v>1824</v>
      </c>
      <c r="M289" s="185">
        <v>2025</v>
      </c>
      <c r="N289" s="185">
        <f t="shared" si="274"/>
        <v>9057.6756666666661</v>
      </c>
      <c r="O289" s="226">
        <f t="shared" si="275"/>
        <v>50942.324333333338</v>
      </c>
    </row>
    <row r="290" spans="1:15" s="7" customFormat="1" ht="36.75" customHeight="1" x14ac:dyDescent="0.2">
      <c r="A290" s="175">
        <v>225</v>
      </c>
      <c r="B290" s="112" t="s">
        <v>38</v>
      </c>
      <c r="C290" s="112" t="s">
        <v>327</v>
      </c>
      <c r="D290" s="112" t="s">
        <v>530</v>
      </c>
      <c r="E290" s="142" t="s">
        <v>321</v>
      </c>
      <c r="F290" s="142" t="s">
        <v>19</v>
      </c>
      <c r="G290" s="185">
        <v>90000</v>
      </c>
      <c r="H290" s="185">
        <v>0</v>
      </c>
      <c r="I290" s="185">
        <f>SUM(G290:H290)</f>
        <v>90000</v>
      </c>
      <c r="J290" s="178">
        <f>IF(G290&gt;=Datos!$D$14,(Datos!$D$14*Datos!$C$14),IF(G290&lt;=Datos!$D$14,(G290*Datos!$C$14)))</f>
        <v>2583</v>
      </c>
      <c r="K290" s="186">
        <v>9753.1200000000008</v>
      </c>
      <c r="L290" s="178">
        <f>IF(G290&gt;=Datos!$D$15,(Datos!$D$15*Datos!$C$15),IF(G290&lt;=Datos!$D$15,(G290*Datos!$C$15)))</f>
        <v>2736</v>
      </c>
      <c r="M290" s="185">
        <v>25</v>
      </c>
      <c r="N290" s="185">
        <f>SUM(J290:M290)</f>
        <v>15097.12</v>
      </c>
      <c r="O290" s="226">
        <f>+G290-N290</f>
        <v>74902.880000000005</v>
      </c>
    </row>
    <row r="291" spans="1:15" s="7" customFormat="1" ht="36.75" customHeight="1" x14ac:dyDescent="0.2">
      <c r="A291" s="175">
        <v>226</v>
      </c>
      <c r="B291" s="112" t="s">
        <v>42</v>
      </c>
      <c r="C291" s="112" t="s">
        <v>327</v>
      </c>
      <c r="D291" s="112" t="s">
        <v>540</v>
      </c>
      <c r="E291" s="142" t="s">
        <v>321</v>
      </c>
      <c r="F291" s="142" t="s">
        <v>322</v>
      </c>
      <c r="G291" s="185">
        <v>60000</v>
      </c>
      <c r="H291" s="185">
        <v>0</v>
      </c>
      <c r="I291" s="185">
        <f t="shared" ref="I291" si="277">SUM(G291:H291)</f>
        <v>60000</v>
      </c>
      <c r="J291" s="178">
        <f>IF(G291&gt;=Datos!$D$14,(Datos!$D$14*Datos!$C$14),IF(G291&lt;=Datos!$D$14,(G291*Datos!$C$14)))</f>
        <v>1722</v>
      </c>
      <c r="K291" s="186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3486.6756666666661</v>
      </c>
      <c r="L291" s="178">
        <f>IF(G291&gt;=Datos!$D$15,(Datos!$D$15*Datos!$C$15),IF(G291&lt;=Datos!$D$15,(G291*Datos!$C$15)))</f>
        <v>1824</v>
      </c>
      <c r="M291" s="185">
        <v>1025</v>
      </c>
      <c r="N291" s="185">
        <f t="shared" ref="N291" si="278">SUM(J291:M291)</f>
        <v>8057.6756666666661</v>
      </c>
      <c r="O291" s="226">
        <f t="shared" ref="O291" si="279">+G291-N291</f>
        <v>51942.324333333338</v>
      </c>
    </row>
    <row r="292" spans="1:15" s="90" customFormat="1" ht="36.75" customHeight="1" x14ac:dyDescent="0.2">
      <c r="A292" s="272" t="s">
        <v>551</v>
      </c>
      <c r="B292" s="273"/>
      <c r="C292" s="121">
        <v>4</v>
      </c>
      <c r="D292" s="121"/>
      <c r="E292" s="225"/>
      <c r="F292" s="139"/>
      <c r="G292" s="125">
        <f>SUM(G288:G291)</f>
        <v>270000</v>
      </c>
      <c r="H292" s="125">
        <f t="shared" ref="H292:O292" si="280">SUM(H288:H291)</f>
        <v>0</v>
      </c>
      <c r="I292" s="125">
        <f t="shared" si="280"/>
        <v>270000</v>
      </c>
      <c r="J292" s="125">
        <f t="shared" si="280"/>
        <v>7749</v>
      </c>
      <c r="K292" s="125">
        <f t="shared" si="280"/>
        <v>20213.147000000001</v>
      </c>
      <c r="L292" s="125">
        <f t="shared" si="280"/>
        <v>8208</v>
      </c>
      <c r="M292" s="125">
        <f t="shared" si="280"/>
        <v>10284.24</v>
      </c>
      <c r="N292" s="125">
        <f t="shared" si="280"/>
        <v>46454.387000000002</v>
      </c>
      <c r="O292" s="125">
        <f t="shared" si="280"/>
        <v>223545.61300000001</v>
      </c>
    </row>
    <row r="293" spans="1:15" s="7" customFormat="1" ht="36.75" customHeight="1" x14ac:dyDescent="0.2">
      <c r="A293" s="272" t="s">
        <v>565</v>
      </c>
      <c r="B293" s="273"/>
      <c r="C293" s="273"/>
      <c r="D293" s="273"/>
      <c r="E293" s="273"/>
      <c r="F293" s="273"/>
      <c r="G293" s="273"/>
      <c r="H293" s="273"/>
      <c r="I293" s="273"/>
      <c r="J293" s="273"/>
      <c r="K293" s="273"/>
      <c r="L293" s="273"/>
      <c r="M293" s="273"/>
      <c r="N293" s="273"/>
      <c r="O293" s="274"/>
    </row>
    <row r="294" spans="1:15" s="7" customFormat="1" ht="36.75" customHeight="1" x14ac:dyDescent="0.2">
      <c r="A294" s="175">
        <v>227</v>
      </c>
      <c r="B294" s="112" t="s">
        <v>69</v>
      </c>
      <c r="C294" s="112" t="s">
        <v>326</v>
      </c>
      <c r="D294" s="130" t="s">
        <v>547</v>
      </c>
      <c r="E294" s="142" t="s">
        <v>321</v>
      </c>
      <c r="F294" s="142" t="s">
        <v>19</v>
      </c>
      <c r="G294" s="185">
        <v>120000</v>
      </c>
      <c r="H294" s="185">
        <v>0</v>
      </c>
      <c r="I294" s="185">
        <f t="shared" ref="I294" si="281">SUM(G294:H294)</f>
        <v>120000</v>
      </c>
      <c r="J294" s="178">
        <f>IF(G294&gt;=Datos!$D$14,(Datos!$D$14*Datos!$C$14),IF(G294&lt;=Datos!$D$14,(G294*Datos!$C$14)))</f>
        <v>3444</v>
      </c>
      <c r="K294" s="186">
        <f>IF((G294-J294-L294)&lt;=Datos!$G$7,"0",IF((G294-J294-L294)&lt;=Datos!$G$8,((G294-J294-L294)-Datos!$F$8)*Datos!$I$6,IF((G294-J294-L294)&lt;=Datos!$G$9,Datos!$I$8+((G294-J294-L294)-Datos!$F$9)*Datos!$J$6,IF((G294-J294-L294)&gt;=Datos!$F$10,(Datos!$I$8+Datos!$J$8)+((G294-J294-L294)-Datos!$F$10)*Datos!$K$6))))</f>
        <v>16809.860666666667</v>
      </c>
      <c r="L294" s="178">
        <f>IF(G294&gt;=Datos!$D$15,(Datos!$D$15*Datos!$C$15),IF(G294&lt;=Datos!$D$15,(G294*Datos!$C$15)))</f>
        <v>3648</v>
      </c>
      <c r="M294" s="185">
        <v>25</v>
      </c>
      <c r="N294" s="185">
        <f t="shared" ref="N294" si="282">SUM(J294:M294)</f>
        <v>23926.860666666667</v>
      </c>
      <c r="O294" s="226">
        <f t="shared" ref="O294" si="283">+G294-N294</f>
        <v>96073.139333333325</v>
      </c>
    </row>
    <row r="295" spans="1:15" s="90" customFormat="1" ht="36.75" customHeight="1" x14ac:dyDescent="0.2">
      <c r="A295" s="272" t="s">
        <v>551</v>
      </c>
      <c r="B295" s="273"/>
      <c r="C295" s="121">
        <v>1</v>
      </c>
      <c r="D295" s="121"/>
      <c r="E295" s="225"/>
      <c r="F295" s="139"/>
      <c r="G295" s="125">
        <f>SUM(G294)</f>
        <v>120000</v>
      </c>
      <c r="H295" s="125">
        <f t="shared" ref="H295:O295" si="284">SUM(H294)</f>
        <v>0</v>
      </c>
      <c r="I295" s="125">
        <f t="shared" si="284"/>
        <v>120000</v>
      </c>
      <c r="J295" s="125">
        <f t="shared" si="284"/>
        <v>3444</v>
      </c>
      <c r="K295" s="125">
        <f t="shared" si="284"/>
        <v>16809.860666666667</v>
      </c>
      <c r="L295" s="125">
        <f t="shared" si="284"/>
        <v>3648</v>
      </c>
      <c r="M295" s="125">
        <f t="shared" si="284"/>
        <v>25</v>
      </c>
      <c r="N295" s="125">
        <f t="shared" si="284"/>
        <v>23926.860666666667</v>
      </c>
      <c r="O295" s="220">
        <f t="shared" si="284"/>
        <v>96073.139333333325</v>
      </c>
    </row>
    <row r="296" spans="1:15" s="7" customFormat="1" ht="36.75" customHeight="1" x14ac:dyDescent="0.2">
      <c r="A296" s="272" t="s">
        <v>621</v>
      </c>
      <c r="B296" s="273"/>
      <c r="C296" s="273"/>
      <c r="D296" s="273"/>
      <c r="E296" s="273"/>
      <c r="F296" s="273"/>
      <c r="G296" s="273"/>
      <c r="H296" s="273"/>
      <c r="I296" s="273"/>
      <c r="J296" s="273"/>
      <c r="K296" s="273"/>
      <c r="L296" s="273"/>
      <c r="M296" s="273"/>
      <c r="N296" s="273"/>
      <c r="O296" s="274"/>
    </row>
    <row r="297" spans="1:15" s="7" customFormat="1" ht="36.75" customHeight="1" x14ac:dyDescent="0.2">
      <c r="A297" s="175">
        <v>228</v>
      </c>
      <c r="B297" s="112" t="s">
        <v>31</v>
      </c>
      <c r="C297" s="112" t="s">
        <v>326</v>
      </c>
      <c r="D297" s="112" t="s">
        <v>249</v>
      </c>
      <c r="E297" s="142" t="s">
        <v>321</v>
      </c>
      <c r="F297" s="142" t="s">
        <v>19</v>
      </c>
      <c r="G297" s="185">
        <v>67210</v>
      </c>
      <c r="H297" s="185">
        <v>0</v>
      </c>
      <c r="I297" s="185">
        <f>SUM(G297:H297)</f>
        <v>67210</v>
      </c>
      <c r="J297" s="178">
        <f>IF(G297&gt;=Datos!$D$14,(Datos!$D$14*Datos!$C$14),IF(G297&lt;=Datos!$D$14,(G297*Datos!$C$14)))</f>
        <v>1928.9269999999999</v>
      </c>
      <c r="K297" s="184">
        <v>4157.2700000000004</v>
      </c>
      <c r="L297" s="178">
        <f>IF(G297&gt;=Datos!$D$15,(Datos!$D$15*Datos!$C$15),IF(G297&lt;=Datos!$D$15,(G297*Datos!$C$15)))</f>
        <v>2043.184</v>
      </c>
      <c r="M297" s="185">
        <v>3455.92</v>
      </c>
      <c r="N297" s="185">
        <f>SUM(J297:M297)</f>
        <v>11585.300999999999</v>
      </c>
      <c r="O297" s="226">
        <f>+G297-N297</f>
        <v>55624.699000000001</v>
      </c>
    </row>
    <row r="298" spans="1:15" s="7" customFormat="1" ht="36.75" customHeight="1" x14ac:dyDescent="0.2">
      <c r="A298" s="175">
        <v>229</v>
      </c>
      <c r="B298" s="112" t="s">
        <v>218</v>
      </c>
      <c r="C298" s="112" t="s">
        <v>326</v>
      </c>
      <c r="D298" s="112" t="s">
        <v>270</v>
      </c>
      <c r="E298" s="142" t="s">
        <v>321</v>
      </c>
      <c r="F298" s="142" t="s">
        <v>322</v>
      </c>
      <c r="G298" s="185">
        <v>71662.5</v>
      </c>
      <c r="H298" s="185">
        <v>0</v>
      </c>
      <c r="I298" s="185">
        <f t="shared" ref="I298" si="285">SUM(G298:H298)</f>
        <v>71662.5</v>
      </c>
      <c r="J298" s="178">
        <f>IF(G298&gt;=Datos!$D$14,(Datos!$D$14*Datos!$C$14),IF(G298&lt;=Datos!$D$14,(G298*Datos!$C$14)))</f>
        <v>2056.7137499999999</v>
      </c>
      <c r="K298" s="184">
        <v>5338.23</v>
      </c>
      <c r="L298" s="178">
        <f>IF(G298&gt;=Datos!$D$15,(Datos!$D$15*Datos!$C$15),IF(G298&lt;=Datos!$D$15,(G298*Datos!$C$15)))</f>
        <v>2178.54</v>
      </c>
      <c r="M298" s="185">
        <v>1740.46</v>
      </c>
      <c r="N298" s="185">
        <f t="shared" ref="N298:N303" si="286">SUM(J298:M298)</f>
        <v>11313.943749999999</v>
      </c>
      <c r="O298" s="226">
        <f t="shared" ref="O298:O303" si="287">+G298-N298</f>
        <v>60348.556250000001</v>
      </c>
    </row>
    <row r="299" spans="1:15" s="7" customFormat="1" ht="36.75" customHeight="1" x14ac:dyDescent="0.2">
      <c r="A299" s="175">
        <v>230</v>
      </c>
      <c r="B299" s="112" t="s">
        <v>336</v>
      </c>
      <c r="C299" s="112" t="s">
        <v>326</v>
      </c>
      <c r="D299" s="112" t="s">
        <v>248</v>
      </c>
      <c r="E299" s="142" t="s">
        <v>321</v>
      </c>
      <c r="F299" s="142" t="s">
        <v>19</v>
      </c>
      <c r="G299" s="185">
        <v>71662.5</v>
      </c>
      <c r="H299" s="185">
        <v>0</v>
      </c>
      <c r="I299" s="185">
        <f t="shared" ref="I299" si="288">SUM(G299:H299)</f>
        <v>71662.5</v>
      </c>
      <c r="J299" s="178">
        <f>IF(G299&gt;=Datos!$D$14,(Datos!$D$14*Datos!$C$14),IF(G299&lt;=Datos!$D$14,(G299*Datos!$C$14)))</f>
        <v>2056.7137499999999</v>
      </c>
      <c r="K299" s="184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5681.3249166666683</v>
      </c>
      <c r="L299" s="178">
        <f>IF(G299&gt;=Datos!$D$15,(Datos!$D$15*Datos!$C$15),IF(G299&lt;=Datos!$D$15,(G299*Datos!$C$15)))</f>
        <v>2178.54</v>
      </c>
      <c r="M299" s="185">
        <v>25</v>
      </c>
      <c r="N299" s="185">
        <f t="shared" si="286"/>
        <v>9941.5786666666681</v>
      </c>
      <c r="O299" s="226">
        <f t="shared" si="287"/>
        <v>61720.921333333332</v>
      </c>
    </row>
    <row r="300" spans="1:15" s="7" customFormat="1" ht="36.75" customHeight="1" x14ac:dyDescent="0.2">
      <c r="A300" s="175">
        <v>231</v>
      </c>
      <c r="B300" s="112" t="s">
        <v>202</v>
      </c>
      <c r="C300" s="112" t="s">
        <v>326</v>
      </c>
      <c r="D300" s="112" t="s">
        <v>254</v>
      </c>
      <c r="E300" s="142" t="s">
        <v>321</v>
      </c>
      <c r="F300" s="142" t="s">
        <v>322</v>
      </c>
      <c r="G300" s="185">
        <v>65000</v>
      </c>
      <c r="H300" s="185">
        <v>0</v>
      </c>
      <c r="I300" s="185">
        <f t="shared" ref="I300" si="289">SUM(G300:H300)</f>
        <v>65000</v>
      </c>
      <c r="J300" s="178">
        <f>IF(G300&gt;=Datos!$D$14,(Datos!$D$14*Datos!$C$14),IF(G300&lt;=Datos!$D$14,(G300*Datos!$C$14)))</f>
        <v>1865.5</v>
      </c>
      <c r="K300" s="184">
        <f>IF((G300-J300-L300)&lt;=Datos!$G$7,"0",IF((G300-J300-L300)&lt;=Datos!$G$8,((G300-J300-L300)-Datos!$F$8)*Datos!$I$6,IF((G300-J300-L300)&lt;=Datos!$G$9,Datos!$I$8+((G300-J300-L300)-Datos!$F$9)*Datos!$J$6,IF((G300-J300-L300)&gt;=Datos!$F$10,(Datos!$I$8+Datos!$J$8)+((G300-J300-L300)-Datos!$F$10)*Datos!$K$6))))</f>
        <v>4427.5756666666657</v>
      </c>
      <c r="L300" s="178">
        <f>IF(G300&gt;=Datos!$D$15,(Datos!$D$15*Datos!$C$15),IF(G300&lt;=Datos!$D$15,(G300*Datos!$C$15)))</f>
        <v>1976</v>
      </c>
      <c r="M300" s="185">
        <v>25</v>
      </c>
      <c r="N300" s="185">
        <f t="shared" si="286"/>
        <v>8294.0756666666657</v>
      </c>
      <c r="O300" s="226">
        <f t="shared" si="287"/>
        <v>56705.924333333336</v>
      </c>
    </row>
    <row r="301" spans="1:15" s="7" customFormat="1" ht="36.75" customHeight="1" x14ac:dyDescent="0.2">
      <c r="A301" s="175">
        <v>232</v>
      </c>
      <c r="B301" s="112" t="s">
        <v>187</v>
      </c>
      <c r="C301" s="112" t="s">
        <v>326</v>
      </c>
      <c r="D301" s="112" t="s">
        <v>269</v>
      </c>
      <c r="E301" s="142" t="s">
        <v>321</v>
      </c>
      <c r="F301" s="142" t="s">
        <v>19</v>
      </c>
      <c r="G301" s="185">
        <v>35000</v>
      </c>
      <c r="H301" s="185">
        <v>0</v>
      </c>
      <c r="I301" s="185">
        <f t="shared" ref="I301" si="290">SUM(G301:H301)</f>
        <v>35000</v>
      </c>
      <c r="J301" s="178">
        <f>IF(G301&gt;=Datos!$D$14,(Datos!$D$14*Datos!$C$14),IF(G301&lt;=Datos!$D$14,(G301*Datos!$C$14)))</f>
        <v>1004.5</v>
      </c>
      <c r="K301" s="184" t="str">
        <f>IF((G301-J301-L301)&lt;=Datos!$G$7,"0",IF((G301-J301-L301)&lt;=Datos!$G$8,((G301-J301-L301)-Datos!$F$8)*Datos!$I$6,IF((G301-J301-L301)&lt;=Datos!$G$9,Datos!$I$8+((G301-J301-L301)-Datos!$F$9)*Datos!$J$6,IF((G301-J301-L301)&gt;=Datos!$F$10,(Datos!$I$8+Datos!$J$8)+((G301-J301-L301)-Datos!$F$10)*Datos!$K$6))))</f>
        <v>0</v>
      </c>
      <c r="L301" s="178">
        <f>IF(G301&gt;=Datos!$D$15,(Datos!$D$15*Datos!$C$15),IF(G301&lt;=Datos!$D$15,(G301*Datos!$C$15)))</f>
        <v>1064</v>
      </c>
      <c r="M301" s="185">
        <v>25</v>
      </c>
      <c r="N301" s="185">
        <f t="shared" si="286"/>
        <v>2093.5</v>
      </c>
      <c r="O301" s="226">
        <f t="shared" si="287"/>
        <v>32906.5</v>
      </c>
    </row>
    <row r="302" spans="1:15" ht="36.75" customHeight="1" x14ac:dyDescent="0.2">
      <c r="A302" s="175">
        <v>233</v>
      </c>
      <c r="B302" s="130" t="s">
        <v>358</v>
      </c>
      <c r="C302" s="180" t="s">
        <v>326</v>
      </c>
      <c r="D302" s="180" t="s">
        <v>249</v>
      </c>
      <c r="E302" s="181" t="s">
        <v>321</v>
      </c>
      <c r="F302" s="181" t="s">
        <v>19</v>
      </c>
      <c r="G302" s="182">
        <v>65000</v>
      </c>
      <c r="H302" s="182">
        <v>0</v>
      </c>
      <c r="I302" s="182">
        <f t="shared" ref="I302" si="291">SUM(G302:H302)</f>
        <v>65000</v>
      </c>
      <c r="J302" s="183">
        <f>IF(G302&gt;=Datos!$D$14,(Datos!$D$14*Datos!$C$14),IF(G302&lt;=Datos!$D$14,(G302*Datos!$C$14)))</f>
        <v>1865.5</v>
      </c>
      <c r="K302" s="184">
        <f>IF((G302-J302-L302)&lt;=Datos!$G$7,"0",IF((G302-J302-L302)&lt;=Datos!$G$8,((G302-J302-L302)-Datos!$F$8)*Datos!$I$6,IF((G302-J302-L302)&lt;=Datos!$G$9,Datos!$I$8+((G302-J302-L302)-Datos!$F$9)*Datos!$J$6,IF((G302-J302-L302)&gt;=Datos!$F$10,(Datos!$I$8+Datos!$J$8)+((G302-J302-L302)-Datos!$F$10)*Datos!$K$6))))</f>
        <v>4427.5756666666657</v>
      </c>
      <c r="L302" s="183">
        <f>IF(G302&gt;=Datos!$D$15,(Datos!$D$15*Datos!$C$15),IF(G302&lt;=Datos!$D$15,(G302*Datos!$C$15)))</f>
        <v>1976</v>
      </c>
      <c r="M302" s="182">
        <v>25</v>
      </c>
      <c r="N302" s="185">
        <f t="shared" si="286"/>
        <v>8294.0756666666657</v>
      </c>
      <c r="O302" s="226">
        <f t="shared" si="287"/>
        <v>56705.924333333336</v>
      </c>
    </row>
    <row r="303" spans="1:15" s="7" customFormat="1" ht="36.75" customHeight="1" x14ac:dyDescent="0.2">
      <c r="A303" s="175">
        <v>234</v>
      </c>
      <c r="B303" s="112" t="s">
        <v>27</v>
      </c>
      <c r="C303" s="112" t="s">
        <v>326</v>
      </c>
      <c r="D303" s="112" t="s">
        <v>752</v>
      </c>
      <c r="E303" s="142" t="s">
        <v>321</v>
      </c>
      <c r="F303" s="142" t="s">
        <v>19</v>
      </c>
      <c r="G303" s="185">
        <v>67210</v>
      </c>
      <c r="H303" s="185">
        <v>0</v>
      </c>
      <c r="I303" s="185">
        <f t="shared" ref="I303" si="292">SUM(G303:H303)</f>
        <v>67210</v>
      </c>
      <c r="J303" s="178">
        <f>IF(G303&gt;=Datos!$D$14,(Datos!$D$14*Datos!$C$14),IF(G303&lt;=Datos!$D$14,(G303*Datos!$C$14)))</f>
        <v>1928.9269999999999</v>
      </c>
      <c r="K303" s="184">
        <v>4500.3599999999997</v>
      </c>
      <c r="L303" s="178">
        <v>2043.18</v>
      </c>
      <c r="M303" s="185">
        <v>1740.46</v>
      </c>
      <c r="N303" s="185">
        <f t="shared" si="286"/>
        <v>10212.927</v>
      </c>
      <c r="O303" s="226">
        <f t="shared" si="287"/>
        <v>56997.073000000004</v>
      </c>
    </row>
    <row r="304" spans="1:15" s="7" customFormat="1" ht="36.75" customHeight="1" x14ac:dyDescent="0.2">
      <c r="A304" s="175">
        <v>235</v>
      </c>
      <c r="B304" s="112" t="s">
        <v>46</v>
      </c>
      <c r="C304" s="112" t="s">
        <v>326</v>
      </c>
      <c r="D304" s="112" t="s">
        <v>257</v>
      </c>
      <c r="E304" s="142" t="s">
        <v>321</v>
      </c>
      <c r="F304" s="142" t="s">
        <v>322</v>
      </c>
      <c r="G304" s="185">
        <v>35000</v>
      </c>
      <c r="H304" s="185">
        <v>0</v>
      </c>
      <c r="I304" s="185">
        <f t="shared" ref="I304" si="293">SUM(G304:H304)</f>
        <v>35000</v>
      </c>
      <c r="J304" s="178">
        <f>IF(G304&gt;=Datos!$D$14,(Datos!$D$14*Datos!$C$14),IF(G304&lt;=Datos!$D$14,(G304*Datos!$C$14)))</f>
        <v>1004.5</v>
      </c>
      <c r="K304" s="184" t="str">
        <f>IF((G304-J304-L304)&lt;=Datos!$G$7,"0",IF((G304-J304-L304)&lt;=Datos!$G$8,((G304-J304-L304)-Datos!$F$8)*Datos!$I$6,IF((G304-J304-L304)&lt;=Datos!$G$9,Datos!$I$8+((G304-J304-L304)-Datos!$F$9)*Datos!$J$6,IF((G304-J304-L304)&gt;=Datos!$F$10,(Datos!$I$8+Datos!$J$8)+((G304-J304-L304)-Datos!$F$10)*Datos!$K$6))))</f>
        <v>0</v>
      </c>
      <c r="L304" s="178">
        <f>IF(G304&gt;=Datos!$D$15,(Datos!$D$15*Datos!$C$15),IF(G304&lt;=Datos!$D$15,(G304*Datos!$C$15)))</f>
        <v>1064</v>
      </c>
      <c r="M304" s="185">
        <v>3455.92</v>
      </c>
      <c r="N304" s="185">
        <f t="shared" ref="N304:N305" si="294">SUM(J304:M304)</f>
        <v>5524.42</v>
      </c>
      <c r="O304" s="226">
        <f t="shared" ref="O304:O305" si="295">+G304-N304</f>
        <v>29475.58</v>
      </c>
    </row>
    <row r="305" spans="1:15" s="7" customFormat="1" ht="36.75" customHeight="1" x14ac:dyDescent="0.2">
      <c r="A305" s="175">
        <v>236</v>
      </c>
      <c r="B305" s="112" t="s">
        <v>39</v>
      </c>
      <c r="C305" s="112" t="s">
        <v>326</v>
      </c>
      <c r="D305" s="130" t="s">
        <v>254</v>
      </c>
      <c r="E305" s="142" t="s">
        <v>321</v>
      </c>
      <c r="F305" s="142" t="s">
        <v>19</v>
      </c>
      <c r="G305" s="185">
        <v>65000</v>
      </c>
      <c r="H305" s="185">
        <v>0</v>
      </c>
      <c r="I305" s="185">
        <v>65000</v>
      </c>
      <c r="J305" s="178">
        <v>1865.5</v>
      </c>
      <c r="K305" s="184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4427.5756666666657</v>
      </c>
      <c r="L305" s="178">
        <v>1976</v>
      </c>
      <c r="M305" s="185">
        <v>25</v>
      </c>
      <c r="N305" s="185">
        <f t="shared" si="294"/>
        <v>8294.0756666666657</v>
      </c>
      <c r="O305" s="226">
        <f t="shared" si="295"/>
        <v>56705.924333333336</v>
      </c>
    </row>
    <row r="306" spans="1:15" s="7" customFormat="1" ht="36.75" customHeight="1" x14ac:dyDescent="0.2">
      <c r="A306" s="175">
        <v>237</v>
      </c>
      <c r="B306" s="112" t="s">
        <v>132</v>
      </c>
      <c r="C306" s="112" t="s">
        <v>326</v>
      </c>
      <c r="D306" s="112" t="s">
        <v>752</v>
      </c>
      <c r="E306" s="142" t="s">
        <v>321</v>
      </c>
      <c r="F306" s="142" t="s">
        <v>19</v>
      </c>
      <c r="G306" s="185">
        <v>71662.5</v>
      </c>
      <c r="H306" s="185">
        <v>0</v>
      </c>
      <c r="I306" s="185">
        <f t="shared" ref="I306" si="296">SUM(G306:H306)</f>
        <v>71662.5</v>
      </c>
      <c r="J306" s="178">
        <f>IF(G306&gt;=Datos!$D$14,(Datos!$D$14*Datos!$C$14),IF(G306&lt;=Datos!$D$14,(G306*Datos!$C$14)))</f>
        <v>2056.7137499999999</v>
      </c>
      <c r="K306" s="184">
        <f>IF((G306-J306-L306)&lt;=Datos!$G$7,"0",IF((G306-J306-L306)&lt;=Datos!$G$8,((G306-J306-L306)-Datos!$F$8)*Datos!$I$6,IF((G306-J306-L306)&lt;=Datos!$G$9,Datos!$I$8+((G306-J306-L306)-Datos!$F$9)*Datos!$J$6,IF((G306-J306-L306)&gt;=Datos!$F$10,(Datos!$I$8+Datos!$J$8)+((G306-J306-L306)-Datos!$F$10)*Datos!$K$6))))</f>
        <v>5681.3249166666683</v>
      </c>
      <c r="L306" s="178">
        <f>IF(G306&gt;=Datos!$D$15,(Datos!$D$15*Datos!$C$15),IF(G306&lt;=Datos!$D$15,(G306*Datos!$C$15)))</f>
        <v>2178.54</v>
      </c>
      <c r="M306" s="185">
        <v>25</v>
      </c>
      <c r="N306" s="185">
        <f t="shared" ref="N306" si="297">SUM(J306:M306)</f>
        <v>9941.5786666666681</v>
      </c>
      <c r="O306" s="226">
        <f t="shared" ref="O306" si="298">+G306-N306</f>
        <v>61720.921333333332</v>
      </c>
    </row>
    <row r="307" spans="1:15" s="90" customFormat="1" ht="36.75" customHeight="1" x14ac:dyDescent="0.2">
      <c r="A307" s="272" t="s">
        <v>551</v>
      </c>
      <c r="B307" s="273"/>
      <c r="C307" s="121">
        <v>10</v>
      </c>
      <c r="D307" s="121"/>
      <c r="E307" s="225"/>
      <c r="F307" s="139"/>
      <c r="G307" s="125">
        <f>SUM(G297:G306)</f>
        <v>614407.5</v>
      </c>
      <c r="H307" s="125">
        <f t="shared" ref="H307:O307" si="299">SUM(H297:H306)</f>
        <v>0</v>
      </c>
      <c r="I307" s="125">
        <f t="shared" si="299"/>
        <v>614407.5</v>
      </c>
      <c r="J307" s="125">
        <f t="shared" si="299"/>
        <v>17633.49525</v>
      </c>
      <c r="K307" s="125">
        <f t="shared" si="299"/>
        <v>38641.236833333329</v>
      </c>
      <c r="L307" s="125">
        <f t="shared" si="299"/>
        <v>18677.984</v>
      </c>
      <c r="M307" s="125">
        <f t="shared" si="299"/>
        <v>10542.76</v>
      </c>
      <c r="N307" s="125">
        <f t="shared" si="299"/>
        <v>85495.476083333328</v>
      </c>
      <c r="O307" s="125">
        <f t="shared" si="299"/>
        <v>528912.02391666675</v>
      </c>
    </row>
    <row r="308" spans="1:15" s="7" customFormat="1" ht="36.75" customHeight="1" x14ac:dyDescent="0.2">
      <c r="A308" s="272" t="s">
        <v>622</v>
      </c>
      <c r="B308" s="273"/>
      <c r="C308" s="273"/>
      <c r="D308" s="273"/>
      <c r="E308" s="273"/>
      <c r="F308" s="273"/>
      <c r="G308" s="273"/>
      <c r="H308" s="273"/>
      <c r="I308" s="273"/>
      <c r="J308" s="273"/>
      <c r="K308" s="273"/>
      <c r="L308" s="273"/>
      <c r="M308" s="273"/>
      <c r="N308" s="273"/>
      <c r="O308" s="274"/>
    </row>
    <row r="309" spans="1:15" s="7" customFormat="1" ht="36.75" customHeight="1" x14ac:dyDescent="0.2">
      <c r="A309" s="175">
        <v>238</v>
      </c>
      <c r="B309" s="134" t="s">
        <v>432</v>
      </c>
      <c r="C309" s="112" t="s">
        <v>326</v>
      </c>
      <c r="D309" s="196" t="s">
        <v>540</v>
      </c>
      <c r="E309" s="142" t="s">
        <v>321</v>
      </c>
      <c r="F309" s="142" t="s">
        <v>19</v>
      </c>
      <c r="G309" s="136">
        <v>60000</v>
      </c>
      <c r="H309" s="185">
        <v>0</v>
      </c>
      <c r="I309" s="136">
        <f t="shared" ref="I309:I311" si="300">SUM(G309:H309)</f>
        <v>60000</v>
      </c>
      <c r="J309" s="178">
        <f>IF(G309&gt;=Datos!$D$14,(Datos!$D$14*Datos!$C$14),IF(G309&lt;=Datos!$D$14,(G309*Datos!$C$14)))</f>
        <v>1722</v>
      </c>
      <c r="K309" s="186">
        <f>IF((G309-J309-L309)&lt;=Datos!$G$7,"0",IF((G309-J309-L309)&lt;=Datos!$G$8,((G309-J309-L309)-Datos!$F$8)*Datos!$I$6,IF((G309-J309-L309)&lt;=Datos!$G$9,Datos!$I$8+((G309-J309-L309)-Datos!$F$9)*Datos!$J$6,IF((G309-J309-L309)&gt;=Datos!$F$10,(Datos!$I$8+Datos!$J$8)+((G309-J309-L309)-Datos!$F$10)*Datos!$K$6))))</f>
        <v>3486.6756666666661</v>
      </c>
      <c r="L309" s="178">
        <f>IF(G309&gt;=Datos!$D$15,(Datos!$D$15*Datos!$C$15),IF(G309&lt;=Datos!$D$15,(G309*Datos!$C$15)))</f>
        <v>1824</v>
      </c>
      <c r="M309" s="185">
        <v>25</v>
      </c>
      <c r="N309" s="185">
        <f t="shared" ref="N309:N311" si="301">SUM(J309:M309)</f>
        <v>7057.6756666666661</v>
      </c>
      <c r="O309" s="226">
        <f t="shared" ref="O309:O311" si="302">+G309-N309</f>
        <v>52942.324333333338</v>
      </c>
    </row>
    <row r="310" spans="1:15" s="7" customFormat="1" ht="36.75" customHeight="1" x14ac:dyDescent="0.2">
      <c r="A310" s="175">
        <v>239</v>
      </c>
      <c r="B310" s="196" t="s">
        <v>430</v>
      </c>
      <c r="C310" s="112" t="s">
        <v>326</v>
      </c>
      <c r="D310" s="196" t="s">
        <v>548</v>
      </c>
      <c r="E310" s="142" t="s">
        <v>321</v>
      </c>
      <c r="F310" s="142" t="s">
        <v>19</v>
      </c>
      <c r="G310" s="136">
        <v>35000</v>
      </c>
      <c r="H310" s="185">
        <v>0</v>
      </c>
      <c r="I310" s="136">
        <f t="shared" ref="I310" si="303">SUM(G310:H310)</f>
        <v>35000</v>
      </c>
      <c r="J310" s="178">
        <f>IF(G310&gt;=Datos!$D$14,(Datos!$D$14*Datos!$C$14),IF(G310&lt;=Datos!$D$14,(G310*Datos!$C$14)))</f>
        <v>1004.5</v>
      </c>
      <c r="K310" s="186" t="str">
        <f>IF((G310-J310-L310)&lt;=Datos!$G$7,"0",IF((G310-J310-L310)&lt;=Datos!$G$8,((G310-J310-L310)-Datos!$F$8)*Datos!$I$6,IF((G310-J310-L310)&lt;=Datos!$G$9,Datos!$I$8+((G310-J310-L310)-Datos!$F$9)*Datos!$J$6,IF((G310-J310-L310)&gt;=Datos!$F$10,(Datos!$I$8+Datos!$J$8)+((G310-J310-L310)-Datos!$F$10)*Datos!$K$6))))</f>
        <v>0</v>
      </c>
      <c r="L310" s="178">
        <f>IF(G310&gt;=Datos!$D$15,(Datos!$D$15*Datos!$C$15),IF(G310&lt;=Datos!$D$15,(G310*Datos!$C$15)))</f>
        <v>1064</v>
      </c>
      <c r="M310" s="185">
        <v>25</v>
      </c>
      <c r="N310" s="185">
        <f t="shared" ref="N310" si="304">SUM(J310:M310)</f>
        <v>2093.5</v>
      </c>
      <c r="O310" s="226">
        <f t="shared" ref="O310" si="305">+G310-N310</f>
        <v>32906.5</v>
      </c>
    </row>
    <row r="311" spans="1:15" s="7" customFormat="1" ht="36.75" customHeight="1" x14ac:dyDescent="0.2">
      <c r="A311" s="175">
        <v>240</v>
      </c>
      <c r="B311" s="112" t="s">
        <v>350</v>
      </c>
      <c r="C311" s="112" t="s">
        <v>326</v>
      </c>
      <c r="D311" s="112" t="s">
        <v>540</v>
      </c>
      <c r="E311" s="142" t="s">
        <v>321</v>
      </c>
      <c r="F311" s="142" t="s">
        <v>19</v>
      </c>
      <c r="G311" s="185">
        <v>65000</v>
      </c>
      <c r="H311" s="185">
        <v>0</v>
      </c>
      <c r="I311" s="185">
        <f t="shared" si="300"/>
        <v>65000</v>
      </c>
      <c r="J311" s="178">
        <f>IF(G311&gt;=Datos!$D$14,(Datos!$D$14*Datos!$C$14),IF(G311&lt;=Datos!$D$14,(G311*Datos!$C$14)))</f>
        <v>1865.5</v>
      </c>
      <c r="K311" s="186">
        <v>4084.48</v>
      </c>
      <c r="L311" s="178">
        <f>IF(G311&gt;=Datos!$D$15,(Datos!$D$15*Datos!$C$15),IF(G311&lt;=Datos!$D$15,(G311*Datos!$C$15)))</f>
        <v>1976</v>
      </c>
      <c r="M311" s="185">
        <v>1740.46</v>
      </c>
      <c r="N311" s="185">
        <f t="shared" si="301"/>
        <v>9666.4399999999987</v>
      </c>
      <c r="O311" s="226">
        <f t="shared" si="302"/>
        <v>55333.56</v>
      </c>
    </row>
    <row r="312" spans="1:15" s="7" customFormat="1" ht="36.75" customHeight="1" x14ac:dyDescent="0.2">
      <c r="A312" s="175">
        <v>241</v>
      </c>
      <c r="B312" s="180" t="s">
        <v>339</v>
      </c>
      <c r="C312" s="112" t="s">
        <v>326</v>
      </c>
      <c r="D312" s="112" t="s">
        <v>540</v>
      </c>
      <c r="E312" s="142" t="s">
        <v>321</v>
      </c>
      <c r="F312" s="142" t="s">
        <v>19</v>
      </c>
      <c r="G312" s="185">
        <v>60000</v>
      </c>
      <c r="H312" s="185">
        <v>0</v>
      </c>
      <c r="I312" s="185">
        <f>SUM(G312:H312)</f>
        <v>60000</v>
      </c>
      <c r="J312" s="178">
        <f>IF(G312&gt;=Datos!$D$14,(Datos!$D$14*Datos!$C$14),IF(G312&lt;=Datos!$D$14,(G312*Datos!$C$14)))</f>
        <v>1722</v>
      </c>
      <c r="K312" s="186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3486.6756666666661</v>
      </c>
      <c r="L312" s="178">
        <f>IF(G312&gt;=Datos!$D$15,(Datos!$D$15*Datos!$C$15),IF(G312&lt;=Datos!$D$15,(G312*Datos!$C$15)))</f>
        <v>1824</v>
      </c>
      <c r="M312" s="185">
        <v>25</v>
      </c>
      <c r="N312" s="185">
        <f t="shared" ref="N312:N313" si="306">SUM(J312:M312)</f>
        <v>7057.6756666666661</v>
      </c>
      <c r="O312" s="226">
        <f t="shared" ref="O312:O313" si="307">+G312-N312</f>
        <v>52942.324333333338</v>
      </c>
    </row>
    <row r="313" spans="1:15" s="7" customFormat="1" ht="36.75" customHeight="1" x14ac:dyDescent="0.2">
      <c r="A313" s="175">
        <v>242</v>
      </c>
      <c r="B313" s="196" t="s">
        <v>244</v>
      </c>
      <c r="C313" s="112" t="s">
        <v>326</v>
      </c>
      <c r="D313" s="196" t="s">
        <v>540</v>
      </c>
      <c r="E313" s="142" t="s">
        <v>321</v>
      </c>
      <c r="F313" s="142" t="s">
        <v>19</v>
      </c>
      <c r="G313" s="136">
        <v>60000</v>
      </c>
      <c r="H313" s="185">
        <v>0</v>
      </c>
      <c r="I313" s="136">
        <f t="shared" ref="I313" si="308">SUM(G313:H313)</f>
        <v>60000</v>
      </c>
      <c r="J313" s="178">
        <f>IF(G313&gt;=Datos!$D$14,(Datos!$D$14*Datos!$C$14),IF(G313&lt;=Datos!$D$14,(G313*Datos!$C$14)))</f>
        <v>1722</v>
      </c>
      <c r="K313" s="186">
        <f>IF((G313-J313-L313)&lt;=Datos!$G$7,"0",IF((G313-J313-L313)&lt;=Datos!$G$8,((G313-J313-L313)-Datos!$F$8)*Datos!$I$6,IF((G313-J313-L313)&lt;=Datos!$G$9,Datos!$I$8+((G313-J313-L313)-Datos!$F$9)*Datos!$J$6,IF((G313-J313-L313)&gt;=Datos!$F$10,(Datos!$I$8+Datos!$J$8)+((G313-J313-L313)-Datos!$F$10)*Datos!$K$6))))</f>
        <v>3486.6756666666661</v>
      </c>
      <c r="L313" s="178">
        <f>IF(G313&gt;=Datos!$D$15,(Datos!$D$15*Datos!$C$15),IF(G313&lt;=Datos!$D$15,(G313*Datos!$C$15)))</f>
        <v>1824</v>
      </c>
      <c r="M313" s="185">
        <v>25</v>
      </c>
      <c r="N313" s="185">
        <f t="shared" si="306"/>
        <v>7057.6756666666661</v>
      </c>
      <c r="O313" s="226">
        <f t="shared" si="307"/>
        <v>52942.324333333338</v>
      </c>
    </row>
    <row r="314" spans="1:15" s="90" customFormat="1" ht="36.75" customHeight="1" x14ac:dyDescent="0.2">
      <c r="A314" s="272" t="s">
        <v>551</v>
      </c>
      <c r="B314" s="273"/>
      <c r="C314" s="121">
        <v>5</v>
      </c>
      <c r="D314" s="121"/>
      <c r="E314" s="225"/>
      <c r="F314" s="139"/>
      <c r="G314" s="125">
        <f t="shared" ref="G314:O314" si="309">SUM(G309:G313)</f>
        <v>280000</v>
      </c>
      <c r="H314" s="125">
        <f t="shared" si="309"/>
        <v>0</v>
      </c>
      <c r="I314" s="125">
        <f t="shared" si="309"/>
        <v>280000</v>
      </c>
      <c r="J314" s="125">
        <f t="shared" si="309"/>
        <v>8036</v>
      </c>
      <c r="K314" s="125">
        <f t="shared" si="309"/>
        <v>14544.506999999998</v>
      </c>
      <c r="L314" s="125">
        <f t="shared" si="309"/>
        <v>8512</v>
      </c>
      <c r="M314" s="125">
        <f t="shared" si="309"/>
        <v>1840.46</v>
      </c>
      <c r="N314" s="125">
        <f t="shared" si="309"/>
        <v>32932.966999999997</v>
      </c>
      <c r="O314" s="125">
        <f t="shared" si="309"/>
        <v>247067.03300000005</v>
      </c>
    </row>
    <row r="315" spans="1:15" s="7" customFormat="1" ht="36.75" customHeight="1" x14ac:dyDescent="0.2">
      <c r="A315" s="272" t="s">
        <v>753</v>
      </c>
      <c r="B315" s="273"/>
      <c r="C315" s="273"/>
      <c r="D315" s="273"/>
      <c r="E315" s="273"/>
      <c r="F315" s="273"/>
      <c r="G315" s="273"/>
      <c r="H315" s="273"/>
      <c r="I315" s="273"/>
      <c r="J315" s="273"/>
      <c r="K315" s="273"/>
      <c r="L315" s="273"/>
      <c r="M315" s="273"/>
      <c r="N315" s="273"/>
      <c r="O315" s="274"/>
    </row>
    <row r="316" spans="1:15" s="7" customFormat="1" ht="36.75" customHeight="1" x14ac:dyDescent="0.2">
      <c r="A316" s="175">
        <v>243</v>
      </c>
      <c r="B316" s="112" t="s">
        <v>643</v>
      </c>
      <c r="C316" s="112" t="s">
        <v>400</v>
      </c>
      <c r="D316" s="112" t="s">
        <v>249</v>
      </c>
      <c r="E316" s="142" t="s">
        <v>321</v>
      </c>
      <c r="F316" s="142" t="s">
        <v>322</v>
      </c>
      <c r="G316" s="185">
        <v>68250</v>
      </c>
      <c r="H316" s="185">
        <v>0</v>
      </c>
      <c r="I316" s="185">
        <f t="shared" ref="I316:I317" si="310">SUM(G316:H316)</f>
        <v>68250</v>
      </c>
      <c r="J316" s="178">
        <f>IF(G316&gt;=Datos!$D$14,(Datos!$D$14*Datos!$C$14),IF(G316&lt;=Datos!$D$14,(G316*Datos!$C$14)))</f>
        <v>1958.7750000000001</v>
      </c>
      <c r="K316" s="186">
        <f>IF((G316-J316-L316)&lt;=Datos!$G$7,"0",IF((G316-J316-L316)&lt;=Datos!$G$8,((G316-J316-L316)-Datos!$F$8)*Datos!$I$6,IF((G316-J316-L316)&lt;=Datos!$G$9,Datos!$I$8+((G316-J316-L316)-Datos!$F$9)*Datos!$J$6,IF((G316-J316-L316)&gt;=Datos!$F$10,(Datos!$I$8+Datos!$J$8)+((G316-J316-L316)-Datos!$F$10)*Datos!$K$6))))</f>
        <v>5039.1606666666667</v>
      </c>
      <c r="L316" s="178">
        <f>IF(G316&gt;=Datos!$D$15,(Datos!$D$15*Datos!$C$15),IF(G316&lt;=Datos!$D$15,(G316*Datos!$C$15)))</f>
        <v>2074.8000000000002</v>
      </c>
      <c r="M316" s="185">
        <v>25</v>
      </c>
      <c r="N316" s="185">
        <f t="shared" ref="N316:N317" si="311">SUM(J316:M316)</f>
        <v>9097.7356666666674</v>
      </c>
      <c r="O316" s="226">
        <f t="shared" ref="O316:O317" si="312">+G316-N316</f>
        <v>59152.264333333333</v>
      </c>
    </row>
    <row r="317" spans="1:15" s="7" customFormat="1" ht="36.75" customHeight="1" x14ac:dyDescent="0.2">
      <c r="A317" s="175">
        <v>244</v>
      </c>
      <c r="B317" s="112" t="s">
        <v>362</v>
      </c>
      <c r="C317" s="112" t="s">
        <v>400</v>
      </c>
      <c r="D317" s="112" t="s">
        <v>249</v>
      </c>
      <c r="E317" s="142" t="s">
        <v>321</v>
      </c>
      <c r="F317" s="142" t="s">
        <v>19</v>
      </c>
      <c r="G317" s="185">
        <v>78000</v>
      </c>
      <c r="H317" s="185">
        <v>0</v>
      </c>
      <c r="I317" s="185">
        <f t="shared" si="310"/>
        <v>78000</v>
      </c>
      <c r="J317" s="178">
        <f>IF(G317&gt;=Datos!$D$14,(Datos!$D$14*Datos!$C$14),IF(G317&lt;=Datos!$D$14,(G317*Datos!$C$14)))</f>
        <v>2238.6</v>
      </c>
      <c r="K317" s="186">
        <f>IF((G317-J317-L317)&lt;=Datos!$G$7,"0",IF((G317-J317-L317)&lt;=Datos!$G$8,((G317-J317-L317)-Datos!$F$8)*Datos!$I$6,IF((G317-J317-L317)&lt;=Datos!$G$9,Datos!$I$8+((G317-J317-L317)-Datos!$F$9)*Datos!$J$6,IF((G317-J317-L317)&gt;=Datos!$F$10,(Datos!$I$8+Datos!$J$8)+((G317-J317-L317)-Datos!$F$10)*Datos!$K$6))))</f>
        <v>6930.4106666666667</v>
      </c>
      <c r="L317" s="178">
        <f>IF(G317&gt;=Datos!$D$15,(Datos!$D$15*Datos!$C$15),IF(G317&lt;=Datos!$D$15,(G317*Datos!$C$15)))</f>
        <v>2371.1999999999998</v>
      </c>
      <c r="M317" s="185">
        <v>25</v>
      </c>
      <c r="N317" s="185">
        <f t="shared" si="311"/>
        <v>11565.210666666666</v>
      </c>
      <c r="O317" s="226">
        <f t="shared" si="312"/>
        <v>66434.789333333334</v>
      </c>
    </row>
    <row r="318" spans="1:15" s="7" customFormat="1" ht="36.75" customHeight="1" x14ac:dyDescent="0.2">
      <c r="A318" s="175">
        <v>245</v>
      </c>
      <c r="B318" s="112" t="s">
        <v>624</v>
      </c>
      <c r="C318" s="112" t="s">
        <v>400</v>
      </c>
      <c r="D318" s="112" t="s">
        <v>261</v>
      </c>
      <c r="E318" s="142" t="s">
        <v>321</v>
      </c>
      <c r="F318" s="142" t="s">
        <v>19</v>
      </c>
      <c r="G318" s="185">
        <v>55000</v>
      </c>
      <c r="H318" s="185">
        <v>0</v>
      </c>
      <c r="I318" s="185">
        <f t="shared" ref="I318:I320" si="313">SUM(G318:H318)</f>
        <v>55000</v>
      </c>
      <c r="J318" s="178">
        <f>IF(G318&gt;=Datos!$D$14,(Datos!$D$14*Datos!$C$14),IF(G318&lt;=Datos!$D$14,(G318*Datos!$C$14)))</f>
        <v>1578.5</v>
      </c>
      <c r="K318" s="186">
        <f>IF((G318-J318-L318)&lt;=Datos!$G$7,"0",IF((G318-J318-L318)&lt;=Datos!$G$8,((G318-J318-L318)-Datos!$F$8)*Datos!$I$6,IF((G318-J318-L318)&lt;=Datos!$G$9,Datos!$I$8+((G318-J318-L318)-Datos!$F$9)*Datos!$J$6,IF((G318-J318-L318)&gt;=Datos!$F$10,(Datos!$I$8+Datos!$J$8)+((G318-J318-L318)-Datos!$F$10)*Datos!$K$6))))</f>
        <v>2559.6734999999994</v>
      </c>
      <c r="L318" s="178">
        <f>IF(G318&gt;=Datos!$D$15,(Datos!$D$15*Datos!$C$15),IF(G318&lt;=Datos!$D$15,(G318*Datos!$C$15)))</f>
        <v>1672</v>
      </c>
      <c r="M318" s="185">
        <v>25</v>
      </c>
      <c r="N318" s="185">
        <f t="shared" ref="N318:N321" si="314">SUM(J318:M318)</f>
        <v>5835.173499999999</v>
      </c>
      <c r="O318" s="226">
        <f t="shared" ref="O318:O321" si="315">+G318-N318</f>
        <v>49164.826500000003</v>
      </c>
    </row>
    <row r="319" spans="1:15" s="7" customFormat="1" ht="36.75" customHeight="1" x14ac:dyDescent="0.2">
      <c r="A319" s="175">
        <v>246</v>
      </c>
      <c r="B319" s="112" t="s">
        <v>642</v>
      </c>
      <c r="C319" s="112" t="s">
        <v>400</v>
      </c>
      <c r="D319" s="112" t="s">
        <v>249</v>
      </c>
      <c r="E319" s="142" t="s">
        <v>321</v>
      </c>
      <c r="F319" s="142" t="s">
        <v>322</v>
      </c>
      <c r="G319" s="185">
        <v>68250</v>
      </c>
      <c r="H319" s="185">
        <v>0</v>
      </c>
      <c r="I319" s="185">
        <f t="shared" si="313"/>
        <v>68250</v>
      </c>
      <c r="J319" s="178">
        <f>IF(G319&gt;=Datos!$D$14,(Datos!$D$14*Datos!$C$14),IF(G319&lt;=Datos!$D$14,(G319*Datos!$C$14)))</f>
        <v>1958.7750000000001</v>
      </c>
      <c r="K319" s="186">
        <f>IF((G319-J319-L319)&lt;=Datos!$G$7,"0",IF((G319-J319-L319)&lt;=Datos!$G$8,((G319-J319-L319)-Datos!$F$8)*Datos!$I$6,IF((G319-J319-L319)&lt;=Datos!$G$9,Datos!$I$8+((G319-J319-L319)-Datos!$F$9)*Datos!$J$6,IF((G319-J319-L319)&gt;=Datos!$F$10,(Datos!$I$8+Datos!$J$8)+((G319-J319-L319)-Datos!$F$10)*Datos!$K$6))))</f>
        <v>5039.1606666666667</v>
      </c>
      <c r="L319" s="178">
        <f>IF(G319&gt;=Datos!$D$15,(Datos!$D$15*Datos!$C$15),IF(G319&lt;=Datos!$D$15,(G319*Datos!$C$15)))</f>
        <v>2074.8000000000002</v>
      </c>
      <c r="M319" s="185">
        <v>25</v>
      </c>
      <c r="N319" s="185">
        <f t="shared" si="314"/>
        <v>9097.7356666666674</v>
      </c>
      <c r="O319" s="226">
        <f t="shared" si="315"/>
        <v>59152.264333333333</v>
      </c>
    </row>
    <row r="320" spans="1:15" s="7" customFormat="1" ht="36.75" customHeight="1" x14ac:dyDescent="0.2">
      <c r="A320" s="175">
        <v>247</v>
      </c>
      <c r="B320" s="196" t="s">
        <v>421</v>
      </c>
      <c r="C320" s="112" t="s">
        <v>400</v>
      </c>
      <c r="D320" s="196" t="s">
        <v>755</v>
      </c>
      <c r="E320" s="142" t="s">
        <v>321</v>
      </c>
      <c r="F320" s="142" t="s">
        <v>19</v>
      </c>
      <c r="G320" s="136">
        <v>55000</v>
      </c>
      <c r="H320" s="185">
        <v>0</v>
      </c>
      <c r="I320" s="185">
        <f t="shared" si="313"/>
        <v>55000</v>
      </c>
      <c r="J320" s="178">
        <f>IF(G320&gt;=Datos!$D$14,(Datos!$D$14*Datos!$C$14),IF(G320&lt;=Datos!$D$14,(G320*Datos!$C$14)))</f>
        <v>1578.5</v>
      </c>
      <c r="K320" s="186">
        <f>IF((G320-J320-L320)&lt;=Datos!$G$7,"0",IF((G320-J320-L320)&lt;=Datos!$G$8,((G320-J320-L320)-Datos!$F$8)*Datos!$I$6,IF((G320-J320-L320)&lt;=Datos!$G$9,Datos!$I$8+((G320-J320-L320)-Datos!$F$9)*Datos!$J$6,IF((G320-J320-L320)&gt;=Datos!$F$10,(Datos!$I$8+Datos!$J$8)+((G320-J320-L320)-Datos!$F$10)*Datos!$K$6))))</f>
        <v>2559.6734999999994</v>
      </c>
      <c r="L320" s="178">
        <f>IF(G320&gt;=Datos!$D$15,(Datos!$D$15*Datos!$C$15),IF(G320&lt;=Datos!$D$15,(G320*Datos!$C$15)))</f>
        <v>1672</v>
      </c>
      <c r="M320" s="185">
        <v>25</v>
      </c>
      <c r="N320" s="185">
        <f t="shared" si="314"/>
        <v>5835.173499999999</v>
      </c>
      <c r="O320" s="226">
        <f t="shared" si="315"/>
        <v>49164.826500000003</v>
      </c>
    </row>
    <row r="321" spans="1:15" s="7" customFormat="1" ht="36.75" customHeight="1" x14ac:dyDescent="0.2">
      <c r="A321" s="175">
        <v>248</v>
      </c>
      <c r="B321" s="112" t="s">
        <v>644</v>
      </c>
      <c r="C321" s="112" t="s">
        <v>400</v>
      </c>
      <c r="D321" s="112" t="s">
        <v>257</v>
      </c>
      <c r="E321" s="142" t="s">
        <v>321</v>
      </c>
      <c r="F321" s="142" t="s">
        <v>19</v>
      </c>
      <c r="G321" s="185">
        <v>33422.03</v>
      </c>
      <c r="H321" s="185">
        <v>0</v>
      </c>
      <c r="I321" s="185">
        <f t="shared" ref="I321" si="316">SUM(G321:H321)</f>
        <v>33422.03</v>
      </c>
      <c r="J321" s="178">
        <f>IF(G321&gt;=Datos!$D$14,(Datos!$D$14*Datos!$C$14),IF(G321&lt;=Datos!$D$14,(G321*Datos!$C$14)))</f>
        <v>959.21226100000001</v>
      </c>
      <c r="K321" s="186" t="str">
        <f>IF((G321-J321-L321)&lt;=Datos!$G$7,"0",IF((G321-J321-L321)&lt;=Datos!$G$8,((G321-J321-L321)-Datos!$F$8)*Datos!$I$6,IF((G321-J321-L321)&lt;=Datos!$G$9,Datos!$I$8+((G321-J321-L321)-Datos!$F$9)*Datos!$J$6,IF((G321-J321-L321)&gt;=Datos!$F$10,(Datos!$I$8+Datos!$J$8)+((G321-J321-L321)-Datos!$F$10)*Datos!$K$6))))</f>
        <v>0</v>
      </c>
      <c r="L321" s="178">
        <f>IF(G321&gt;=Datos!$D$15,(Datos!$D$15*Datos!$C$15),IF(G321&lt;=Datos!$D$15,(G321*Datos!$C$15)))</f>
        <v>1016.029712</v>
      </c>
      <c r="M321" s="185">
        <v>25</v>
      </c>
      <c r="N321" s="185">
        <f t="shared" si="314"/>
        <v>2000.2419730000001</v>
      </c>
      <c r="O321" s="226">
        <f t="shared" si="315"/>
        <v>31421.788026999999</v>
      </c>
    </row>
    <row r="322" spans="1:15" s="7" customFormat="1" ht="36.75" customHeight="1" x14ac:dyDescent="0.2">
      <c r="A322" s="175">
        <v>249</v>
      </c>
      <c r="B322" s="196" t="s">
        <v>623</v>
      </c>
      <c r="C322" s="112" t="s">
        <v>400</v>
      </c>
      <c r="D322" s="196" t="s">
        <v>269</v>
      </c>
      <c r="E322" s="142" t="s">
        <v>321</v>
      </c>
      <c r="F322" s="142" t="s">
        <v>19</v>
      </c>
      <c r="G322" s="136">
        <v>35000</v>
      </c>
      <c r="H322" s="185">
        <v>0</v>
      </c>
      <c r="I322" s="136">
        <f t="shared" ref="I322" si="317">SUM(G322:H322)</f>
        <v>35000</v>
      </c>
      <c r="J322" s="178">
        <f>IF(G322&gt;=Datos!$D$14,(Datos!$D$14*Datos!$C$14),IF(G322&lt;=Datos!$D$14,(G322*Datos!$C$14)))</f>
        <v>1004.5</v>
      </c>
      <c r="K322" s="186" t="str">
        <f>IF((G322-J322-L322)&lt;=Datos!$G$7,"0",IF((G322-J322-L322)&lt;=Datos!$G$8,((G322-J322-L322)-Datos!$F$8)*Datos!$I$6,IF((G322-J322-L322)&lt;=Datos!$G$9,Datos!$I$8+((G322-J322-L322)-Datos!$F$9)*Datos!$J$6,IF((G322-J322-L322)&gt;=Datos!$F$10,(Datos!$I$8+Datos!$J$8)+((G322-J322-L322)-Datos!$F$10)*Datos!$K$6))))</f>
        <v>0</v>
      </c>
      <c r="L322" s="178">
        <f>IF(G322&gt;=Datos!$D$15,(Datos!$D$15*Datos!$C$15),IF(G322&lt;=Datos!$D$15,(G322*Datos!$C$15)))</f>
        <v>1064</v>
      </c>
      <c r="M322" s="185">
        <v>25</v>
      </c>
      <c r="N322" s="185">
        <f t="shared" ref="N322" si="318">SUM(J322:M322)</f>
        <v>2093.5</v>
      </c>
      <c r="O322" s="226">
        <f t="shared" ref="O322" si="319">+G322-N322</f>
        <v>32906.5</v>
      </c>
    </row>
    <row r="323" spans="1:15" s="90" customFormat="1" ht="36.75" customHeight="1" x14ac:dyDescent="0.2">
      <c r="A323" s="272" t="s">
        <v>551</v>
      </c>
      <c r="B323" s="273"/>
      <c r="C323" s="121">
        <v>7</v>
      </c>
      <c r="D323" s="121"/>
      <c r="E323" s="225"/>
      <c r="F323" s="139"/>
      <c r="G323" s="125">
        <f>SUM(G316:G322)</f>
        <v>392922.03</v>
      </c>
      <c r="H323" s="125">
        <f t="shared" ref="H323:O323" si="320">SUM(H316:H322)</f>
        <v>0</v>
      </c>
      <c r="I323" s="125">
        <f t="shared" si="320"/>
        <v>392922.03</v>
      </c>
      <c r="J323" s="125">
        <f t="shared" si="320"/>
        <v>11276.862261</v>
      </c>
      <c r="K323" s="125">
        <f t="shared" si="320"/>
        <v>22128.079000000002</v>
      </c>
      <c r="L323" s="125">
        <f t="shared" si="320"/>
        <v>11944.829711999999</v>
      </c>
      <c r="M323" s="125">
        <f t="shared" si="320"/>
        <v>175</v>
      </c>
      <c r="N323" s="125">
        <f t="shared" si="320"/>
        <v>45524.770972999991</v>
      </c>
      <c r="O323" s="125">
        <f t="shared" si="320"/>
        <v>347397.25902699999</v>
      </c>
    </row>
    <row r="324" spans="1:15" s="7" customFormat="1" ht="36.75" customHeight="1" x14ac:dyDescent="0.2">
      <c r="A324" s="272" t="s">
        <v>754</v>
      </c>
      <c r="B324" s="273"/>
      <c r="C324" s="273"/>
      <c r="D324" s="273"/>
      <c r="E324" s="273"/>
      <c r="F324" s="273"/>
      <c r="G324" s="273"/>
      <c r="H324" s="273"/>
      <c r="I324" s="273"/>
      <c r="J324" s="273"/>
      <c r="K324" s="273"/>
      <c r="L324" s="273"/>
      <c r="M324" s="273"/>
      <c r="N324" s="273"/>
      <c r="O324" s="274"/>
    </row>
    <row r="325" spans="1:15" s="7" customFormat="1" ht="36.75" customHeight="1" x14ac:dyDescent="0.2">
      <c r="A325" s="175">
        <v>250</v>
      </c>
      <c r="B325" s="112" t="s">
        <v>404</v>
      </c>
      <c r="C325" s="112" t="s">
        <v>400</v>
      </c>
      <c r="D325" s="112" t="s">
        <v>540</v>
      </c>
      <c r="E325" s="142" t="s">
        <v>321</v>
      </c>
      <c r="F325" s="142" t="s">
        <v>19</v>
      </c>
      <c r="G325" s="185">
        <v>60000</v>
      </c>
      <c r="H325" s="185">
        <v>0</v>
      </c>
      <c r="I325" s="185">
        <f>SUM(G325:H325)</f>
        <v>60000</v>
      </c>
      <c r="J325" s="178">
        <f>IF(G325&gt;=Datos!$D$14,(Datos!$D$14*Datos!$C$14),IF(G325&lt;=Datos!$D$14,(G325*Datos!$C$14)))</f>
        <v>1722</v>
      </c>
      <c r="K325" s="186">
        <f>IF((G325-J325-L325)&lt;=Datos!$G$7,"0",IF((G325-J325-L325)&lt;=Datos!$G$8,((G325-J325-L325)-Datos!$F$8)*Datos!$I$6,IF((G325-J325-L325)&lt;=Datos!$G$9,Datos!$I$8+((G325-J325-L325)-Datos!$F$9)*Datos!$J$6,IF((G325-J325-L325)&gt;=Datos!$F$10,(Datos!$I$8+Datos!$J$8)+((G325-J325-L325)-Datos!$F$10)*Datos!$K$6))))</f>
        <v>3486.6756666666661</v>
      </c>
      <c r="L325" s="178">
        <f>IF(G325&gt;=Datos!$D$15,(Datos!$D$15*Datos!$C$15),IF(G325&lt;=Datos!$D$15,(G325*Datos!$C$15)))</f>
        <v>1824</v>
      </c>
      <c r="M325" s="185">
        <v>25</v>
      </c>
      <c r="N325" s="185">
        <f t="shared" ref="N325:N327" si="321">SUM(J325:M325)</f>
        <v>7057.6756666666661</v>
      </c>
      <c r="O325" s="226">
        <f t="shared" ref="O325:O327" si="322">+G325-N325</f>
        <v>52942.324333333338</v>
      </c>
    </row>
    <row r="326" spans="1:15" s="7" customFormat="1" ht="36.75" customHeight="1" x14ac:dyDescent="0.2">
      <c r="A326" s="175">
        <v>251</v>
      </c>
      <c r="B326" s="196" t="s">
        <v>625</v>
      </c>
      <c r="C326" s="112" t="s">
        <v>400</v>
      </c>
      <c r="D326" s="196" t="s">
        <v>540</v>
      </c>
      <c r="E326" s="142" t="s">
        <v>321</v>
      </c>
      <c r="F326" s="142" t="s">
        <v>19</v>
      </c>
      <c r="G326" s="136">
        <v>60000</v>
      </c>
      <c r="H326" s="185">
        <v>0</v>
      </c>
      <c r="I326" s="136">
        <f t="shared" ref="I326" si="323">SUM(G326:H326)</f>
        <v>60000</v>
      </c>
      <c r="J326" s="178">
        <f>IF(G326&gt;=Datos!$D$14,(Datos!$D$14*Datos!$C$14),IF(G326&lt;=Datos!$D$14,(G326*Datos!$C$14)))</f>
        <v>1722</v>
      </c>
      <c r="K326" s="186">
        <f>IF((G326-J326-L326)&lt;=Datos!$G$7,"0",IF((G326-J326-L326)&lt;=Datos!$G$8,((G326-J326-L326)-Datos!$F$8)*Datos!$I$6,IF((G326-J326-L326)&lt;=Datos!$G$9,Datos!$I$8+((G326-J326-L326)-Datos!$F$9)*Datos!$J$6,IF((G326-J326-L326)&gt;=Datos!$F$10,(Datos!$I$8+Datos!$J$8)+((G326-J326-L326)-Datos!$F$10)*Datos!$K$6))))</f>
        <v>3486.6756666666661</v>
      </c>
      <c r="L326" s="178">
        <f>IF(G326&gt;=Datos!$D$15,(Datos!$D$15*Datos!$C$15),IF(G326&lt;=Datos!$D$15,(G326*Datos!$C$15)))</f>
        <v>1824</v>
      </c>
      <c r="M326" s="185">
        <v>25</v>
      </c>
      <c r="N326" s="185">
        <f t="shared" si="321"/>
        <v>7057.6756666666661</v>
      </c>
      <c r="O326" s="226">
        <f t="shared" si="322"/>
        <v>52942.324333333338</v>
      </c>
    </row>
    <row r="327" spans="1:15" s="7" customFormat="1" ht="36.75" customHeight="1" x14ac:dyDescent="0.2">
      <c r="A327" s="175">
        <v>252</v>
      </c>
      <c r="B327" s="112" t="s">
        <v>53</v>
      </c>
      <c r="C327" s="112" t="s">
        <v>400</v>
      </c>
      <c r="D327" s="112" t="s">
        <v>548</v>
      </c>
      <c r="E327" s="142" t="s">
        <v>321</v>
      </c>
      <c r="F327" s="142" t="s">
        <v>19</v>
      </c>
      <c r="G327" s="185">
        <v>35000</v>
      </c>
      <c r="H327" s="185">
        <v>0</v>
      </c>
      <c r="I327" s="185">
        <f>SUM(G327:H327)</f>
        <v>35000</v>
      </c>
      <c r="J327" s="178">
        <f>IF(G327&gt;=Datos!$D$14,(Datos!$D$14*Datos!$C$14),IF(G327&lt;=Datos!$D$14,(G327*Datos!$C$14)))</f>
        <v>1004.5</v>
      </c>
      <c r="K327" s="186" t="str">
        <f>IF((G327-J327-L327)&lt;=Datos!$G$7,"0",IF((G327-J327-L327)&lt;=Datos!$G$8,((G327-J327-L327)-Datos!$F$8)*Datos!$I$6,IF((G327-J327-L327)&lt;=Datos!$G$9,Datos!$I$8+((G327-J327-L327)-Datos!$F$9)*Datos!$J$6,IF((G327-J327-L327)&gt;=Datos!$F$10,(Datos!$I$8+Datos!$J$8)+((G327-J327-L327)-Datos!$F$10)*Datos!$K$6))))</f>
        <v>0</v>
      </c>
      <c r="L327" s="178">
        <f>IF(G327&gt;=Datos!$D$15,(Datos!$D$15*Datos!$C$15),IF(G327&lt;=Datos!$D$15,(G327*Datos!$C$15)))</f>
        <v>1064</v>
      </c>
      <c r="M327" s="185">
        <v>14050.83</v>
      </c>
      <c r="N327" s="185">
        <f t="shared" si="321"/>
        <v>16119.33</v>
      </c>
      <c r="O327" s="226">
        <f t="shared" si="322"/>
        <v>18880.669999999998</v>
      </c>
    </row>
    <row r="328" spans="1:15" s="7" customFormat="1" ht="36.75" customHeight="1" x14ac:dyDescent="0.2">
      <c r="A328" s="175">
        <v>253</v>
      </c>
      <c r="B328" s="112" t="s">
        <v>120</v>
      </c>
      <c r="C328" s="112" t="s">
        <v>400</v>
      </c>
      <c r="D328" s="112" t="s">
        <v>250</v>
      </c>
      <c r="E328" s="142" t="s">
        <v>321</v>
      </c>
      <c r="F328" s="142" t="s">
        <v>322</v>
      </c>
      <c r="G328" s="185">
        <v>90000</v>
      </c>
      <c r="H328" s="185">
        <v>0</v>
      </c>
      <c r="I328" s="185">
        <f>SUM(G328:H328)</f>
        <v>90000</v>
      </c>
      <c r="J328" s="178">
        <f>IF(G328&gt;=Datos!$D$14,(Datos!$D$14*Datos!$C$14),IF(G328&lt;=Datos!$D$14,(G328*Datos!$C$14)))</f>
        <v>2583</v>
      </c>
      <c r="K328" s="186">
        <f>IF((G328-J328-L328)&lt;=Datos!$G$7,"0",IF((G328-J328-L328)&lt;=Datos!$G$8,((G328-J328-L328)-Datos!$F$8)*Datos!$I$6,IF((G328-J328-L328)&lt;=Datos!$G$9,Datos!$I$8+((G328-J328-L328)-Datos!$F$9)*Datos!$J$6,IF((G328-J328-L328)&gt;=Datos!$F$10,(Datos!$I$8+Datos!$J$8)+((G328-J328-L328)-Datos!$F$10)*Datos!$K$6))))</f>
        <v>9753.1106666666674</v>
      </c>
      <c r="L328" s="178">
        <f>IF(G328&gt;=Datos!$D$15,(Datos!$D$15*Datos!$C$15),IF(G328&lt;=Datos!$D$15,(G328*Datos!$C$15)))</f>
        <v>2736</v>
      </c>
      <c r="M328" s="185">
        <v>25</v>
      </c>
      <c r="N328" s="185">
        <f t="shared" ref="N328" si="324">SUM(J328:M328)</f>
        <v>15097.110666666667</v>
      </c>
      <c r="O328" s="226">
        <f t="shared" ref="O328" si="325">+G328-N328</f>
        <v>74902.889333333325</v>
      </c>
    </row>
    <row r="329" spans="1:15" s="90" customFormat="1" ht="36.75" customHeight="1" x14ac:dyDescent="0.2">
      <c r="A329" s="272" t="s">
        <v>551</v>
      </c>
      <c r="B329" s="273"/>
      <c r="C329" s="121">
        <v>4</v>
      </c>
      <c r="D329" s="121"/>
      <c r="E329" s="225"/>
      <c r="F329" s="139"/>
      <c r="G329" s="125">
        <f>SUM(G325:G328)</f>
        <v>245000</v>
      </c>
      <c r="H329" s="125">
        <f t="shared" ref="H329:O329" si="326">SUM(H325:H328)</f>
        <v>0</v>
      </c>
      <c r="I329" s="125">
        <f t="shared" si="326"/>
        <v>245000</v>
      </c>
      <c r="J329" s="125">
        <f t="shared" si="326"/>
        <v>7031.5</v>
      </c>
      <c r="K329" s="125">
        <f t="shared" si="326"/>
        <v>16726.462</v>
      </c>
      <c r="L329" s="125">
        <f t="shared" si="326"/>
        <v>7448</v>
      </c>
      <c r="M329" s="125">
        <f t="shared" si="326"/>
        <v>14125.83</v>
      </c>
      <c r="N329" s="125">
        <f t="shared" si="326"/>
        <v>45331.792000000001</v>
      </c>
      <c r="O329" s="125">
        <f t="shared" si="326"/>
        <v>199668.20799999998</v>
      </c>
    </row>
    <row r="330" spans="1:15" ht="36.75" customHeight="1" x14ac:dyDescent="0.2">
      <c r="A330" s="298" t="s">
        <v>627</v>
      </c>
      <c r="B330" s="299"/>
      <c r="C330" s="299"/>
      <c r="D330" s="299"/>
      <c r="E330" s="299"/>
      <c r="F330" s="299"/>
      <c r="G330" s="299"/>
      <c r="H330" s="299"/>
      <c r="I330" s="299"/>
      <c r="J330" s="299"/>
      <c r="K330" s="299"/>
      <c r="L330" s="299"/>
      <c r="M330" s="299"/>
      <c r="N330" s="299"/>
      <c r="O330" s="300"/>
    </row>
    <row r="331" spans="1:15" s="7" customFormat="1" ht="36.75" customHeight="1" x14ac:dyDescent="0.2">
      <c r="A331" s="175">
        <v>254</v>
      </c>
      <c r="B331" s="112" t="s">
        <v>626</v>
      </c>
      <c r="C331" s="112" t="s">
        <v>325</v>
      </c>
      <c r="D331" s="130" t="s">
        <v>756</v>
      </c>
      <c r="E331" s="142" t="s">
        <v>321</v>
      </c>
      <c r="F331" s="142" t="s">
        <v>19</v>
      </c>
      <c r="G331" s="185">
        <v>120000</v>
      </c>
      <c r="H331" s="185">
        <v>0</v>
      </c>
      <c r="I331" s="185">
        <f t="shared" ref="I331" si="327">SUM(G331:H331)</f>
        <v>120000</v>
      </c>
      <c r="J331" s="178">
        <f>IF(G331&gt;=Datos!$D$14,(Datos!$D$14*Datos!$C$14),IF(G331&lt;=Datos!$D$14,(G331*Datos!$C$14)))</f>
        <v>3444</v>
      </c>
      <c r="K331" s="186">
        <v>15952.14</v>
      </c>
      <c r="L331" s="178">
        <f>IF(G331&gt;=Datos!$D$15,(Datos!$D$15*Datos!$C$15),IF(G331&lt;=Datos!$D$15,(G331*Datos!$C$15)))</f>
        <v>3648</v>
      </c>
      <c r="M331" s="185">
        <v>3455.92</v>
      </c>
      <c r="N331" s="185">
        <f t="shared" ref="N331" si="328">SUM(J331:M331)</f>
        <v>26500.059999999998</v>
      </c>
      <c r="O331" s="226">
        <f t="shared" ref="O331" si="329">+G331-N331</f>
        <v>93499.94</v>
      </c>
    </row>
    <row r="332" spans="1:15" s="90" customFormat="1" ht="36.75" customHeight="1" x14ac:dyDescent="0.2">
      <c r="A332" s="272" t="s">
        <v>551</v>
      </c>
      <c r="B332" s="273"/>
      <c r="C332" s="121">
        <v>1</v>
      </c>
      <c r="D332" s="121"/>
      <c r="E332" s="225"/>
      <c r="F332" s="139"/>
      <c r="G332" s="125">
        <f>SUM(G331)</f>
        <v>120000</v>
      </c>
      <c r="H332" s="125">
        <f t="shared" ref="H332:O332" si="330">SUM(H331)</f>
        <v>0</v>
      </c>
      <c r="I332" s="125">
        <f t="shared" si="330"/>
        <v>120000</v>
      </c>
      <c r="J332" s="125">
        <f t="shared" si="330"/>
        <v>3444</v>
      </c>
      <c r="K332" s="125">
        <f t="shared" si="330"/>
        <v>15952.14</v>
      </c>
      <c r="L332" s="125">
        <f t="shared" si="330"/>
        <v>3648</v>
      </c>
      <c r="M332" s="125">
        <f t="shared" si="330"/>
        <v>3455.92</v>
      </c>
      <c r="N332" s="125">
        <f t="shared" si="330"/>
        <v>26500.059999999998</v>
      </c>
      <c r="O332" s="220">
        <f t="shared" si="330"/>
        <v>93499.94</v>
      </c>
    </row>
    <row r="333" spans="1:15" s="7" customFormat="1" ht="36.75" customHeight="1" x14ac:dyDescent="0.2">
      <c r="A333" s="272" t="s">
        <v>865</v>
      </c>
      <c r="B333" s="273"/>
      <c r="C333" s="273"/>
      <c r="D333" s="273"/>
      <c r="E333" s="273"/>
      <c r="F333" s="273"/>
      <c r="G333" s="273"/>
      <c r="H333" s="273"/>
      <c r="I333" s="273"/>
      <c r="J333" s="273"/>
      <c r="K333" s="273"/>
      <c r="L333" s="273"/>
      <c r="M333" s="273"/>
      <c r="N333" s="273"/>
      <c r="O333" s="274"/>
    </row>
    <row r="334" spans="1:15" s="7" customFormat="1" ht="36.75" customHeight="1" x14ac:dyDescent="0.2">
      <c r="A334" s="175">
        <v>255</v>
      </c>
      <c r="B334" s="112" t="s">
        <v>866</v>
      </c>
      <c r="C334" s="112" t="s">
        <v>845</v>
      </c>
      <c r="D334" s="130" t="s">
        <v>868</v>
      </c>
      <c r="E334" s="142" t="s">
        <v>321</v>
      </c>
      <c r="F334" s="142" t="s">
        <v>19</v>
      </c>
      <c r="G334" s="185">
        <v>55000</v>
      </c>
      <c r="H334" s="185">
        <v>0</v>
      </c>
      <c r="I334" s="185">
        <f t="shared" ref="I334" si="331">SUM(G334:H334)</f>
        <v>55000</v>
      </c>
      <c r="J334" s="178">
        <f>IF(G334&gt;=Datos!$D$14,(Datos!$D$14*Datos!$C$14),IF(G334&lt;=Datos!$D$14,(G334*Datos!$C$14)))</f>
        <v>1578.5</v>
      </c>
      <c r="K334" s="186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2559.6734999999994</v>
      </c>
      <c r="L334" s="178">
        <f>IF(G334&gt;=Datos!$D$15,(Datos!$D$15*Datos!$C$15),IF(G334&lt;=Datos!$D$15,(G334*Datos!$C$15)))</f>
        <v>1672</v>
      </c>
      <c r="M334" s="185">
        <v>25</v>
      </c>
      <c r="N334" s="185">
        <f t="shared" ref="N334" si="332">SUM(J334:M334)</f>
        <v>5835.173499999999</v>
      </c>
      <c r="O334" s="226">
        <f t="shared" ref="O334" si="333">+G334-N334</f>
        <v>49164.826500000003</v>
      </c>
    </row>
    <row r="335" spans="1:15" s="7" customFormat="1" ht="36.75" customHeight="1" x14ac:dyDescent="0.2">
      <c r="A335" s="175">
        <v>256</v>
      </c>
      <c r="B335" s="112" t="s">
        <v>867</v>
      </c>
      <c r="C335" s="112" t="s">
        <v>845</v>
      </c>
      <c r="D335" s="130" t="s">
        <v>868</v>
      </c>
      <c r="E335" s="142" t="s">
        <v>321</v>
      </c>
      <c r="F335" s="142" t="s">
        <v>19</v>
      </c>
      <c r="G335" s="185">
        <v>55000</v>
      </c>
      <c r="H335" s="185">
        <v>0</v>
      </c>
      <c r="I335" s="185">
        <f t="shared" ref="I335" si="334">SUM(G335:H335)</f>
        <v>55000</v>
      </c>
      <c r="J335" s="178">
        <f>IF(G335&gt;=Datos!$D$14,(Datos!$D$14*Datos!$C$14),IF(G335&lt;=Datos!$D$14,(G335*Datos!$C$14)))</f>
        <v>1578.5</v>
      </c>
      <c r="K335" s="186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2559.6734999999994</v>
      </c>
      <c r="L335" s="178">
        <f>IF(G335&gt;=Datos!$D$15,(Datos!$D$15*Datos!$C$15),IF(G335&lt;=Datos!$D$15,(G335*Datos!$C$15)))</f>
        <v>1672</v>
      </c>
      <c r="M335" s="185">
        <v>25</v>
      </c>
      <c r="N335" s="185">
        <f t="shared" ref="N335" si="335">SUM(J335:M335)</f>
        <v>5835.173499999999</v>
      </c>
      <c r="O335" s="226">
        <f t="shared" ref="O335" si="336">+G335-N335</f>
        <v>49164.826500000003</v>
      </c>
    </row>
    <row r="336" spans="1:15" s="7" customFormat="1" ht="36.75" customHeight="1" x14ac:dyDescent="0.2">
      <c r="A336" s="175">
        <v>257</v>
      </c>
      <c r="B336" s="112" t="s">
        <v>896</v>
      </c>
      <c r="C336" s="112" t="s">
        <v>845</v>
      </c>
      <c r="D336" s="130" t="s">
        <v>255</v>
      </c>
      <c r="E336" s="142" t="s">
        <v>321</v>
      </c>
      <c r="F336" s="142" t="s">
        <v>19</v>
      </c>
      <c r="G336" s="185">
        <v>33000</v>
      </c>
      <c r="H336" s="185">
        <v>0</v>
      </c>
      <c r="I336" s="185">
        <f t="shared" ref="I336" si="337">SUM(G336:H336)</f>
        <v>33000</v>
      </c>
      <c r="J336" s="178">
        <f>IF(G336&gt;=Datos!$D$14,(Datos!$D$14*Datos!$C$14),IF(G336&lt;=Datos!$D$14,(G336*Datos!$C$14)))</f>
        <v>947.1</v>
      </c>
      <c r="K336" s="186" t="str">
        <f>IF((G336-J336-L336)&lt;=Datos!$G$7,"0",IF((G336-J336-L336)&lt;=Datos!$G$8,((G336-J336-L336)-Datos!$F$8)*Datos!$I$6,IF((G336-J336-L336)&lt;=Datos!$G$9,Datos!$I$8+((G336-J336-L336)-Datos!$F$9)*Datos!$J$6,IF((G336-J336-L336)&gt;=Datos!$F$10,(Datos!$I$8+Datos!$J$8)+((G336-J336-L336)-Datos!$F$10)*Datos!$K$6))))</f>
        <v>0</v>
      </c>
      <c r="L336" s="178">
        <f>IF(G336&gt;=Datos!$D$15,(Datos!$D$15*Datos!$C$15),IF(G336&lt;=Datos!$D$15,(G336*Datos!$C$15)))</f>
        <v>1003.2</v>
      </c>
      <c r="M336" s="185">
        <v>25</v>
      </c>
      <c r="N336" s="185">
        <f t="shared" ref="N336" si="338">SUM(J336:M336)</f>
        <v>1975.3000000000002</v>
      </c>
      <c r="O336" s="226">
        <f t="shared" ref="O336" si="339">+G336-N336</f>
        <v>31024.7</v>
      </c>
    </row>
    <row r="337" spans="1:15" s="90" customFormat="1" ht="36.75" customHeight="1" x14ac:dyDescent="0.2">
      <c r="A337" s="272" t="s">
        <v>551</v>
      </c>
      <c r="B337" s="273"/>
      <c r="C337" s="121">
        <v>2</v>
      </c>
      <c r="D337" s="121"/>
      <c r="E337" s="225"/>
      <c r="F337" s="139"/>
      <c r="G337" s="125">
        <f>SUM(G334:G336)</f>
        <v>143000</v>
      </c>
      <c r="H337" s="125">
        <f t="shared" ref="H337:O337" si="340">SUM(H334:H336)</f>
        <v>0</v>
      </c>
      <c r="I337" s="125">
        <f t="shared" si="340"/>
        <v>143000</v>
      </c>
      <c r="J337" s="125">
        <f t="shared" si="340"/>
        <v>4104.1000000000004</v>
      </c>
      <c r="K337" s="125">
        <f t="shared" si="340"/>
        <v>5119.3469999999988</v>
      </c>
      <c r="L337" s="125">
        <f t="shared" si="340"/>
        <v>4347.2</v>
      </c>
      <c r="M337" s="125">
        <f t="shared" si="340"/>
        <v>75</v>
      </c>
      <c r="N337" s="125">
        <f t="shared" si="340"/>
        <v>13645.646999999997</v>
      </c>
      <c r="O337" s="125">
        <f t="shared" si="340"/>
        <v>129354.353</v>
      </c>
    </row>
    <row r="338" spans="1:15" s="7" customFormat="1" ht="36.75" customHeight="1" x14ac:dyDescent="0.2">
      <c r="A338" s="272" t="s">
        <v>757</v>
      </c>
      <c r="B338" s="273"/>
      <c r="C338" s="273"/>
      <c r="D338" s="273"/>
      <c r="E338" s="273"/>
      <c r="F338" s="273"/>
      <c r="G338" s="273"/>
      <c r="H338" s="273"/>
      <c r="I338" s="273"/>
      <c r="J338" s="273"/>
      <c r="K338" s="273"/>
      <c r="L338" s="273"/>
      <c r="M338" s="273"/>
      <c r="N338" s="273"/>
      <c r="O338" s="274"/>
    </row>
    <row r="339" spans="1:15" s="7" customFormat="1" ht="36.75" customHeight="1" x14ac:dyDescent="0.2">
      <c r="A339" s="175">
        <v>258</v>
      </c>
      <c r="B339" s="112" t="s">
        <v>758</v>
      </c>
      <c r="C339" s="112" t="s">
        <v>325</v>
      </c>
      <c r="D339" s="130" t="s">
        <v>368</v>
      </c>
      <c r="E339" s="142" t="s">
        <v>321</v>
      </c>
      <c r="F339" s="142" t="s">
        <v>19</v>
      </c>
      <c r="G339" s="185">
        <v>60000</v>
      </c>
      <c r="H339" s="185">
        <v>0</v>
      </c>
      <c r="I339" s="185">
        <f t="shared" ref="I339" si="341">SUM(G339:H339)</f>
        <v>60000</v>
      </c>
      <c r="J339" s="178">
        <f>IF(G339&gt;=Datos!$D$14,(Datos!$D$14*Datos!$C$14),IF(G339&lt;=Datos!$D$14,(G339*Datos!$C$14)))</f>
        <v>1722</v>
      </c>
      <c r="K339" s="186">
        <f>IF((G339-J339-L339)&lt;=Datos!$G$7,"0",IF((G339-J339-L339)&lt;=Datos!$G$8,((G339-J339-L339)-Datos!$F$8)*Datos!$I$6,IF((G339-J339-L339)&lt;=Datos!$G$9,Datos!$I$8+((G339-J339-L339)-Datos!$F$9)*Datos!$J$6,IF((G339-J339-L339)&gt;=Datos!$F$10,(Datos!$I$8+Datos!$J$8)+((G339-J339-L339)-Datos!$F$10)*Datos!$K$6))))</f>
        <v>3486.6756666666661</v>
      </c>
      <c r="L339" s="178">
        <f>IF(G339&gt;=Datos!$D$15,(Datos!$D$15*Datos!$C$15),IF(G339&lt;=Datos!$D$15,(G339*Datos!$C$15)))</f>
        <v>1824</v>
      </c>
      <c r="M339" s="185">
        <v>25</v>
      </c>
      <c r="N339" s="185">
        <f t="shared" ref="N339:N345" si="342">SUM(J339:M339)</f>
        <v>7057.6756666666661</v>
      </c>
      <c r="O339" s="226">
        <f t="shared" ref="O339:O345" si="343">+G339-N339</f>
        <v>52942.324333333338</v>
      </c>
    </row>
    <row r="340" spans="1:15" s="7" customFormat="1" ht="36.75" customHeight="1" x14ac:dyDescent="0.2">
      <c r="A340" s="175">
        <v>259</v>
      </c>
      <c r="B340" s="112" t="s">
        <v>897</v>
      </c>
      <c r="C340" s="112" t="s">
        <v>325</v>
      </c>
      <c r="D340" s="130" t="s">
        <v>760</v>
      </c>
      <c r="E340" s="142" t="s">
        <v>321</v>
      </c>
      <c r="F340" s="142" t="s">
        <v>19</v>
      </c>
      <c r="G340" s="185">
        <v>60000</v>
      </c>
      <c r="H340" s="185">
        <v>0</v>
      </c>
      <c r="I340" s="185">
        <f t="shared" ref="I340:I341" si="344">SUM(G340:H340)</f>
        <v>60000</v>
      </c>
      <c r="J340" s="178">
        <f>IF(G340&gt;=Datos!$D$14,(Datos!$D$14*Datos!$C$14),IF(G340&lt;=Datos!$D$14,(G340*Datos!$C$14)))</f>
        <v>1722</v>
      </c>
      <c r="K340" s="186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3486.6756666666661</v>
      </c>
      <c r="L340" s="178">
        <f>IF(G340&gt;=Datos!$D$15,(Datos!$D$15*Datos!$C$15),IF(G340&lt;=Datos!$D$15,(G340*Datos!$C$15)))</f>
        <v>1824</v>
      </c>
      <c r="M340" s="185">
        <v>25</v>
      </c>
      <c r="N340" s="185">
        <f t="shared" ref="N340:N341" si="345">SUM(J340:M340)</f>
        <v>7057.6756666666661</v>
      </c>
      <c r="O340" s="226">
        <f t="shared" ref="O340:O341" si="346">+G340-N340</f>
        <v>52942.324333333338</v>
      </c>
    </row>
    <row r="341" spans="1:15" s="7" customFormat="1" ht="36.75" customHeight="1" x14ac:dyDescent="0.2">
      <c r="A341" s="175">
        <v>260</v>
      </c>
      <c r="B341" s="112" t="s">
        <v>898</v>
      </c>
      <c r="C341" s="112" t="s">
        <v>325</v>
      </c>
      <c r="D341" s="130" t="s">
        <v>548</v>
      </c>
      <c r="E341" s="142" t="s">
        <v>321</v>
      </c>
      <c r="F341" s="142" t="s">
        <v>19</v>
      </c>
      <c r="G341" s="185">
        <v>35000</v>
      </c>
      <c r="H341" s="185">
        <v>0</v>
      </c>
      <c r="I341" s="185">
        <f t="shared" si="344"/>
        <v>35000</v>
      </c>
      <c r="J341" s="178">
        <f>IF(G341&gt;=Datos!$D$14,(Datos!$D$14*Datos!$C$14),IF(G341&lt;=Datos!$D$14,(G341*Datos!$C$14)))</f>
        <v>1004.5</v>
      </c>
      <c r="K341" s="186" t="str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0</v>
      </c>
      <c r="L341" s="178">
        <f>IF(G341&gt;=Datos!$D$15,(Datos!$D$15*Datos!$C$15),IF(G341&lt;=Datos!$D$15,(G341*Datos!$C$15)))</f>
        <v>1064</v>
      </c>
      <c r="M341" s="185">
        <v>25</v>
      </c>
      <c r="N341" s="185">
        <f t="shared" si="345"/>
        <v>2093.5</v>
      </c>
      <c r="O341" s="226">
        <f t="shared" si="346"/>
        <v>32906.5</v>
      </c>
    </row>
    <row r="342" spans="1:15" s="7" customFormat="1" ht="36.75" customHeight="1" x14ac:dyDescent="0.2">
      <c r="A342" s="175">
        <v>261</v>
      </c>
      <c r="B342" s="112" t="s">
        <v>167</v>
      </c>
      <c r="C342" s="112" t="s">
        <v>325</v>
      </c>
      <c r="D342" s="130" t="s">
        <v>760</v>
      </c>
      <c r="E342" s="142" t="s">
        <v>321</v>
      </c>
      <c r="F342" s="142" t="s">
        <v>19</v>
      </c>
      <c r="G342" s="185">
        <v>65000</v>
      </c>
      <c r="H342" s="185">
        <v>0</v>
      </c>
      <c r="I342" s="185">
        <f t="shared" ref="I342" si="347">SUM(G342:H342)</f>
        <v>65000</v>
      </c>
      <c r="J342" s="178">
        <f>IF(G342&gt;=Datos!$D$14,(Datos!$D$14*Datos!$C$14),IF(G342&lt;=Datos!$D$14,(G342*Datos!$C$14)))</f>
        <v>1865.5</v>
      </c>
      <c r="K342" s="186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4427.5756666666657</v>
      </c>
      <c r="L342" s="178">
        <f>IF(G342&gt;=Datos!$D$15,(Datos!$D$15*Datos!$C$15),IF(G342&lt;=Datos!$D$15,(G342*Datos!$C$15)))</f>
        <v>1976</v>
      </c>
      <c r="M342" s="185">
        <v>25</v>
      </c>
      <c r="N342" s="185">
        <f t="shared" si="342"/>
        <v>8294.0756666666657</v>
      </c>
      <c r="O342" s="226">
        <f t="shared" si="343"/>
        <v>56705.924333333336</v>
      </c>
    </row>
    <row r="343" spans="1:15" s="7" customFormat="1" ht="36.75" customHeight="1" x14ac:dyDescent="0.2">
      <c r="A343" s="175">
        <v>262</v>
      </c>
      <c r="B343" s="112" t="s">
        <v>100</v>
      </c>
      <c r="C343" s="112" t="s">
        <v>325</v>
      </c>
      <c r="D343" s="112" t="s">
        <v>368</v>
      </c>
      <c r="E343" s="142" t="s">
        <v>321</v>
      </c>
      <c r="F343" s="142" t="s">
        <v>19</v>
      </c>
      <c r="G343" s="185">
        <v>60000</v>
      </c>
      <c r="H343" s="185">
        <v>0</v>
      </c>
      <c r="I343" s="185">
        <f t="shared" ref="I343:I344" si="348">SUM(G343:H343)</f>
        <v>60000</v>
      </c>
      <c r="J343" s="178">
        <f>IF(G343&gt;=Datos!$D$14,(Datos!$D$14*Datos!$C$14),IF(G343&lt;=Datos!$D$14,(G343*Datos!$C$14)))</f>
        <v>1722</v>
      </c>
      <c r="K343" s="186">
        <f>IF((G343-J343-L343)&lt;=Datos!$G$7,"0",IF((G343-J343-L343)&lt;=Datos!$G$8,((G343-J343-L343)-Datos!$F$8)*Datos!$I$6,IF((G343-J343-L343)&lt;=Datos!$G$9,Datos!$I$8+((G343-J343-L343)-Datos!$F$9)*Datos!$J$6,IF((G343-J343-L343)&gt;=Datos!$F$10,(Datos!$I$8+Datos!$J$8)+((G343-J343-L343)-Datos!$F$10)*Datos!$K$6))))</f>
        <v>3486.6756666666661</v>
      </c>
      <c r="L343" s="178">
        <f>IF(G343&gt;=Datos!$D$15,(Datos!$D$15*Datos!$C$15),IF(G343&lt;=Datos!$D$15,(G343*Datos!$C$15)))</f>
        <v>1824</v>
      </c>
      <c r="M343" s="185">
        <v>25</v>
      </c>
      <c r="N343" s="185">
        <f t="shared" ref="N343:N344" si="349">SUM(J343:M343)</f>
        <v>7057.6756666666661</v>
      </c>
      <c r="O343" s="226">
        <f t="shared" ref="O343:O344" si="350">+G343-N343</f>
        <v>52942.324333333338</v>
      </c>
    </row>
    <row r="344" spans="1:15" s="7" customFormat="1" ht="36.75" customHeight="1" x14ac:dyDescent="0.2">
      <c r="A344" s="175">
        <v>263</v>
      </c>
      <c r="B344" s="112" t="s">
        <v>186</v>
      </c>
      <c r="C344" s="112" t="s">
        <v>325</v>
      </c>
      <c r="D344" s="112" t="s">
        <v>245</v>
      </c>
      <c r="E344" s="142" t="s">
        <v>321</v>
      </c>
      <c r="F344" s="142" t="s">
        <v>19</v>
      </c>
      <c r="G344" s="185">
        <v>90000</v>
      </c>
      <c r="H344" s="185">
        <v>0</v>
      </c>
      <c r="I344" s="185">
        <f t="shared" si="348"/>
        <v>90000</v>
      </c>
      <c r="J344" s="178">
        <f>IF(G344&gt;=Datos!$D$14,(Datos!$D$14*Datos!$C$14),IF(G344&lt;=Datos!$D$14,(G344*Datos!$C$14)))</f>
        <v>2583</v>
      </c>
      <c r="K344" s="186">
        <f>IF((G344-J344-L344)&lt;=Datos!$G$7,"0",IF((G344-J344-L344)&lt;=Datos!$G$8,((G344-J344-L344)-Datos!$F$8)*Datos!$I$6,IF((G344-J344-L344)&lt;=Datos!$G$9,Datos!$I$8+((G344-J344-L344)-Datos!$F$9)*Datos!$J$6,IF((G344-J344-L344)&gt;=Datos!$F$10,(Datos!$I$8+Datos!$J$8)+((G344-J344-L344)-Datos!$F$10)*Datos!$K$6))))</f>
        <v>9753.1106666666674</v>
      </c>
      <c r="L344" s="178">
        <f>IF(G344&gt;=Datos!$D$15,(Datos!$D$15*Datos!$C$15),IF(G344&lt;=Datos!$D$15,(G344*Datos!$C$15)))</f>
        <v>2736</v>
      </c>
      <c r="M344" s="185">
        <v>25</v>
      </c>
      <c r="N344" s="185">
        <f t="shared" si="349"/>
        <v>15097.110666666667</v>
      </c>
      <c r="O344" s="226">
        <f t="shared" si="350"/>
        <v>74902.889333333325</v>
      </c>
    </row>
    <row r="345" spans="1:15" s="7" customFormat="1" ht="36.75" customHeight="1" x14ac:dyDescent="0.2">
      <c r="A345" s="175">
        <v>264</v>
      </c>
      <c r="B345" s="196" t="s">
        <v>242</v>
      </c>
      <c r="C345" s="112" t="s">
        <v>325</v>
      </c>
      <c r="D345" s="130" t="s">
        <v>760</v>
      </c>
      <c r="E345" s="142" t="s">
        <v>321</v>
      </c>
      <c r="F345" s="142" t="s">
        <v>19</v>
      </c>
      <c r="G345" s="136">
        <v>65000</v>
      </c>
      <c r="H345" s="185">
        <v>0</v>
      </c>
      <c r="I345" s="136">
        <f t="shared" ref="I345:I346" si="351">SUM(G345:H345)</f>
        <v>65000</v>
      </c>
      <c r="J345" s="178">
        <f>IF(G345&gt;=Datos!$D$14,(Datos!$D$14*Datos!$C$14),IF(G345&lt;=Datos!$D$14,(G345*Datos!$C$14)))</f>
        <v>1865.5</v>
      </c>
      <c r="K345" s="186">
        <f>IF((G345-J345-L345)&lt;=Datos!$G$7,"0",IF((G345-J345-L345)&lt;=Datos!$G$8,((G345-J345-L345)-Datos!$F$8)*Datos!$I$6,IF((G345-J345-L345)&lt;=Datos!$G$9,Datos!$I$8+((G345-J345-L345)-Datos!$F$9)*Datos!$J$6,IF((G345-J345-L345)&gt;=Datos!$F$10,(Datos!$I$8+Datos!$J$8)+((G345-J345-L345)-Datos!$F$10)*Datos!$K$6))))</f>
        <v>4427.5756666666657</v>
      </c>
      <c r="L345" s="178">
        <f>IF(G345&gt;=Datos!$D$15,(Datos!$D$15*Datos!$C$15),IF(G345&lt;=Datos!$D$15,(G345*Datos!$C$15)))</f>
        <v>1976</v>
      </c>
      <c r="M345" s="185">
        <v>25</v>
      </c>
      <c r="N345" s="185">
        <f t="shared" si="342"/>
        <v>8294.0756666666657</v>
      </c>
      <c r="O345" s="226">
        <f t="shared" si="343"/>
        <v>56705.924333333336</v>
      </c>
    </row>
    <row r="346" spans="1:15" s="7" customFormat="1" ht="36.75" customHeight="1" x14ac:dyDescent="0.2">
      <c r="A346" s="175">
        <v>265</v>
      </c>
      <c r="B346" s="112" t="s">
        <v>759</v>
      </c>
      <c r="C346" s="112" t="s">
        <v>325</v>
      </c>
      <c r="D346" s="130" t="s">
        <v>369</v>
      </c>
      <c r="E346" s="142" t="s">
        <v>321</v>
      </c>
      <c r="F346" s="142" t="s">
        <v>19</v>
      </c>
      <c r="G346" s="185">
        <v>65000</v>
      </c>
      <c r="H346" s="185">
        <v>0</v>
      </c>
      <c r="I346" s="185">
        <f t="shared" si="351"/>
        <v>65000</v>
      </c>
      <c r="J346" s="178">
        <f>IF(G346&gt;=Datos!$D$14,(Datos!$D$14*Datos!$C$14),IF(G346&lt;=Datos!$D$14,(G346*Datos!$C$14)))</f>
        <v>1865.5</v>
      </c>
      <c r="K346" s="186">
        <f>IF((G346-J346-L346)&lt;=Datos!$G$7,"0",IF((G346-J346-L346)&lt;=Datos!$G$8,((G346-J346-L346)-Datos!$F$8)*Datos!$I$6,IF((G346-J346-L346)&lt;=Datos!$G$9,Datos!$I$8+((G346-J346-L346)-Datos!$F$9)*Datos!$J$6,IF((G346-J346-L346)&gt;=Datos!$F$10,(Datos!$I$8+Datos!$J$8)+((G346-J346-L346)-Datos!$F$10)*Datos!$K$6))))</f>
        <v>4427.5756666666657</v>
      </c>
      <c r="L346" s="178">
        <f>IF(G346&gt;=Datos!$D$15,(Datos!$D$15*Datos!$C$15),IF(G346&lt;=Datos!$D$15,(G346*Datos!$C$15)))</f>
        <v>1976</v>
      </c>
      <c r="M346" s="185">
        <v>25</v>
      </c>
      <c r="N346" s="185">
        <f t="shared" ref="N346" si="352">SUM(J346:M346)</f>
        <v>8294.0756666666657</v>
      </c>
      <c r="O346" s="226">
        <f t="shared" ref="O346" si="353">+G346-N346</f>
        <v>56705.924333333336</v>
      </c>
    </row>
    <row r="347" spans="1:15" s="7" customFormat="1" ht="36.75" customHeight="1" x14ac:dyDescent="0.2">
      <c r="A347" s="175">
        <v>266</v>
      </c>
      <c r="B347" s="112" t="s">
        <v>200</v>
      </c>
      <c r="C347" s="112" t="s">
        <v>325</v>
      </c>
      <c r="D347" s="112" t="s">
        <v>250</v>
      </c>
      <c r="E347" s="142" t="s">
        <v>321</v>
      </c>
      <c r="F347" s="142" t="s">
        <v>19</v>
      </c>
      <c r="G347" s="185">
        <v>80000</v>
      </c>
      <c r="H347" s="185">
        <v>0</v>
      </c>
      <c r="I347" s="185">
        <f t="shared" ref="I347" si="354">SUM(G347:H347)</f>
        <v>80000</v>
      </c>
      <c r="J347" s="178">
        <f>IF(G347&gt;=Datos!$D$14,(Datos!$D$14*Datos!$C$14),IF(G347&lt;=Datos!$D$14,(G347*Datos!$C$14)))</f>
        <v>2296</v>
      </c>
      <c r="K347" s="186">
        <f>IF((G347-J347-L347)&lt;=Datos!$G$7,"0",IF((G347-J347-L347)&lt;=Datos!$G$8,((G347-J347-L347)-Datos!$F$8)*Datos!$I$6,IF((G347-J347-L347)&lt;=Datos!$G$9,Datos!$I$8+((G347-J347-L347)-Datos!$F$9)*Datos!$J$6,IF((G347-J347-L347)&gt;=Datos!$F$10,(Datos!$I$8+Datos!$J$8)+((G347-J347-L347)-Datos!$F$10)*Datos!$K$6))))</f>
        <v>7400.8606666666674</v>
      </c>
      <c r="L347" s="178">
        <f>IF(G347&gt;=Datos!$D$15,(Datos!$D$15*Datos!$C$15),IF(G347&lt;=Datos!$D$15,(G347*Datos!$C$15)))</f>
        <v>2432</v>
      </c>
      <c r="M347" s="185">
        <v>25</v>
      </c>
      <c r="N347" s="185">
        <f t="shared" ref="N347" si="355">SUM(J347:M347)</f>
        <v>12153.860666666667</v>
      </c>
      <c r="O347" s="226">
        <f t="shared" ref="O347" si="356">+G347-N347</f>
        <v>67846.139333333325</v>
      </c>
    </row>
    <row r="348" spans="1:15" s="7" customFormat="1" ht="36.75" customHeight="1" x14ac:dyDescent="0.2">
      <c r="A348" s="175">
        <v>267</v>
      </c>
      <c r="B348" s="112" t="s">
        <v>231</v>
      </c>
      <c r="C348" s="112" t="s">
        <v>325</v>
      </c>
      <c r="D348" s="112" t="s">
        <v>761</v>
      </c>
      <c r="E348" s="142" t="s">
        <v>321</v>
      </c>
      <c r="F348" s="142" t="s">
        <v>19</v>
      </c>
      <c r="G348" s="185">
        <v>80000</v>
      </c>
      <c r="H348" s="185">
        <v>0</v>
      </c>
      <c r="I348" s="185">
        <f t="shared" ref="I348:I353" si="357">SUM(G348:H348)</f>
        <v>80000</v>
      </c>
      <c r="J348" s="178">
        <f>IF(G348&gt;=Datos!$D$14,(Datos!$D$14*Datos!$C$14),IF(G348&lt;=Datos!$D$14,(G348*Datos!$C$14)))</f>
        <v>2296</v>
      </c>
      <c r="K348" s="186">
        <f>IF((G348-J348-L348)&lt;=Datos!$G$7,"0",IF((G348-J348-L348)&lt;=Datos!$G$8,((G348-J348-L348)-Datos!$F$8)*Datos!$I$6,IF((G348-J348-L348)&lt;=Datos!$G$9,Datos!$I$8+((G348-J348-L348)-Datos!$F$9)*Datos!$J$6,IF((G348-J348-L348)&gt;=Datos!$F$10,(Datos!$I$8+Datos!$J$8)+((G348-J348-L348)-Datos!$F$10)*Datos!$K$6))))</f>
        <v>7400.8606666666674</v>
      </c>
      <c r="L348" s="178">
        <f>IF(G348&gt;=Datos!$D$15,(Datos!$D$15*Datos!$C$15),IF(G348&lt;=Datos!$D$15,(G348*Datos!$C$15)))</f>
        <v>2432</v>
      </c>
      <c r="M348" s="185">
        <v>25</v>
      </c>
      <c r="N348" s="185">
        <f t="shared" ref="N348:N353" si="358">SUM(J348:M348)</f>
        <v>12153.860666666667</v>
      </c>
      <c r="O348" s="226">
        <f t="shared" ref="O348:O353" si="359">+G348-N348</f>
        <v>67846.139333333325</v>
      </c>
    </row>
    <row r="349" spans="1:15" s="7" customFormat="1" ht="36.75" customHeight="1" x14ac:dyDescent="0.2">
      <c r="A349" s="175">
        <v>268</v>
      </c>
      <c r="B349" s="112" t="s">
        <v>68</v>
      </c>
      <c r="C349" s="112" t="s">
        <v>325</v>
      </c>
      <c r="D349" s="130" t="s">
        <v>760</v>
      </c>
      <c r="E349" s="142" t="s">
        <v>321</v>
      </c>
      <c r="F349" s="142" t="s">
        <v>19</v>
      </c>
      <c r="G349" s="185">
        <v>65000</v>
      </c>
      <c r="H349" s="185">
        <v>0</v>
      </c>
      <c r="I349" s="185">
        <f t="shared" si="357"/>
        <v>65000</v>
      </c>
      <c r="J349" s="178">
        <f>IF(G349&gt;=Datos!$D$14,(Datos!$D$14*Datos!$C$14),IF(G349&lt;=Datos!$D$14,(G349*Datos!$C$14)))</f>
        <v>1865.5</v>
      </c>
      <c r="K349" s="186">
        <f>IF((G349-J349-L349)&lt;=Datos!$G$7,"0",IF((G349-J349-L349)&lt;=Datos!$G$8,((G349-J349-L349)-Datos!$F$8)*Datos!$I$6,IF((G349-J349-L349)&lt;=Datos!$G$9,Datos!$I$8+((G349-J349-L349)-Datos!$F$9)*Datos!$J$6,IF((G349-J349-L349)&gt;=Datos!$F$10,(Datos!$I$8+Datos!$J$8)+((G349-J349-L349)-Datos!$F$10)*Datos!$K$6))))</f>
        <v>4427.5756666666657</v>
      </c>
      <c r="L349" s="178">
        <f>IF(G349&gt;=Datos!$D$15,(Datos!$D$15*Datos!$C$15),IF(G349&lt;=Datos!$D$15,(G349*Datos!$C$15)))</f>
        <v>1976</v>
      </c>
      <c r="M349" s="185">
        <v>25</v>
      </c>
      <c r="N349" s="185">
        <f t="shared" si="358"/>
        <v>8294.0756666666657</v>
      </c>
      <c r="O349" s="226">
        <f t="shared" si="359"/>
        <v>56705.924333333336</v>
      </c>
    </row>
    <row r="350" spans="1:15" s="7" customFormat="1" ht="36.75" customHeight="1" x14ac:dyDescent="0.2">
      <c r="A350" s="175">
        <v>269</v>
      </c>
      <c r="B350" s="112" t="s">
        <v>348</v>
      </c>
      <c r="C350" s="112" t="s">
        <v>325</v>
      </c>
      <c r="D350" s="130" t="s">
        <v>760</v>
      </c>
      <c r="E350" s="142" t="s">
        <v>321</v>
      </c>
      <c r="F350" s="142" t="s">
        <v>19</v>
      </c>
      <c r="G350" s="185">
        <v>65000</v>
      </c>
      <c r="H350" s="185">
        <v>0</v>
      </c>
      <c r="I350" s="185">
        <f t="shared" si="357"/>
        <v>65000</v>
      </c>
      <c r="J350" s="178">
        <f>IF(G350&gt;=Datos!$D$14,(Datos!$D$14*Datos!$C$14),IF(G350&lt;=Datos!$D$14,(G350*Datos!$C$14)))</f>
        <v>1865.5</v>
      </c>
      <c r="K350" s="186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4427.5756666666657</v>
      </c>
      <c r="L350" s="178">
        <f>IF(G350&gt;=Datos!$D$15,(Datos!$D$15*Datos!$C$15),IF(G350&lt;=Datos!$D$15,(G350*Datos!$C$15)))</f>
        <v>1976</v>
      </c>
      <c r="M350" s="185">
        <v>25</v>
      </c>
      <c r="N350" s="185">
        <f t="shared" si="358"/>
        <v>8294.0756666666657</v>
      </c>
      <c r="O350" s="226">
        <f t="shared" si="359"/>
        <v>56705.924333333336</v>
      </c>
    </row>
    <row r="351" spans="1:15" s="7" customFormat="1" ht="36.75" customHeight="1" x14ac:dyDescent="0.2">
      <c r="A351" s="175">
        <v>270</v>
      </c>
      <c r="B351" s="112" t="s">
        <v>87</v>
      </c>
      <c r="C351" s="112" t="s">
        <v>325</v>
      </c>
      <c r="D351" s="130" t="s">
        <v>760</v>
      </c>
      <c r="E351" s="142" t="s">
        <v>321</v>
      </c>
      <c r="F351" s="142" t="s">
        <v>19</v>
      </c>
      <c r="G351" s="185">
        <v>71662.5</v>
      </c>
      <c r="H351" s="185">
        <v>0</v>
      </c>
      <c r="I351" s="185">
        <f t="shared" si="357"/>
        <v>71662.5</v>
      </c>
      <c r="J351" s="178">
        <f>IF(G351&gt;=Datos!$D$14,(Datos!$D$14*Datos!$C$14),IF(G351&lt;=Datos!$D$14,(G351*Datos!$C$14)))</f>
        <v>2056.7137499999999</v>
      </c>
      <c r="K351" s="186">
        <f>IF((G351-J351-L351)&lt;=Datos!$G$7,"0",IF((G351-J351-L351)&lt;=Datos!$G$8,((G351-J351-L351)-Datos!$F$8)*Datos!$I$6,IF((G351-J351-L351)&lt;=Datos!$G$9,Datos!$I$8+((G351-J351-L351)-Datos!$F$9)*Datos!$J$6,IF((G351-J351-L351)&gt;=Datos!$F$10,(Datos!$I$8+Datos!$J$8)+((G351-J351-L351)-Datos!$F$10)*Datos!$K$6))))</f>
        <v>5681.3249166666683</v>
      </c>
      <c r="L351" s="178">
        <v>2178.54</v>
      </c>
      <c r="M351" s="185">
        <v>25</v>
      </c>
      <c r="N351" s="185">
        <f t="shared" si="358"/>
        <v>9941.5786666666681</v>
      </c>
      <c r="O351" s="226">
        <f t="shared" si="359"/>
        <v>61720.921333333332</v>
      </c>
    </row>
    <row r="352" spans="1:15" s="7" customFormat="1" ht="36.75" customHeight="1" x14ac:dyDescent="0.2">
      <c r="A352" s="175">
        <v>271</v>
      </c>
      <c r="B352" s="112" t="s">
        <v>190</v>
      </c>
      <c r="C352" s="112" t="s">
        <v>325</v>
      </c>
      <c r="D352" s="130" t="s">
        <v>376</v>
      </c>
      <c r="E352" s="142" t="s">
        <v>321</v>
      </c>
      <c r="F352" s="142" t="s">
        <v>19</v>
      </c>
      <c r="G352" s="185">
        <v>80000</v>
      </c>
      <c r="H352" s="185">
        <v>0</v>
      </c>
      <c r="I352" s="185">
        <f t="shared" si="357"/>
        <v>80000</v>
      </c>
      <c r="J352" s="178">
        <f>IF(G352&gt;=Datos!$D$14,(Datos!$D$14*Datos!$C$14),IF(G352&lt;=Datos!$D$14,(G352*Datos!$C$14)))</f>
        <v>2296</v>
      </c>
      <c r="K352" s="186">
        <v>6972</v>
      </c>
      <c r="L352" s="178">
        <f>IF(G352&gt;=Datos!$D$15,(Datos!$D$15*Datos!$C$15),IF(G352&lt;=Datos!$D$15,(G352*Datos!$C$15)))</f>
        <v>2432</v>
      </c>
      <c r="M352" s="185">
        <v>1740.46</v>
      </c>
      <c r="N352" s="185">
        <f t="shared" si="358"/>
        <v>13440.46</v>
      </c>
      <c r="O352" s="226">
        <f t="shared" si="359"/>
        <v>66559.540000000008</v>
      </c>
    </row>
    <row r="353" spans="1:15" s="7" customFormat="1" ht="36.75" customHeight="1" x14ac:dyDescent="0.2">
      <c r="A353" s="175">
        <v>272</v>
      </c>
      <c r="B353" s="112" t="s">
        <v>114</v>
      </c>
      <c r="C353" s="112" t="s">
        <v>325</v>
      </c>
      <c r="D353" s="112" t="s">
        <v>329</v>
      </c>
      <c r="E353" s="142" t="s">
        <v>321</v>
      </c>
      <c r="F353" s="142" t="s">
        <v>19</v>
      </c>
      <c r="G353" s="185">
        <v>75245.3</v>
      </c>
      <c r="H353" s="185">
        <v>0</v>
      </c>
      <c r="I353" s="185">
        <f t="shared" si="357"/>
        <v>75245.3</v>
      </c>
      <c r="J353" s="178">
        <f>IF(G353&gt;=Datos!$D$14,(Datos!$D$14*Datos!$C$14),IF(G353&lt;=Datos!$D$14,(G353*Datos!$C$14)))</f>
        <v>2159.5401099999999</v>
      </c>
      <c r="K353" s="186">
        <f>IF((G353-J353-L353)&lt;=Datos!$G$7,"0",IF((G353-J353-L353)&lt;=Datos!$G$8,((G353-J353-L353)-Datos!$F$8)*Datos!$I$6,IF((G353-J353-L353)&lt;=Datos!$G$9,Datos!$I$8+((G353-J353-L353)-Datos!$F$9)*Datos!$J$6,IF((G353-J353-L353)&gt;=Datos!$F$10,(Datos!$I$8+Datos!$J$8)+((G353-J353-L353)-Datos!$F$10)*Datos!$K$6))))</f>
        <v>6355.536220666665</v>
      </c>
      <c r="L353" s="178">
        <f>IF(G353&gt;=Datos!$D$15,(Datos!$D$15*Datos!$C$15),IF(G353&lt;=Datos!$D$15,(G353*Datos!$C$15)))</f>
        <v>2287.45712</v>
      </c>
      <c r="M353" s="185">
        <v>25</v>
      </c>
      <c r="N353" s="185">
        <f t="shared" si="358"/>
        <v>10827.533450666666</v>
      </c>
      <c r="O353" s="226">
        <f t="shared" si="359"/>
        <v>64417.766549333333</v>
      </c>
    </row>
    <row r="354" spans="1:15" s="90" customFormat="1" ht="36.75" customHeight="1" x14ac:dyDescent="0.2">
      <c r="A354" s="272" t="s">
        <v>551</v>
      </c>
      <c r="B354" s="273"/>
      <c r="C354" s="121">
        <v>15</v>
      </c>
      <c r="D354" s="121"/>
      <c r="E354" s="225"/>
      <c r="F354" s="139"/>
      <c r="G354" s="125">
        <f>SUM(G339:G353)</f>
        <v>1016907.8</v>
      </c>
      <c r="H354" s="125">
        <f t="shared" ref="H354:O354" si="360">SUM(H339:H353)</f>
        <v>0</v>
      </c>
      <c r="I354" s="125">
        <f t="shared" si="360"/>
        <v>1016907.8</v>
      </c>
      <c r="J354" s="125">
        <f t="shared" si="360"/>
        <v>29185.253859999997</v>
      </c>
      <c r="K354" s="125">
        <f t="shared" si="360"/>
        <v>76161.59847066665</v>
      </c>
      <c r="L354" s="125">
        <f t="shared" si="360"/>
        <v>30913.99712</v>
      </c>
      <c r="M354" s="125">
        <f t="shared" si="360"/>
        <v>2090.46</v>
      </c>
      <c r="N354" s="125">
        <f t="shared" si="360"/>
        <v>138351.30945066668</v>
      </c>
      <c r="O354" s="125">
        <f t="shared" si="360"/>
        <v>878556.49054933351</v>
      </c>
    </row>
    <row r="355" spans="1:15" s="7" customFormat="1" ht="36.75" customHeight="1" x14ac:dyDescent="0.2">
      <c r="A355" s="272" t="s">
        <v>884</v>
      </c>
      <c r="B355" s="273"/>
      <c r="C355" s="273"/>
      <c r="D355" s="273"/>
      <c r="E355" s="273"/>
      <c r="F355" s="273"/>
      <c r="G355" s="273"/>
      <c r="H355" s="273"/>
      <c r="I355" s="273"/>
      <c r="J355" s="273"/>
      <c r="K355" s="273"/>
      <c r="L355" s="273"/>
      <c r="M355" s="273"/>
      <c r="N355" s="273"/>
      <c r="O355" s="274"/>
    </row>
    <row r="356" spans="1:15" s="7" customFormat="1" ht="36.75" customHeight="1" x14ac:dyDescent="0.2">
      <c r="A356" s="175">
        <v>273</v>
      </c>
      <c r="B356" s="112" t="s">
        <v>119</v>
      </c>
      <c r="C356" s="112" t="s">
        <v>327</v>
      </c>
      <c r="D356" s="112" t="s">
        <v>763</v>
      </c>
      <c r="E356" s="142" t="s">
        <v>321</v>
      </c>
      <c r="F356" s="142" t="s">
        <v>19</v>
      </c>
      <c r="G356" s="185">
        <v>60000</v>
      </c>
      <c r="H356" s="185">
        <v>0</v>
      </c>
      <c r="I356" s="185">
        <f t="shared" ref="I356:I357" si="361">SUM(G356:H356)</f>
        <v>60000</v>
      </c>
      <c r="J356" s="178">
        <f>IF(G356&gt;=Datos!$D$14,(Datos!$D$14*Datos!$C$14),IF(G356&lt;=Datos!$D$14,(G356*Datos!$C$14)))</f>
        <v>1722</v>
      </c>
      <c r="K356" s="186">
        <v>3143.58</v>
      </c>
      <c r="L356" s="178">
        <f>IF(G356&gt;=Datos!$D$15,(Datos!$D$15*Datos!$C$15),IF(G356&lt;=Datos!$D$15,(G356*Datos!$C$15)))</f>
        <v>1824</v>
      </c>
      <c r="M356" s="185">
        <v>1740.46</v>
      </c>
      <c r="N356" s="185">
        <f t="shared" ref="N356:N359" si="362">SUM(J356:M356)</f>
        <v>8430.0400000000009</v>
      </c>
      <c r="O356" s="226">
        <f t="shared" ref="O356:O362" si="363">+G356-N356</f>
        <v>51569.96</v>
      </c>
    </row>
    <row r="357" spans="1:15" s="7" customFormat="1" ht="36.75" customHeight="1" x14ac:dyDescent="0.2">
      <c r="A357" s="175">
        <v>274</v>
      </c>
      <c r="B357" s="112" t="s">
        <v>628</v>
      </c>
      <c r="C357" s="112" t="s">
        <v>327</v>
      </c>
      <c r="D357" s="112" t="s">
        <v>548</v>
      </c>
      <c r="E357" s="142" t="s">
        <v>321</v>
      </c>
      <c r="F357" s="142" t="s">
        <v>322</v>
      </c>
      <c r="G357" s="185">
        <v>35000</v>
      </c>
      <c r="H357" s="185">
        <v>0</v>
      </c>
      <c r="I357" s="185">
        <f t="shared" si="361"/>
        <v>35000</v>
      </c>
      <c r="J357" s="178">
        <f>IF(G357&gt;=Datos!$D$14,(Datos!$D$14*Datos!$C$14),IF(G357&lt;=Datos!$D$14,(G357*Datos!$C$14)))</f>
        <v>1004.5</v>
      </c>
      <c r="K357" s="186" t="str">
        <f>IF((G357-J357-L357)&lt;=Datos!$G$7,"0",IF((G357-J357-L357)&lt;=Datos!$G$8,((G357-J357-L357)-Datos!$F$8)*Datos!$I$6,IF((G357-J357-L357)&lt;=Datos!$G$9,Datos!$I$8+((G357-J357-L357)-Datos!$F$9)*Datos!$J$6,IF((G357-J357-L357)&gt;=Datos!$F$10,(Datos!$I$8+Datos!$J$8)+((G357-J357-L357)-Datos!$F$10)*Datos!$K$6))))</f>
        <v>0</v>
      </c>
      <c r="L357" s="178">
        <f>IF(G357&gt;=Datos!$D$15,(Datos!$D$15*Datos!$C$15),IF(G357&lt;=Datos!$D$15,(G357*Datos!$C$15)))</f>
        <v>1064</v>
      </c>
      <c r="M357" s="185">
        <v>25</v>
      </c>
      <c r="N357" s="185">
        <f t="shared" si="362"/>
        <v>2093.5</v>
      </c>
      <c r="O357" s="226">
        <f t="shared" si="363"/>
        <v>32906.5</v>
      </c>
    </row>
    <row r="358" spans="1:15" s="7" customFormat="1" ht="36.75" customHeight="1" x14ac:dyDescent="0.2">
      <c r="A358" s="175">
        <v>275</v>
      </c>
      <c r="B358" s="112" t="s">
        <v>147</v>
      </c>
      <c r="C358" s="112" t="s">
        <v>325</v>
      </c>
      <c r="D358" s="130" t="s">
        <v>548</v>
      </c>
      <c r="E358" s="142" t="s">
        <v>321</v>
      </c>
      <c r="F358" s="142" t="s">
        <v>19</v>
      </c>
      <c r="G358" s="185">
        <v>35000</v>
      </c>
      <c r="H358" s="185">
        <v>0</v>
      </c>
      <c r="I358" s="185">
        <f t="shared" ref="I358:I360" si="364">SUM(G358:H358)</f>
        <v>35000</v>
      </c>
      <c r="J358" s="178">
        <f>IF(G358&gt;=Datos!$D$14,(Datos!$D$14*Datos!$C$14),IF(G358&lt;=Datos!$D$14,(G358*Datos!$C$14)))</f>
        <v>1004.5</v>
      </c>
      <c r="K358" s="186" t="str">
        <f>IF((G358-J358-L358)&lt;=Datos!$G$7,"0",IF((G358-J358-L358)&lt;=Datos!$G$8,((G358-J358-L358)-Datos!$F$8)*Datos!$I$6,IF((G358-J358-L358)&lt;=Datos!$G$9,Datos!$I$8+((G358-J358-L358)-Datos!$F$9)*Datos!$J$6,IF((G358-J358-L358)&gt;=Datos!$F$10,(Datos!$I$8+Datos!$J$8)+((G358-J358-L358)-Datos!$F$10)*Datos!$K$6))))</f>
        <v>0</v>
      </c>
      <c r="L358" s="178">
        <f>IF(G358&gt;=Datos!$D$15,(Datos!$D$15*Datos!$C$15),IF(G358&lt;=Datos!$D$15,(G358*Datos!$C$15)))</f>
        <v>1064</v>
      </c>
      <c r="M358" s="185">
        <v>2740.46</v>
      </c>
      <c r="N358" s="185">
        <f t="shared" si="362"/>
        <v>4808.96</v>
      </c>
      <c r="O358" s="226">
        <f t="shared" si="363"/>
        <v>30191.040000000001</v>
      </c>
    </row>
    <row r="359" spans="1:15" s="7" customFormat="1" ht="36.75" customHeight="1" x14ac:dyDescent="0.2">
      <c r="A359" s="175">
        <v>276</v>
      </c>
      <c r="B359" s="112" t="s">
        <v>645</v>
      </c>
      <c r="C359" s="112" t="s">
        <v>327</v>
      </c>
      <c r="D359" s="112" t="s">
        <v>548</v>
      </c>
      <c r="E359" s="142" t="s">
        <v>321</v>
      </c>
      <c r="F359" s="142" t="s">
        <v>322</v>
      </c>
      <c r="G359" s="185">
        <v>35000</v>
      </c>
      <c r="H359" s="185">
        <v>0</v>
      </c>
      <c r="I359" s="185">
        <f t="shared" si="364"/>
        <v>35000</v>
      </c>
      <c r="J359" s="178">
        <f>IF(G359&gt;=Datos!$D$14,(Datos!$D$14*Datos!$C$14),IF(G359&lt;=Datos!$D$14,(G359*Datos!$C$14)))</f>
        <v>1004.5</v>
      </c>
      <c r="K359" s="186" t="str">
        <f>IF((G359-J359-L359)&lt;=Datos!$G$7,"0",IF((G359-J359-L359)&lt;=Datos!$G$8,((G359-J359-L359)-Datos!$F$8)*Datos!$I$6,IF((G359-J359-L359)&lt;=Datos!$G$9,Datos!$I$8+((G359-J359-L359)-Datos!$F$9)*Datos!$J$6,IF((G359-J359-L359)&gt;=Datos!$F$10,(Datos!$I$8+Datos!$J$8)+((G359-J359-L359)-Datos!$F$10)*Datos!$K$6))))</f>
        <v>0</v>
      </c>
      <c r="L359" s="178">
        <f>IF(G359&gt;=Datos!$D$15,(Datos!$D$15*Datos!$C$15),IF(G359&lt;=Datos!$D$15,(G359*Datos!$C$15)))</f>
        <v>1064</v>
      </c>
      <c r="M359" s="185">
        <v>25</v>
      </c>
      <c r="N359" s="185">
        <f t="shared" si="362"/>
        <v>2093.5</v>
      </c>
      <c r="O359" s="226">
        <f t="shared" si="363"/>
        <v>32906.5</v>
      </c>
    </row>
    <row r="360" spans="1:15" s="7" customFormat="1" ht="36.75" customHeight="1" x14ac:dyDescent="0.2">
      <c r="A360" s="175">
        <v>277</v>
      </c>
      <c r="B360" s="112" t="s">
        <v>91</v>
      </c>
      <c r="C360" s="112" t="s">
        <v>327</v>
      </c>
      <c r="D360" s="112" t="s">
        <v>765</v>
      </c>
      <c r="E360" s="142" t="s">
        <v>321</v>
      </c>
      <c r="F360" s="142" t="s">
        <v>19</v>
      </c>
      <c r="G360" s="185">
        <v>60000</v>
      </c>
      <c r="H360" s="185">
        <v>0</v>
      </c>
      <c r="I360" s="185">
        <f t="shared" si="364"/>
        <v>60000</v>
      </c>
      <c r="J360" s="178">
        <f>IF(G360&gt;=Datos!$D$14,(Datos!$D$14*Datos!$C$14),IF(G360&lt;=Datos!$D$14,(G360*Datos!$C$14)))</f>
        <v>1722</v>
      </c>
      <c r="K360" s="186">
        <v>3143.58</v>
      </c>
      <c r="L360" s="178">
        <f>IF(G360&gt;=Datos!$D$15,(Datos!$D$15*Datos!$C$15),IF(G360&lt;=Datos!$D$15,(G360*Datos!$C$15)))</f>
        <v>1824</v>
      </c>
      <c r="M360" s="185">
        <v>1740.46</v>
      </c>
      <c r="N360" s="185">
        <f t="shared" ref="N360" si="365">SUM(J360:M360)</f>
        <v>8430.0400000000009</v>
      </c>
      <c r="O360" s="226">
        <f t="shared" ref="O360" si="366">+G360-N360</f>
        <v>51569.96</v>
      </c>
    </row>
    <row r="361" spans="1:15" s="7" customFormat="1" ht="36.75" customHeight="1" x14ac:dyDescent="0.2">
      <c r="A361" s="175">
        <v>278</v>
      </c>
      <c r="B361" s="167" t="s">
        <v>520</v>
      </c>
      <c r="C361" s="112" t="s">
        <v>327</v>
      </c>
      <c r="D361" s="135" t="s">
        <v>521</v>
      </c>
      <c r="E361" s="142" t="s">
        <v>321</v>
      </c>
      <c r="F361" s="142" t="s">
        <v>19</v>
      </c>
      <c r="G361" s="185">
        <v>68250</v>
      </c>
      <c r="H361" s="185">
        <v>0</v>
      </c>
      <c r="I361" s="185">
        <f t="shared" ref="I361:I362" si="367">SUM(G361:H361)</f>
        <v>68250</v>
      </c>
      <c r="J361" s="178">
        <v>1958.78</v>
      </c>
      <c r="K361" s="186">
        <v>5039.16</v>
      </c>
      <c r="L361" s="178">
        <v>2074.8000000000002</v>
      </c>
      <c r="M361" s="185">
        <v>4025</v>
      </c>
      <c r="N361" s="185">
        <f>SUM(J361:M361)</f>
        <v>13097.74</v>
      </c>
      <c r="O361" s="226">
        <f t="shared" si="363"/>
        <v>55152.26</v>
      </c>
    </row>
    <row r="362" spans="1:15" s="7" customFormat="1" ht="36.75" customHeight="1" x14ac:dyDescent="0.2">
      <c r="A362" s="175">
        <v>279</v>
      </c>
      <c r="B362" s="112" t="s">
        <v>61</v>
      </c>
      <c r="C362" s="112" t="s">
        <v>327</v>
      </c>
      <c r="D362" s="112" t="s">
        <v>548</v>
      </c>
      <c r="E362" s="142" t="s">
        <v>321</v>
      </c>
      <c r="F362" s="142" t="s">
        <v>19</v>
      </c>
      <c r="G362" s="185">
        <v>35000</v>
      </c>
      <c r="H362" s="185">
        <v>0</v>
      </c>
      <c r="I362" s="185">
        <f t="shared" si="367"/>
        <v>35000</v>
      </c>
      <c r="J362" s="178">
        <f>IF(G362&gt;=Datos!$D$14,(Datos!$D$14*Datos!$C$14),IF(G362&lt;=Datos!$D$14,(G362*Datos!$C$14)))</f>
        <v>1004.5</v>
      </c>
      <c r="K362" s="186" t="str">
        <f>IF((G362-J362-L362)&lt;=Datos!$G$7,"0",IF((G362-J362-L362)&lt;=Datos!$G$8,((G362-J362-L362)-Datos!$F$8)*Datos!$I$6,IF((G362-J362-L362)&lt;=Datos!$G$9,Datos!$I$8+((G362-J362-L362)-Datos!$F$9)*Datos!$J$6,IF((G362-J362-L362)&gt;=Datos!$F$10,(Datos!$I$8+Datos!$J$8)+((G362-J362-L362)-Datos!$F$10)*Datos!$K$6))))</f>
        <v>0</v>
      </c>
      <c r="L362" s="178">
        <f>IF(G362&gt;=Datos!$D$15,(Datos!$D$15*Datos!$C$15),IF(G362&lt;=Datos!$D$15,(G362*Datos!$C$15)))</f>
        <v>1064</v>
      </c>
      <c r="M362" s="185">
        <v>25</v>
      </c>
      <c r="N362" s="185">
        <f t="shared" ref="N362:N371" si="368">SUM(J362:M362)</f>
        <v>2093.5</v>
      </c>
      <c r="O362" s="226">
        <f t="shared" si="363"/>
        <v>32906.5</v>
      </c>
    </row>
    <row r="363" spans="1:15" ht="36.75" customHeight="1" x14ac:dyDescent="0.2">
      <c r="A363" s="175">
        <v>280</v>
      </c>
      <c r="B363" s="180" t="s">
        <v>629</v>
      </c>
      <c r="C363" s="112" t="s">
        <v>327</v>
      </c>
      <c r="D363" s="112" t="s">
        <v>763</v>
      </c>
      <c r="E363" s="142" t="s">
        <v>321</v>
      </c>
      <c r="F363" s="181" t="s">
        <v>322</v>
      </c>
      <c r="G363" s="182">
        <v>60000</v>
      </c>
      <c r="H363" s="185">
        <v>0</v>
      </c>
      <c r="I363" s="185">
        <f t="shared" ref="I363:I367" si="369">SUM(G363:H363)</f>
        <v>60000</v>
      </c>
      <c r="J363" s="178">
        <f>IF(G363&gt;=Datos!$D$14,(Datos!$D$14*Datos!$C$14),IF(G363&lt;=Datos!$D$14,(G363*Datos!$C$14)))</f>
        <v>1722</v>
      </c>
      <c r="K363" s="186">
        <f>IF((G363-J363-L363)&lt;=Datos!$G$7,"0",IF((G363-J363-L363)&lt;=Datos!$G$8,((G363-J363-L363)-Datos!$F$8)*Datos!$I$6,IF((G363-J363-L363)&lt;=Datos!$G$9,Datos!$I$8+((G363-J363-L363)-Datos!$F$9)*Datos!$J$6,IF((G363-J363-L363)&gt;=Datos!$F$10,(Datos!$I$8+Datos!$J$8)+((G363-J363-L363)-Datos!$F$10)*Datos!$K$6))))</f>
        <v>3486.6756666666661</v>
      </c>
      <c r="L363" s="178">
        <f>IF(G363&gt;=Datos!$D$15,(Datos!$D$15*Datos!$C$15),IF(G363&lt;=Datos!$D$15,(G363*Datos!$C$15)))</f>
        <v>1824</v>
      </c>
      <c r="M363" s="185">
        <v>5025</v>
      </c>
      <c r="N363" s="185">
        <f t="shared" si="368"/>
        <v>12057.675666666666</v>
      </c>
      <c r="O363" s="226">
        <f t="shared" ref="O363:O371" si="370">+G363-N363</f>
        <v>47942.324333333338</v>
      </c>
    </row>
    <row r="364" spans="1:15" s="7" customFormat="1" ht="36.75" customHeight="1" x14ac:dyDescent="0.2">
      <c r="A364" s="175">
        <v>281</v>
      </c>
      <c r="B364" s="112" t="s">
        <v>338</v>
      </c>
      <c r="C364" s="112" t="s">
        <v>327</v>
      </c>
      <c r="D364" s="112" t="s">
        <v>763</v>
      </c>
      <c r="E364" s="142" t="s">
        <v>321</v>
      </c>
      <c r="F364" s="142" t="s">
        <v>19</v>
      </c>
      <c r="G364" s="185">
        <v>60000</v>
      </c>
      <c r="H364" s="185">
        <v>0</v>
      </c>
      <c r="I364" s="185">
        <f t="shared" si="369"/>
        <v>60000</v>
      </c>
      <c r="J364" s="178">
        <f>IF(G364&gt;=Datos!$D$14,(Datos!$D$14*Datos!$C$14),IF(G364&lt;=Datos!$D$14,(G364*Datos!$C$14)))</f>
        <v>1722</v>
      </c>
      <c r="K364" s="186">
        <v>3486.68</v>
      </c>
      <c r="L364" s="178">
        <f>IF(G364&gt;=Datos!$D$15,(Datos!$D$15*Datos!$C$15),IF(G364&lt;=Datos!$D$15,(G364*Datos!$C$15)))</f>
        <v>1824</v>
      </c>
      <c r="M364" s="185">
        <v>6893.17</v>
      </c>
      <c r="N364" s="185">
        <f t="shared" si="368"/>
        <v>13925.85</v>
      </c>
      <c r="O364" s="226">
        <f t="shared" si="370"/>
        <v>46074.15</v>
      </c>
    </row>
    <row r="365" spans="1:15" s="7" customFormat="1" ht="36.75" customHeight="1" x14ac:dyDescent="0.2">
      <c r="A365" s="175">
        <v>282</v>
      </c>
      <c r="B365" s="112" t="s">
        <v>148</v>
      </c>
      <c r="C365" s="112" t="s">
        <v>327</v>
      </c>
      <c r="D365" s="135" t="s">
        <v>375</v>
      </c>
      <c r="E365" s="142" t="s">
        <v>321</v>
      </c>
      <c r="F365" s="142" t="s">
        <v>19</v>
      </c>
      <c r="G365" s="185">
        <v>60000</v>
      </c>
      <c r="H365" s="185">
        <v>0</v>
      </c>
      <c r="I365" s="185">
        <f t="shared" ref="I365" si="371">SUM(G365:H365)</f>
        <v>60000</v>
      </c>
      <c r="J365" s="178">
        <f>IF(G365&gt;=Datos!$D$14,(Datos!$D$14*Datos!$C$14),IF(G365&lt;=Datos!$D$14,(G365*Datos!$C$14)))</f>
        <v>1722</v>
      </c>
      <c r="K365" s="186">
        <v>3143.58</v>
      </c>
      <c r="L365" s="178">
        <f>IF(G365&gt;=Datos!$D$15,(Datos!$D$15*Datos!$C$15),IF(G365&lt;=Datos!$D$15,(G365*Datos!$C$15)))</f>
        <v>1824</v>
      </c>
      <c r="M365" s="185">
        <v>3740.46</v>
      </c>
      <c r="N365" s="185">
        <f t="shared" si="368"/>
        <v>10430.040000000001</v>
      </c>
      <c r="O365" s="226">
        <f t="shared" si="370"/>
        <v>49569.96</v>
      </c>
    </row>
    <row r="366" spans="1:15" s="7" customFormat="1" ht="36.75" customHeight="1" x14ac:dyDescent="0.2">
      <c r="A366" s="175">
        <v>283</v>
      </c>
      <c r="B366" s="112" t="s">
        <v>172</v>
      </c>
      <c r="C366" s="112" t="s">
        <v>327</v>
      </c>
      <c r="D366" s="135" t="s">
        <v>762</v>
      </c>
      <c r="E366" s="142" t="s">
        <v>321</v>
      </c>
      <c r="F366" s="142" t="s">
        <v>19</v>
      </c>
      <c r="G366" s="185">
        <v>60000</v>
      </c>
      <c r="H366" s="185">
        <v>0</v>
      </c>
      <c r="I366" s="185">
        <f t="shared" si="369"/>
        <v>60000</v>
      </c>
      <c r="J366" s="178">
        <f>IF(G366&gt;=Datos!$D$14,(Datos!$D$14*Datos!$C$14),IF(G366&lt;=Datos!$D$14,(G366*Datos!$C$14)))</f>
        <v>1722</v>
      </c>
      <c r="K366" s="186">
        <v>3486.68</v>
      </c>
      <c r="L366" s="178">
        <f>IF(G366&gt;=Datos!$D$15,(Datos!$D$15*Datos!$C$15),IF(G366&lt;=Datos!$D$15,(G366*Datos!$C$15)))</f>
        <v>1824</v>
      </c>
      <c r="M366" s="185">
        <v>25</v>
      </c>
      <c r="N366" s="185">
        <f t="shared" si="368"/>
        <v>7057.68</v>
      </c>
      <c r="O366" s="226">
        <f t="shared" si="370"/>
        <v>52942.32</v>
      </c>
    </row>
    <row r="367" spans="1:15" s="7" customFormat="1" ht="36.75" customHeight="1" x14ac:dyDescent="0.2">
      <c r="A367" s="175">
        <v>284</v>
      </c>
      <c r="B367" s="112" t="s">
        <v>217</v>
      </c>
      <c r="C367" s="112" t="s">
        <v>327</v>
      </c>
      <c r="D367" s="135" t="s">
        <v>494</v>
      </c>
      <c r="E367" s="142" t="s">
        <v>321</v>
      </c>
      <c r="F367" s="142" t="s">
        <v>19</v>
      </c>
      <c r="G367" s="185">
        <v>60000</v>
      </c>
      <c r="H367" s="185">
        <v>0</v>
      </c>
      <c r="I367" s="185">
        <f t="shared" si="369"/>
        <v>60000</v>
      </c>
      <c r="J367" s="178">
        <f>IF(G367&gt;=Datos!$D$14,(Datos!$D$14*Datos!$C$14),IF(G367&lt;=Datos!$D$14,(G367*Datos!$C$14)))</f>
        <v>1722</v>
      </c>
      <c r="K367" s="186">
        <v>3486.68</v>
      </c>
      <c r="L367" s="178">
        <f>IF(G367&gt;=Datos!$D$15,(Datos!$D$15*Datos!$C$15),IF(G367&lt;=Datos!$D$15,(G367*Datos!$C$15)))</f>
        <v>1824</v>
      </c>
      <c r="M367" s="185">
        <v>25</v>
      </c>
      <c r="N367" s="185">
        <f t="shared" si="368"/>
        <v>7057.68</v>
      </c>
      <c r="O367" s="226">
        <f t="shared" si="370"/>
        <v>52942.32</v>
      </c>
    </row>
    <row r="368" spans="1:15" s="7" customFormat="1" ht="36.75" customHeight="1" x14ac:dyDescent="0.2">
      <c r="A368" s="175">
        <v>285</v>
      </c>
      <c r="B368" s="112" t="s">
        <v>52</v>
      </c>
      <c r="C368" s="112" t="s">
        <v>327</v>
      </c>
      <c r="D368" s="135" t="s">
        <v>764</v>
      </c>
      <c r="E368" s="142" t="s">
        <v>321</v>
      </c>
      <c r="F368" s="142" t="s">
        <v>19</v>
      </c>
      <c r="G368" s="185">
        <v>60000</v>
      </c>
      <c r="H368" s="185">
        <v>0</v>
      </c>
      <c r="I368" s="185">
        <f t="shared" ref="I368" si="372">SUM(G368:H368)</f>
        <v>60000</v>
      </c>
      <c r="J368" s="178">
        <f>IF(G368&gt;=Datos!$D$14,(Datos!$D$14*Datos!$C$14),IF(G368&lt;=Datos!$D$14,(G368*Datos!$C$14)))</f>
        <v>1722</v>
      </c>
      <c r="K368" s="186">
        <v>3486.68</v>
      </c>
      <c r="L368" s="178">
        <f>IF(G368&gt;=Datos!$D$15,(Datos!$D$15*Datos!$C$15),IF(G368&lt;=Datos!$D$15,(G368*Datos!$C$15)))</f>
        <v>1824</v>
      </c>
      <c r="M368" s="185">
        <v>25</v>
      </c>
      <c r="N368" s="185">
        <f t="shared" si="368"/>
        <v>7057.68</v>
      </c>
      <c r="O368" s="226">
        <f t="shared" si="370"/>
        <v>52942.32</v>
      </c>
    </row>
    <row r="369" spans="1:16" s="7" customFormat="1" ht="36.75" customHeight="1" x14ac:dyDescent="0.2">
      <c r="A369" s="175">
        <v>286</v>
      </c>
      <c r="B369" s="112" t="s">
        <v>177</v>
      </c>
      <c r="C369" s="112" t="s">
        <v>327</v>
      </c>
      <c r="D369" s="112" t="s">
        <v>329</v>
      </c>
      <c r="E369" s="142" t="s">
        <v>321</v>
      </c>
      <c r="F369" s="142" t="s">
        <v>19</v>
      </c>
      <c r="G369" s="185">
        <v>60000</v>
      </c>
      <c r="H369" s="185">
        <v>0</v>
      </c>
      <c r="I369" s="185">
        <f t="shared" ref="I369" si="373">SUM(G369:H369)</f>
        <v>60000</v>
      </c>
      <c r="J369" s="178">
        <f>IF(G369&gt;=Datos!$D$14,(Datos!$D$14*Datos!$C$14),IF(G369&lt;=Datos!$D$14,(G369*Datos!$C$14)))</f>
        <v>1722</v>
      </c>
      <c r="K369" s="186">
        <v>2800.49</v>
      </c>
      <c r="L369" s="178">
        <f>IF(G369&gt;=Datos!$D$15,(Datos!$D$15*Datos!$C$15),IF(G369&lt;=Datos!$D$15,(G369*Datos!$C$15)))</f>
        <v>1824</v>
      </c>
      <c r="M369" s="185">
        <v>3455.92</v>
      </c>
      <c r="N369" s="185">
        <f t="shared" si="368"/>
        <v>9802.41</v>
      </c>
      <c r="O369" s="226">
        <f t="shared" si="370"/>
        <v>50197.59</v>
      </c>
    </row>
    <row r="370" spans="1:16" s="7" customFormat="1" ht="36.75" customHeight="1" x14ac:dyDescent="0.2">
      <c r="A370" s="175">
        <v>287</v>
      </c>
      <c r="B370" s="112" t="s">
        <v>84</v>
      </c>
      <c r="C370" s="112" t="s">
        <v>327</v>
      </c>
      <c r="D370" s="135" t="s">
        <v>375</v>
      </c>
      <c r="E370" s="142" t="s">
        <v>321</v>
      </c>
      <c r="F370" s="142" t="s">
        <v>19</v>
      </c>
      <c r="G370" s="185">
        <v>60000</v>
      </c>
      <c r="H370" s="185">
        <v>0</v>
      </c>
      <c r="I370" s="185">
        <f t="shared" ref="I370" si="374">SUM(G370:H370)</f>
        <v>60000</v>
      </c>
      <c r="J370" s="178">
        <f>IF(G370&gt;=Datos!$D$14,(Datos!$D$14*Datos!$C$14),IF(G370&lt;=Datos!$D$14,(G370*Datos!$C$14)))</f>
        <v>1722</v>
      </c>
      <c r="K370" s="186">
        <v>3143.58</v>
      </c>
      <c r="L370" s="178">
        <f>IF(G370&gt;=Datos!$D$15,(Datos!$D$15*Datos!$C$15),IF(G370&lt;=Datos!$D$15,(G370*Datos!$C$15)))</f>
        <v>1824</v>
      </c>
      <c r="M370" s="185">
        <v>1740.46</v>
      </c>
      <c r="N370" s="185">
        <f t="shared" ref="N370" si="375">SUM(J370:M370)</f>
        <v>8430.0400000000009</v>
      </c>
      <c r="O370" s="226">
        <f t="shared" ref="O370" si="376">+G370-N370</f>
        <v>51569.96</v>
      </c>
    </row>
    <row r="371" spans="1:16" s="7" customFormat="1" ht="36.75" customHeight="1" x14ac:dyDescent="0.2">
      <c r="A371" s="175">
        <v>288</v>
      </c>
      <c r="B371" s="112" t="s">
        <v>127</v>
      </c>
      <c r="C371" s="112" t="s">
        <v>327</v>
      </c>
      <c r="D371" s="112" t="s">
        <v>548</v>
      </c>
      <c r="E371" s="142" t="s">
        <v>321</v>
      </c>
      <c r="F371" s="142" t="s">
        <v>19</v>
      </c>
      <c r="G371" s="185">
        <v>35000</v>
      </c>
      <c r="H371" s="185">
        <v>0</v>
      </c>
      <c r="I371" s="185">
        <f t="shared" ref="I371" si="377">SUM(G371:H371)</f>
        <v>35000</v>
      </c>
      <c r="J371" s="178">
        <f>IF(G371&gt;=Datos!$D$14,(Datos!$D$14*Datos!$C$14),IF(G371&lt;=Datos!$D$14,(G371*Datos!$C$14)))</f>
        <v>1004.5</v>
      </c>
      <c r="K371" s="186" t="str">
        <f>IF((G371-J371-L371)&lt;=Datos!$G$7,"0",IF((G371-J371-L371)&lt;=Datos!$G$8,((G371-J371-L371)-Datos!$F$8)*Datos!$I$6,IF((G371-J371-L371)&lt;=Datos!$G$9,Datos!$I$8+((G371-J371-L371)-Datos!$F$9)*Datos!$J$6,IF((G371-J371-L371)&gt;=Datos!$F$10,(Datos!$I$8+Datos!$J$8)+((G371-J371-L371)-Datos!$F$10)*Datos!$K$6))))</f>
        <v>0</v>
      </c>
      <c r="L371" s="178">
        <f>IF(G371&gt;=Datos!$D$15,(Datos!$D$15*Datos!$C$15),IF(G371&lt;=Datos!$D$15,(G371*Datos!$C$15)))</f>
        <v>1064</v>
      </c>
      <c r="M371" s="185">
        <v>25</v>
      </c>
      <c r="N371" s="185">
        <f t="shared" si="368"/>
        <v>2093.5</v>
      </c>
      <c r="O371" s="226">
        <f t="shared" si="370"/>
        <v>32906.5</v>
      </c>
    </row>
    <row r="372" spans="1:16" s="7" customFormat="1" ht="36.75" customHeight="1" x14ac:dyDescent="0.2">
      <c r="A372" s="175">
        <v>289</v>
      </c>
      <c r="B372" s="112" t="s">
        <v>116</v>
      </c>
      <c r="C372" s="112" t="s">
        <v>327</v>
      </c>
      <c r="D372" s="112" t="s">
        <v>548</v>
      </c>
      <c r="E372" s="142" t="s">
        <v>321</v>
      </c>
      <c r="F372" s="142" t="s">
        <v>19</v>
      </c>
      <c r="G372" s="185">
        <v>35000</v>
      </c>
      <c r="H372" s="185">
        <v>0</v>
      </c>
      <c r="I372" s="185">
        <f t="shared" ref="I372" si="378">SUM(G372:H372)</f>
        <v>35000</v>
      </c>
      <c r="J372" s="178">
        <f>IF(G372&gt;=Datos!$D$14,(Datos!$D$14*Datos!$C$14),IF(G372&lt;=Datos!$D$14,(G372*Datos!$C$14)))</f>
        <v>1004.5</v>
      </c>
      <c r="K372" s="186" t="str">
        <f>IF((G372-J372-L372)&lt;=Datos!$G$7,"0",IF((G372-J372-L372)&lt;=Datos!$G$8,((G372-J372-L372)-Datos!$F$8)*Datos!$I$6,IF((G372-J372-L372)&lt;=Datos!$G$9,Datos!$I$8+((G372-J372-L372)-Datos!$F$9)*Datos!$J$6,IF((G372-J372-L372)&gt;=Datos!$F$10,(Datos!$I$8+Datos!$J$8)+((G372-J372-L372)-Datos!$F$10)*Datos!$K$6))))</f>
        <v>0</v>
      </c>
      <c r="L372" s="178">
        <f>IF(G372&gt;=Datos!$D$15,(Datos!$D$15*Datos!$C$15),IF(G372&lt;=Datos!$D$15,(G372*Datos!$C$15)))</f>
        <v>1064</v>
      </c>
      <c r="M372" s="185">
        <v>25</v>
      </c>
      <c r="N372" s="185">
        <f t="shared" ref="N372" si="379">SUM(J372:M372)</f>
        <v>2093.5</v>
      </c>
      <c r="O372" s="226">
        <f t="shared" ref="O372" si="380">+G372-N372</f>
        <v>32906.5</v>
      </c>
    </row>
    <row r="373" spans="1:16" s="90" customFormat="1" ht="36.75" customHeight="1" x14ac:dyDescent="0.2">
      <c r="A373" s="272" t="s">
        <v>551</v>
      </c>
      <c r="B373" s="273"/>
      <c r="C373" s="121">
        <v>17</v>
      </c>
      <c r="D373" s="121"/>
      <c r="E373" s="225"/>
      <c r="F373" s="139"/>
      <c r="G373" s="125">
        <f t="shared" ref="G373:O373" si="381">SUM(G356:G372)</f>
        <v>878250</v>
      </c>
      <c r="H373" s="125">
        <f t="shared" si="381"/>
        <v>0</v>
      </c>
      <c r="I373" s="125">
        <f t="shared" si="381"/>
        <v>878250</v>
      </c>
      <c r="J373" s="125">
        <f t="shared" si="381"/>
        <v>25205.78</v>
      </c>
      <c r="K373" s="125">
        <f t="shared" si="381"/>
        <v>37847.365666666665</v>
      </c>
      <c r="L373" s="125">
        <f t="shared" si="381"/>
        <v>26698.799999999999</v>
      </c>
      <c r="M373" s="125">
        <f t="shared" si="381"/>
        <v>31301.39</v>
      </c>
      <c r="N373" s="125">
        <f t="shared" si="381"/>
        <v>121053.33566666665</v>
      </c>
      <c r="O373" s="125">
        <f t="shared" si="381"/>
        <v>757196.66433333326</v>
      </c>
      <c r="P373" s="233"/>
    </row>
    <row r="374" spans="1:16" s="7" customFormat="1" ht="36.75" customHeight="1" x14ac:dyDescent="0.2">
      <c r="A374" s="272" t="s">
        <v>566</v>
      </c>
      <c r="B374" s="273"/>
      <c r="C374" s="273"/>
      <c r="D374" s="273"/>
      <c r="E374" s="273"/>
      <c r="F374" s="273"/>
      <c r="G374" s="273"/>
      <c r="H374" s="273"/>
      <c r="I374" s="273"/>
      <c r="J374" s="273"/>
      <c r="K374" s="273"/>
      <c r="L374" s="273"/>
      <c r="M374" s="273"/>
      <c r="N374" s="273"/>
      <c r="O374" s="274"/>
    </row>
    <row r="375" spans="1:16" s="7" customFormat="1" ht="36.75" customHeight="1" x14ac:dyDescent="0.2">
      <c r="A375" s="175">
        <v>290</v>
      </c>
      <c r="B375" s="112" t="s">
        <v>216</v>
      </c>
      <c r="C375" s="112" t="s">
        <v>326</v>
      </c>
      <c r="D375" s="130" t="s">
        <v>546</v>
      </c>
      <c r="E375" s="142" t="s">
        <v>321</v>
      </c>
      <c r="F375" s="142" t="s">
        <v>19</v>
      </c>
      <c r="G375" s="185">
        <v>120000</v>
      </c>
      <c r="H375" s="185">
        <v>0</v>
      </c>
      <c r="I375" s="185">
        <f t="shared" ref="I375" si="382">SUM(G375:H375)</f>
        <v>120000</v>
      </c>
      <c r="J375" s="178">
        <f>IF(G375&gt;=Datos!$D$14,(Datos!$D$14*Datos!$C$14),IF(G375&lt;=Datos!$D$14,(G375*Datos!$C$14)))</f>
        <v>3444</v>
      </c>
      <c r="K375" s="186">
        <v>16381</v>
      </c>
      <c r="L375" s="178">
        <f>IF(G375&gt;=Datos!$D$15,(Datos!$D$15*Datos!$C$15),IF(G375&lt;=Datos!$D$15,(G375*Datos!$C$15)))</f>
        <v>3648</v>
      </c>
      <c r="M375" s="185">
        <v>1740.46</v>
      </c>
      <c r="N375" s="185">
        <f t="shared" ref="N375" si="383">SUM(J375:M375)</f>
        <v>25213.46</v>
      </c>
      <c r="O375" s="226">
        <f t="shared" ref="O375" si="384">+G375-N375</f>
        <v>94786.540000000008</v>
      </c>
    </row>
    <row r="376" spans="1:16" s="90" customFormat="1" ht="36.75" customHeight="1" x14ac:dyDescent="0.2">
      <c r="A376" s="272" t="s">
        <v>551</v>
      </c>
      <c r="B376" s="273"/>
      <c r="C376" s="121">
        <v>1</v>
      </c>
      <c r="D376" s="121"/>
      <c r="E376" s="225"/>
      <c r="F376" s="139"/>
      <c r="G376" s="125">
        <f>SUM(G375)</f>
        <v>120000</v>
      </c>
      <c r="H376" s="125">
        <f t="shared" ref="H376:O376" si="385">SUM(H375)</f>
        <v>0</v>
      </c>
      <c r="I376" s="125">
        <f t="shared" si="385"/>
        <v>120000</v>
      </c>
      <c r="J376" s="125">
        <f t="shared" si="385"/>
        <v>3444</v>
      </c>
      <c r="K376" s="125">
        <f t="shared" si="385"/>
        <v>16381</v>
      </c>
      <c r="L376" s="125">
        <f t="shared" si="385"/>
        <v>3648</v>
      </c>
      <c r="M376" s="125">
        <f t="shared" si="385"/>
        <v>1740.46</v>
      </c>
      <c r="N376" s="125">
        <f t="shared" si="385"/>
        <v>25213.46</v>
      </c>
      <c r="O376" s="125">
        <f t="shared" si="385"/>
        <v>94786.540000000008</v>
      </c>
      <c r="P376" s="233"/>
    </row>
    <row r="377" spans="1:16" ht="36.75" customHeight="1" x14ac:dyDescent="0.2">
      <c r="A377" s="298" t="s">
        <v>567</v>
      </c>
      <c r="B377" s="299"/>
      <c r="C377" s="299"/>
      <c r="D377" s="299"/>
      <c r="E377" s="299"/>
      <c r="F377" s="299"/>
      <c r="G377" s="299"/>
      <c r="H377" s="299"/>
      <c r="I377" s="299"/>
      <c r="J377" s="299"/>
      <c r="K377" s="299"/>
      <c r="L377" s="299"/>
      <c r="M377" s="299"/>
      <c r="N377" s="299"/>
      <c r="O377" s="300"/>
    </row>
    <row r="378" spans="1:16" s="7" customFormat="1" ht="36.75" customHeight="1" x14ac:dyDescent="0.2">
      <c r="A378" s="175">
        <v>291</v>
      </c>
      <c r="B378" s="130" t="s">
        <v>766</v>
      </c>
      <c r="C378" s="112" t="s">
        <v>326</v>
      </c>
      <c r="D378" s="112" t="s">
        <v>548</v>
      </c>
      <c r="E378" s="142" t="s">
        <v>321</v>
      </c>
      <c r="F378" s="142" t="s">
        <v>19</v>
      </c>
      <c r="G378" s="185">
        <v>35000</v>
      </c>
      <c r="H378" s="185">
        <v>0</v>
      </c>
      <c r="I378" s="185">
        <f t="shared" ref="I378:I389" si="386">SUM(G378:H378)</f>
        <v>35000</v>
      </c>
      <c r="J378" s="178">
        <f>IF(G378&gt;=Datos!$D$14,(Datos!$D$14*Datos!$C$14),IF(G378&lt;=Datos!$D$14,(G378*Datos!$C$14)))</f>
        <v>1004.5</v>
      </c>
      <c r="K378" s="186" t="str">
        <f>IF((G378-J378-L378)&lt;=Datos!$G$7,"0",IF((G378-J378-L378)&lt;=Datos!$G$8,((G378-J378-L378)-Datos!$F$8)*Datos!$I$6,IF((G378-J378-L378)&lt;=Datos!$G$9,Datos!$I$8+((G378-J378-L378)-Datos!$F$9)*Datos!$J$6,IF((G378-J378-L378)&gt;=Datos!$F$10,(Datos!$I$8+Datos!$J$8)+((G378-J378-L378)-Datos!$F$10)*Datos!$K$6))))</f>
        <v>0</v>
      </c>
      <c r="L378" s="178">
        <f>IF(G378&gt;=Datos!$D$15,(Datos!$D$15*Datos!$C$15),IF(G378&lt;=Datos!$D$15,(G378*Datos!$C$15)))</f>
        <v>1064</v>
      </c>
      <c r="M378" s="185">
        <v>25</v>
      </c>
      <c r="N378" s="185">
        <f t="shared" ref="N378:N422" si="387">SUM(J378:M378)</f>
        <v>2093.5</v>
      </c>
      <c r="O378" s="226">
        <f t="shared" ref="O378:O429" si="388">+G378-N378</f>
        <v>32906.5</v>
      </c>
    </row>
    <row r="379" spans="1:16" s="7" customFormat="1" ht="36.75" customHeight="1" x14ac:dyDescent="0.2">
      <c r="A379" s="175">
        <v>292</v>
      </c>
      <c r="B379" s="130" t="s">
        <v>767</v>
      </c>
      <c r="C379" s="112" t="s">
        <v>326</v>
      </c>
      <c r="D379" s="112" t="s">
        <v>548</v>
      </c>
      <c r="E379" s="142" t="s">
        <v>321</v>
      </c>
      <c r="F379" s="142" t="s">
        <v>19</v>
      </c>
      <c r="G379" s="185">
        <v>35000</v>
      </c>
      <c r="H379" s="185">
        <v>0</v>
      </c>
      <c r="I379" s="185">
        <f t="shared" si="386"/>
        <v>35000</v>
      </c>
      <c r="J379" s="178">
        <f>IF(G379&gt;=Datos!$D$14,(Datos!$D$14*Datos!$C$14),IF(G379&lt;=Datos!$D$14,(G379*Datos!$C$14)))</f>
        <v>1004.5</v>
      </c>
      <c r="K379" s="186" t="str">
        <f>IF((G379-J379-L379)&lt;=Datos!$G$7,"0",IF((G379-J379-L379)&lt;=Datos!$G$8,((G379-J379-L379)-Datos!$F$8)*Datos!$I$6,IF((G379-J379-L379)&lt;=Datos!$G$9,Datos!$I$8+((G379-J379-L379)-Datos!$F$9)*Datos!$J$6,IF((G379-J379-L379)&gt;=Datos!$F$10,(Datos!$I$8+Datos!$J$8)+((G379-J379-L379)-Datos!$F$10)*Datos!$K$6))))</f>
        <v>0</v>
      </c>
      <c r="L379" s="178">
        <f>IF(G379&gt;=Datos!$D$15,(Datos!$D$15*Datos!$C$15),IF(G379&lt;=Datos!$D$15,(G379*Datos!$C$15)))</f>
        <v>1064</v>
      </c>
      <c r="M379" s="185">
        <v>25</v>
      </c>
      <c r="N379" s="185">
        <f t="shared" si="387"/>
        <v>2093.5</v>
      </c>
      <c r="O379" s="226">
        <f t="shared" si="388"/>
        <v>32906.5</v>
      </c>
    </row>
    <row r="380" spans="1:16" s="7" customFormat="1" ht="36.75" customHeight="1" x14ac:dyDescent="0.2">
      <c r="A380" s="175">
        <v>293</v>
      </c>
      <c r="B380" s="130" t="s">
        <v>768</v>
      </c>
      <c r="C380" s="112" t="s">
        <v>326</v>
      </c>
      <c r="D380" s="112" t="s">
        <v>548</v>
      </c>
      <c r="E380" s="142" t="s">
        <v>321</v>
      </c>
      <c r="F380" s="142" t="s">
        <v>19</v>
      </c>
      <c r="G380" s="185">
        <v>35000</v>
      </c>
      <c r="H380" s="185">
        <v>0</v>
      </c>
      <c r="I380" s="185">
        <f t="shared" si="386"/>
        <v>35000</v>
      </c>
      <c r="J380" s="178">
        <f>IF(G380&gt;=Datos!$D$14,(Datos!$D$14*Datos!$C$14),IF(G380&lt;=Datos!$D$14,(G380*Datos!$C$14)))</f>
        <v>1004.5</v>
      </c>
      <c r="K380" s="186" t="str">
        <f>IF((G380-J380-L380)&lt;=Datos!$G$7,"0",IF((G380-J380-L380)&lt;=Datos!$G$8,((G380-J380-L380)-Datos!$F$8)*Datos!$I$6,IF((G380-J380-L380)&lt;=Datos!$G$9,Datos!$I$8+((G380-J380-L380)-Datos!$F$9)*Datos!$J$6,IF((G380-J380-L380)&gt;=Datos!$F$10,(Datos!$I$8+Datos!$J$8)+((G380-J380-L380)-Datos!$F$10)*Datos!$K$6))))</f>
        <v>0</v>
      </c>
      <c r="L380" s="178">
        <f>IF(G380&gt;=Datos!$D$15,(Datos!$D$15*Datos!$C$15),IF(G380&lt;=Datos!$D$15,(G380*Datos!$C$15)))</f>
        <v>1064</v>
      </c>
      <c r="M380" s="185">
        <v>25</v>
      </c>
      <c r="N380" s="185">
        <f t="shared" si="387"/>
        <v>2093.5</v>
      </c>
      <c r="O380" s="226">
        <f t="shared" si="388"/>
        <v>32906.5</v>
      </c>
    </row>
    <row r="381" spans="1:16" s="7" customFormat="1" ht="36.75" customHeight="1" x14ac:dyDescent="0.2">
      <c r="A381" s="175">
        <v>294</v>
      </c>
      <c r="B381" s="130" t="s">
        <v>769</v>
      </c>
      <c r="C381" s="112" t="s">
        <v>326</v>
      </c>
      <c r="D381" s="112" t="s">
        <v>329</v>
      </c>
      <c r="E381" s="142" t="s">
        <v>321</v>
      </c>
      <c r="F381" s="142" t="s">
        <v>19</v>
      </c>
      <c r="G381" s="185">
        <v>60000</v>
      </c>
      <c r="H381" s="185">
        <v>0</v>
      </c>
      <c r="I381" s="185">
        <f t="shared" si="386"/>
        <v>60000</v>
      </c>
      <c r="J381" s="178">
        <f>IF(G381&gt;=Datos!$D$14,(Datos!$D$14*Datos!$C$14),IF(G381&lt;=Datos!$D$14,(G381*Datos!$C$14)))</f>
        <v>1722</v>
      </c>
      <c r="K381" s="186">
        <f>IF((G381-J381-L381)&lt;=Datos!$G$7,"0",IF((G381-J381-L381)&lt;=Datos!$G$8,((G381-J381-L381)-Datos!$F$8)*Datos!$I$6,IF((G381-J381-L381)&lt;=Datos!$G$9,Datos!$I$8+((G381-J381-L381)-Datos!$F$9)*Datos!$J$6,IF((G381-J381-L381)&gt;=Datos!$F$10,(Datos!$I$8+Datos!$J$8)+((G381-J381-L381)-Datos!$F$10)*Datos!$K$6))))</f>
        <v>3486.6756666666661</v>
      </c>
      <c r="L381" s="178">
        <f>IF(G381&gt;=Datos!$D$15,(Datos!$D$15*Datos!$C$15),IF(G381&lt;=Datos!$D$15,(G381*Datos!$C$15)))</f>
        <v>1824</v>
      </c>
      <c r="M381" s="185">
        <v>25</v>
      </c>
      <c r="N381" s="185">
        <f t="shared" si="387"/>
        <v>7057.6756666666661</v>
      </c>
      <c r="O381" s="226">
        <f t="shared" si="388"/>
        <v>52942.324333333338</v>
      </c>
    </row>
    <row r="382" spans="1:16" s="7" customFormat="1" ht="36.75" customHeight="1" x14ac:dyDescent="0.2">
      <c r="A382" s="175">
        <v>295</v>
      </c>
      <c r="B382" s="112" t="s">
        <v>47</v>
      </c>
      <c r="C382" s="112" t="s">
        <v>326</v>
      </c>
      <c r="D382" s="112" t="s">
        <v>329</v>
      </c>
      <c r="E382" s="142" t="s">
        <v>321</v>
      </c>
      <c r="F382" s="142" t="s">
        <v>19</v>
      </c>
      <c r="G382" s="185">
        <v>65000</v>
      </c>
      <c r="H382" s="185">
        <v>0</v>
      </c>
      <c r="I382" s="185">
        <f t="shared" ref="I382:I388" si="389">SUM(G382:H382)</f>
        <v>65000</v>
      </c>
      <c r="J382" s="178">
        <f>IF(G382&gt;=Datos!$D$14,(Datos!$D$14*Datos!$C$14),IF(G382&lt;=Datos!$D$14,(G382*Datos!$C$14)))</f>
        <v>1865.5</v>
      </c>
      <c r="K382" s="186">
        <f>IF((G382-J382-L382)&lt;=Datos!$G$7,"0",IF((G382-J382-L382)&lt;=Datos!$G$8,((G382-J382-L382)-Datos!$F$8)*Datos!$I$6,IF((G382-J382-L382)&lt;=Datos!$G$9,Datos!$I$8+((G382-J382-L382)-Datos!$F$9)*Datos!$J$6,IF((G382-J382-L382)&gt;=Datos!$F$10,(Datos!$I$8+Datos!$J$8)+((G382-J382-L382)-Datos!$F$10)*Datos!$K$6))))</f>
        <v>4427.5756666666657</v>
      </c>
      <c r="L382" s="178">
        <f>IF(G382&gt;=Datos!$D$15,(Datos!$D$15*Datos!$C$15),IF(G382&lt;=Datos!$D$15,(G382*Datos!$C$15)))</f>
        <v>1976</v>
      </c>
      <c r="M382" s="185">
        <v>25</v>
      </c>
      <c r="N382" s="185">
        <f t="shared" si="387"/>
        <v>8294.0756666666657</v>
      </c>
      <c r="O382" s="226">
        <f t="shared" ref="O382:O388" si="390">+G382-N382</f>
        <v>56705.924333333336</v>
      </c>
    </row>
    <row r="383" spans="1:16" s="7" customFormat="1" ht="36.75" customHeight="1" x14ac:dyDescent="0.2">
      <c r="A383" s="175">
        <v>296</v>
      </c>
      <c r="B383" s="112" t="s">
        <v>360</v>
      </c>
      <c r="C383" s="112" t="s">
        <v>326</v>
      </c>
      <c r="D383" s="112" t="s">
        <v>548</v>
      </c>
      <c r="E383" s="142" t="s">
        <v>321</v>
      </c>
      <c r="F383" s="142" t="s">
        <v>19</v>
      </c>
      <c r="G383" s="185">
        <v>35000</v>
      </c>
      <c r="H383" s="185">
        <v>0</v>
      </c>
      <c r="I383" s="185">
        <f t="shared" si="389"/>
        <v>35000</v>
      </c>
      <c r="J383" s="178">
        <f>IF(G383&gt;=Datos!$D$14,(Datos!$D$14*Datos!$C$14),IF(G383&lt;=Datos!$D$14,(G383*Datos!$C$14)))</f>
        <v>1004.5</v>
      </c>
      <c r="K383" s="186" t="str">
        <f>IF((G383-J383-L383)&lt;=Datos!$G$7,"0",IF((G383-J383-L383)&lt;=Datos!$G$8,((G383-J383-L383)-Datos!$F$8)*Datos!$I$6,IF((G383-J383-L383)&lt;=Datos!$G$9,Datos!$I$8+((G383-J383-L383)-Datos!$F$9)*Datos!$J$6,IF((G383-J383-L383)&gt;=Datos!$F$10,(Datos!$I$8+Datos!$J$8)+((G383-J383-L383)-Datos!$F$10)*Datos!$K$6))))</f>
        <v>0</v>
      </c>
      <c r="L383" s="178">
        <f>IF(G383&gt;=Datos!$D$15,(Datos!$D$15*Datos!$C$15),IF(G383&lt;=Datos!$D$15,(G383*Datos!$C$15)))</f>
        <v>1064</v>
      </c>
      <c r="M383" s="185">
        <v>25</v>
      </c>
      <c r="N383" s="185">
        <f t="shared" si="387"/>
        <v>2093.5</v>
      </c>
      <c r="O383" s="226">
        <f t="shared" si="390"/>
        <v>32906.5</v>
      </c>
    </row>
    <row r="384" spans="1:16" s="7" customFormat="1" ht="36.75" customHeight="1" x14ac:dyDescent="0.2">
      <c r="A384" s="175">
        <v>297</v>
      </c>
      <c r="B384" s="112" t="s">
        <v>112</v>
      </c>
      <c r="C384" s="112" t="s">
        <v>326</v>
      </c>
      <c r="D384" s="130" t="s">
        <v>770</v>
      </c>
      <c r="E384" s="142" t="s">
        <v>321</v>
      </c>
      <c r="F384" s="142" t="s">
        <v>19</v>
      </c>
      <c r="G384" s="185">
        <v>60000</v>
      </c>
      <c r="H384" s="185">
        <v>0</v>
      </c>
      <c r="I384" s="185">
        <f t="shared" si="389"/>
        <v>60000</v>
      </c>
      <c r="J384" s="178">
        <f>IF(G384&gt;=Datos!$D$14,(Datos!$D$14*Datos!$C$14),IF(G384&lt;=Datos!$D$14,(G384*Datos!$C$14)))</f>
        <v>1722</v>
      </c>
      <c r="K384" s="186">
        <f>IF((G384-J384-L384)&lt;=Datos!$G$7,"0",IF((G384-J384-L384)&lt;=Datos!$G$8,((G384-J384-L384)-Datos!$F$8)*Datos!$I$6,IF((G384-J384-L384)&lt;=Datos!$G$9,Datos!$I$8+((G384-J384-L384)-Datos!$F$9)*Datos!$J$6,IF((G384-J384-L384)&gt;=Datos!$F$10,(Datos!$I$8+Datos!$J$8)+((G384-J384-L384)-Datos!$F$10)*Datos!$K$6))))</f>
        <v>3486.6756666666661</v>
      </c>
      <c r="L384" s="178">
        <f>IF(G384&gt;=Datos!$D$15,(Datos!$D$15*Datos!$C$15),IF(G384&lt;=Datos!$D$15,(G384*Datos!$C$15)))</f>
        <v>1824</v>
      </c>
      <c r="M384" s="185">
        <v>25</v>
      </c>
      <c r="N384" s="185">
        <f t="shared" si="387"/>
        <v>7057.6756666666661</v>
      </c>
      <c r="O384" s="226">
        <f t="shared" si="390"/>
        <v>52942.324333333338</v>
      </c>
    </row>
    <row r="385" spans="1:15" s="7" customFormat="1" ht="36.75" customHeight="1" x14ac:dyDescent="0.2">
      <c r="A385" s="175">
        <v>298</v>
      </c>
      <c r="B385" s="112" t="s">
        <v>154</v>
      </c>
      <c r="C385" s="112" t="s">
        <v>326</v>
      </c>
      <c r="D385" s="112" t="s">
        <v>548</v>
      </c>
      <c r="E385" s="142" t="s">
        <v>321</v>
      </c>
      <c r="F385" s="142" t="s">
        <v>19</v>
      </c>
      <c r="G385" s="185">
        <v>35000</v>
      </c>
      <c r="H385" s="185">
        <v>0</v>
      </c>
      <c r="I385" s="185">
        <f t="shared" si="389"/>
        <v>35000</v>
      </c>
      <c r="J385" s="178">
        <f>IF(G385&gt;=Datos!$D$14,(Datos!$D$14*Datos!$C$14),IF(G385&lt;=Datos!$D$14,(G385*Datos!$C$14)))</f>
        <v>1004.5</v>
      </c>
      <c r="K385" s="186" t="str">
        <f>IF((G385-J385-L385)&lt;=Datos!$G$7,"0",IF((G385-J385-L385)&lt;=Datos!$G$8,((G385-J385-L385)-Datos!$F$8)*Datos!$I$6,IF((G385-J385-L385)&lt;=Datos!$G$9,Datos!$I$8+((G385-J385-L385)-Datos!$F$9)*Datos!$J$6,IF((G385-J385-L385)&gt;=Datos!$F$10,(Datos!$I$8+Datos!$J$8)+((G385-J385-L385)-Datos!$F$10)*Datos!$K$6))))</f>
        <v>0</v>
      </c>
      <c r="L385" s="178">
        <f>IF(G385&gt;=Datos!$D$15,(Datos!$D$15*Datos!$C$15),IF(G385&lt;=Datos!$D$15,(G385*Datos!$C$15)))</f>
        <v>1064</v>
      </c>
      <c r="M385" s="185">
        <v>25</v>
      </c>
      <c r="N385" s="185">
        <f t="shared" ref="N385:N388" si="391">SUM(J385:M385)</f>
        <v>2093.5</v>
      </c>
      <c r="O385" s="226">
        <f t="shared" si="390"/>
        <v>32906.5</v>
      </c>
    </row>
    <row r="386" spans="1:15" s="7" customFormat="1" ht="36.75" customHeight="1" x14ac:dyDescent="0.2">
      <c r="A386" s="175">
        <v>299</v>
      </c>
      <c r="B386" s="196" t="s">
        <v>486</v>
      </c>
      <c r="C386" s="112" t="s">
        <v>326</v>
      </c>
      <c r="D386" s="130" t="s">
        <v>548</v>
      </c>
      <c r="E386" s="142" t="s">
        <v>321</v>
      </c>
      <c r="F386" s="142" t="s">
        <v>19</v>
      </c>
      <c r="G386" s="136">
        <v>35000</v>
      </c>
      <c r="H386" s="185">
        <v>0</v>
      </c>
      <c r="I386" s="185">
        <f t="shared" si="389"/>
        <v>35000</v>
      </c>
      <c r="J386" s="178">
        <f>IF(G386&gt;=Datos!$D$14,(Datos!$D$14*Datos!$C$14),IF(G386&lt;=Datos!$D$14,(G386*Datos!$C$14)))</f>
        <v>1004.5</v>
      </c>
      <c r="K386" s="186" t="str">
        <f>IF((G386-J386-L386)&lt;=Datos!$G$7,"0",IF((G386-J386-L386)&lt;=Datos!$G$8,((G386-J386-L386)-Datos!$F$8)*Datos!$I$6,IF((G386-J386-L386)&lt;=Datos!$G$9,Datos!$I$8+((G386-J386-L386)-Datos!$F$9)*Datos!$J$6,IF((G386-J386-L386)&gt;=Datos!$F$10,(Datos!$I$8+Datos!$J$8)+((G386-J386-L386)-Datos!$F$10)*Datos!$K$6))))</f>
        <v>0</v>
      </c>
      <c r="L386" s="178">
        <f>IF(G386&gt;=Datos!$D$15,(Datos!$D$15*Datos!$C$15),IF(G386&lt;=Datos!$D$15,(G386*Datos!$C$15)))</f>
        <v>1064</v>
      </c>
      <c r="M386" s="185">
        <v>25</v>
      </c>
      <c r="N386" s="185">
        <f t="shared" si="391"/>
        <v>2093.5</v>
      </c>
      <c r="O386" s="226">
        <f t="shared" si="390"/>
        <v>32906.5</v>
      </c>
    </row>
    <row r="387" spans="1:15" s="7" customFormat="1" ht="36.75" customHeight="1" x14ac:dyDescent="0.2">
      <c r="A387" s="175">
        <v>300</v>
      </c>
      <c r="B387" s="112" t="s">
        <v>71</v>
      </c>
      <c r="C387" s="112" t="s">
        <v>326</v>
      </c>
      <c r="D387" s="130" t="s">
        <v>762</v>
      </c>
      <c r="E387" s="142" t="s">
        <v>321</v>
      </c>
      <c r="F387" s="142" t="s">
        <v>19</v>
      </c>
      <c r="G387" s="185">
        <v>65000</v>
      </c>
      <c r="H387" s="185">
        <v>0</v>
      </c>
      <c r="I387" s="185">
        <f t="shared" si="389"/>
        <v>65000</v>
      </c>
      <c r="J387" s="178">
        <f>IF(G387&gt;=Datos!$D$14,(Datos!$D$14*Datos!$C$14),IF(G387&lt;=Datos!$D$14,(G387*Datos!$C$14)))</f>
        <v>1865.5</v>
      </c>
      <c r="K387" s="186">
        <v>4084.48</v>
      </c>
      <c r="L387" s="178">
        <f>IF(G387&gt;=Datos!$D$15,(Datos!$D$15*Datos!$C$15),IF(G387&lt;=Datos!$D$15,(G387*Datos!$C$15)))</f>
        <v>1976</v>
      </c>
      <c r="M387" s="185">
        <v>1740.46</v>
      </c>
      <c r="N387" s="185">
        <f t="shared" si="391"/>
        <v>9666.4399999999987</v>
      </c>
      <c r="O387" s="226">
        <f t="shared" si="390"/>
        <v>55333.56</v>
      </c>
    </row>
    <row r="388" spans="1:15" s="7" customFormat="1" ht="36.75" customHeight="1" x14ac:dyDescent="0.2">
      <c r="A388" s="175">
        <v>301</v>
      </c>
      <c r="B388" s="112" t="s">
        <v>89</v>
      </c>
      <c r="C388" s="112" t="s">
        <v>326</v>
      </c>
      <c r="D388" s="130" t="s">
        <v>762</v>
      </c>
      <c r="E388" s="142" t="s">
        <v>321</v>
      </c>
      <c r="F388" s="142" t="s">
        <v>19</v>
      </c>
      <c r="G388" s="185">
        <v>65000</v>
      </c>
      <c r="H388" s="185">
        <v>0</v>
      </c>
      <c r="I388" s="185">
        <f t="shared" si="389"/>
        <v>65000</v>
      </c>
      <c r="J388" s="178">
        <f>IF(G388&gt;=Datos!$D$14,(Datos!$D$14*Datos!$C$14),IF(G388&lt;=Datos!$D$14,(G388*Datos!$C$14)))</f>
        <v>1865.5</v>
      </c>
      <c r="K388" s="186">
        <f>IF((G388-J388-L388)&lt;=Datos!$G$7,"0",IF((G388-J388-L388)&lt;=Datos!$G$8,((G388-J388-L388)-Datos!$F$8)*Datos!$I$6,IF((G388-J388-L388)&lt;=Datos!$G$9,Datos!$I$8+((G388-J388-L388)-Datos!$F$9)*Datos!$J$6,IF((G388-J388-L388)&gt;=Datos!$F$10,(Datos!$I$8+Datos!$J$8)+((G388-J388-L388)-Datos!$F$10)*Datos!$K$6))))</f>
        <v>4427.5756666666657</v>
      </c>
      <c r="L388" s="178">
        <f>IF(G388&gt;=Datos!$D$15,(Datos!$D$15*Datos!$C$15),IF(G388&lt;=Datos!$D$15,(G388*Datos!$C$15)))</f>
        <v>1976</v>
      </c>
      <c r="M388" s="185">
        <v>25</v>
      </c>
      <c r="N388" s="185">
        <f t="shared" si="391"/>
        <v>8294.0756666666657</v>
      </c>
      <c r="O388" s="226">
        <f t="shared" si="390"/>
        <v>56705.924333333336</v>
      </c>
    </row>
    <row r="389" spans="1:15" s="7" customFormat="1" ht="36.75" customHeight="1" x14ac:dyDescent="0.2">
      <c r="A389" s="175">
        <v>302</v>
      </c>
      <c r="B389" s="112" t="s">
        <v>356</v>
      </c>
      <c r="C389" s="112" t="s">
        <v>326</v>
      </c>
      <c r="D389" s="112" t="s">
        <v>763</v>
      </c>
      <c r="E389" s="142" t="s">
        <v>321</v>
      </c>
      <c r="F389" s="142" t="s">
        <v>19</v>
      </c>
      <c r="G389" s="185">
        <v>67567</v>
      </c>
      <c r="H389" s="185">
        <v>0</v>
      </c>
      <c r="I389" s="185">
        <f t="shared" si="386"/>
        <v>67567</v>
      </c>
      <c r="J389" s="178">
        <f>IF(G389&gt;=Datos!$D$14,(Datos!$D$14*Datos!$C$14),IF(G389&lt;=Datos!$D$14,(G389*Datos!$C$14)))</f>
        <v>1939.1729</v>
      </c>
      <c r="K389" s="186">
        <f>IF((G389-J389-L389)&lt;=Datos!$G$7,"0",IF((G389-J389-L389)&lt;=Datos!$G$8,((G389-J389-L389)-Datos!$F$8)*Datos!$I$6,IF((G389-J389-L389)&lt;=Datos!$G$9,Datos!$I$8+((G389-J389-L389)-Datos!$F$9)*Datos!$J$6,IF((G389-J389-L389)&gt;=Datos!$F$10,(Datos!$I$8+Datos!$J$8)+((G389-J389-L389)-Datos!$F$10)*Datos!$K$6))))</f>
        <v>4910.6337266666651</v>
      </c>
      <c r="L389" s="178">
        <f>IF(G389&gt;=Datos!$D$15,(Datos!$D$15*Datos!$C$15),IF(G389&lt;=Datos!$D$15,(G389*Datos!$C$15)))</f>
        <v>2054.0367999999999</v>
      </c>
      <c r="M389" s="185">
        <v>25</v>
      </c>
      <c r="N389" s="185">
        <f t="shared" si="387"/>
        <v>8928.8434266666645</v>
      </c>
      <c r="O389" s="226">
        <f t="shared" si="388"/>
        <v>58638.156573333334</v>
      </c>
    </row>
    <row r="390" spans="1:15" s="7" customFormat="1" ht="36.75" customHeight="1" x14ac:dyDescent="0.2">
      <c r="A390" s="175">
        <v>303</v>
      </c>
      <c r="B390" s="196" t="s">
        <v>397</v>
      </c>
      <c r="C390" s="112" t="s">
        <v>326</v>
      </c>
      <c r="D390" s="112" t="s">
        <v>548</v>
      </c>
      <c r="E390" s="142" t="s">
        <v>321</v>
      </c>
      <c r="F390" s="142" t="s">
        <v>19</v>
      </c>
      <c r="G390" s="185">
        <v>35000</v>
      </c>
      <c r="H390" s="185">
        <v>0</v>
      </c>
      <c r="I390" s="185">
        <f t="shared" ref="I390:I393" si="392">SUM(G390:H390)</f>
        <v>35000</v>
      </c>
      <c r="J390" s="178">
        <f>IF(G390&gt;=Datos!$D$14,(Datos!$D$14*Datos!$C$14),IF(G390&lt;=Datos!$D$14,(G390*Datos!$C$14)))</f>
        <v>1004.5</v>
      </c>
      <c r="K390" s="186" t="str">
        <f>IF((G390-J390-L390)&lt;=Datos!$G$7,"0",IF((G390-J390-L390)&lt;=Datos!$G$8,((G390-J390-L390)-Datos!$F$8)*Datos!$I$6,IF((G390-J390-L390)&lt;=Datos!$G$9,Datos!$I$8+((G390-J390-L390)-Datos!$F$9)*Datos!$J$6,IF((G390-J390-L390)&gt;=Datos!$F$10,(Datos!$I$8+Datos!$J$8)+((G390-J390-L390)-Datos!$F$10)*Datos!$K$6))))</f>
        <v>0</v>
      </c>
      <c r="L390" s="178">
        <f>IF(G390&gt;=Datos!$D$15,(Datos!$D$15*Datos!$C$15),IF(G390&lt;=Datos!$D$15,(G390*Datos!$C$15)))</f>
        <v>1064</v>
      </c>
      <c r="M390" s="185">
        <v>25</v>
      </c>
      <c r="N390" s="185">
        <f t="shared" si="387"/>
        <v>2093.5</v>
      </c>
      <c r="O390" s="226">
        <f t="shared" si="388"/>
        <v>32906.5</v>
      </c>
    </row>
    <row r="391" spans="1:15" s="7" customFormat="1" ht="36.75" customHeight="1" x14ac:dyDescent="0.2">
      <c r="A391" s="175">
        <v>304</v>
      </c>
      <c r="B391" s="196" t="s">
        <v>243</v>
      </c>
      <c r="C391" s="112" t="s">
        <v>326</v>
      </c>
      <c r="D391" s="130" t="s">
        <v>762</v>
      </c>
      <c r="E391" s="142" t="s">
        <v>321</v>
      </c>
      <c r="F391" s="142" t="s">
        <v>19</v>
      </c>
      <c r="G391" s="136">
        <v>65000</v>
      </c>
      <c r="H391" s="185">
        <v>0</v>
      </c>
      <c r="I391" s="185">
        <f t="shared" si="392"/>
        <v>65000</v>
      </c>
      <c r="J391" s="178">
        <f>IF(G391&gt;=Datos!$D$14,(Datos!$D$14*Datos!$C$14),IF(G391&lt;=Datos!$D$14,(G391*Datos!$C$14)))</f>
        <v>1865.5</v>
      </c>
      <c r="K391" s="186">
        <v>4084.48</v>
      </c>
      <c r="L391" s="178">
        <f>IF(G391&gt;=Datos!$D$15,(Datos!$D$15*Datos!$C$15),IF(G391&lt;=Datos!$D$15,(G391*Datos!$C$15)))</f>
        <v>1976</v>
      </c>
      <c r="M391" s="185">
        <v>1740.46</v>
      </c>
      <c r="N391" s="185">
        <f t="shared" si="387"/>
        <v>9666.4399999999987</v>
      </c>
      <c r="O391" s="226">
        <f t="shared" ref="O391:O394" si="393">+G391-N391</f>
        <v>55333.56</v>
      </c>
    </row>
    <row r="392" spans="1:15" s="7" customFormat="1" ht="36.75" customHeight="1" x14ac:dyDescent="0.2">
      <c r="A392" s="175">
        <v>305</v>
      </c>
      <c r="B392" s="112" t="s">
        <v>80</v>
      </c>
      <c r="C392" s="112" t="s">
        <v>326</v>
      </c>
      <c r="D392" s="130" t="s">
        <v>494</v>
      </c>
      <c r="E392" s="142" t="s">
        <v>321</v>
      </c>
      <c r="F392" s="142" t="s">
        <v>19</v>
      </c>
      <c r="G392" s="185">
        <v>65000</v>
      </c>
      <c r="H392" s="185">
        <v>0</v>
      </c>
      <c r="I392" s="185">
        <f t="shared" si="392"/>
        <v>65000</v>
      </c>
      <c r="J392" s="178">
        <f>IF(G392&gt;=Datos!$D$14,(Datos!$D$14*Datos!$C$14),IF(G392&lt;=Datos!$D$14,(G392*Datos!$C$14)))</f>
        <v>1865.5</v>
      </c>
      <c r="K392" s="186">
        <f>IF((G392-J392-L392)&lt;=Datos!$G$7,"0",IF((G392-J392-L392)&lt;=Datos!$G$8,((G392-J392-L392)-Datos!$F$8)*Datos!$I$6,IF((G392-J392-L392)&lt;=Datos!$G$9,Datos!$I$8+((G392-J392-L392)-Datos!$F$9)*Datos!$J$6,IF((G392-J392-L392)&gt;=Datos!$F$10,(Datos!$I$8+Datos!$J$8)+((G392-J392-L392)-Datos!$F$10)*Datos!$K$6))))</f>
        <v>4427.5756666666657</v>
      </c>
      <c r="L392" s="178">
        <f>IF(G392&gt;=Datos!$D$15,(Datos!$D$15*Datos!$C$15),IF(G392&lt;=Datos!$D$15,(G392*Datos!$C$15)))</f>
        <v>1976</v>
      </c>
      <c r="M392" s="185">
        <v>25</v>
      </c>
      <c r="N392" s="185">
        <f t="shared" si="387"/>
        <v>8294.0756666666657</v>
      </c>
      <c r="O392" s="226">
        <f t="shared" si="393"/>
        <v>56705.924333333336</v>
      </c>
    </row>
    <row r="393" spans="1:15" s="7" customFormat="1" ht="36.75" customHeight="1" x14ac:dyDescent="0.2">
      <c r="A393" s="175">
        <v>306</v>
      </c>
      <c r="B393" s="112" t="s">
        <v>54</v>
      </c>
      <c r="C393" s="112" t="s">
        <v>326</v>
      </c>
      <c r="D393" s="130" t="s">
        <v>548</v>
      </c>
      <c r="E393" s="142" t="s">
        <v>321</v>
      </c>
      <c r="F393" s="142" t="s">
        <v>19</v>
      </c>
      <c r="G393" s="185">
        <v>35000</v>
      </c>
      <c r="H393" s="185">
        <v>0</v>
      </c>
      <c r="I393" s="185">
        <f t="shared" si="392"/>
        <v>35000</v>
      </c>
      <c r="J393" s="178">
        <f>IF(G393&gt;=Datos!$D$14,(Datos!$D$14*Datos!$C$14),IF(G393&lt;=Datos!$D$14,(G393*Datos!$C$14)))</f>
        <v>1004.5</v>
      </c>
      <c r="K393" s="186" t="str">
        <f>IF((G393-J393-L393)&lt;=Datos!$G$7,"0",IF((G393-J393-L393)&lt;=Datos!$G$8,((G393-J393-L393)-Datos!$F$8)*Datos!$I$6,IF((G393-J393-L393)&lt;=Datos!$G$9,Datos!$I$8+((G393-J393-L393)-Datos!$F$9)*Datos!$J$6,IF((G393-J393-L393)&gt;=Datos!$F$10,(Datos!$I$8+Datos!$J$8)+((G393-J393-L393)-Datos!$F$10)*Datos!$K$6))))</f>
        <v>0</v>
      </c>
      <c r="L393" s="178">
        <f>IF(G393&gt;=Datos!$D$15,(Datos!$D$15*Datos!$C$15),IF(G393&lt;=Datos!$D$15,(G393*Datos!$C$15)))</f>
        <v>1064</v>
      </c>
      <c r="M393" s="185">
        <v>25</v>
      </c>
      <c r="N393" s="185">
        <f t="shared" si="387"/>
        <v>2093.5</v>
      </c>
      <c r="O393" s="226">
        <f t="shared" si="393"/>
        <v>32906.5</v>
      </c>
    </row>
    <row r="394" spans="1:15" s="7" customFormat="1" ht="36.75" customHeight="1" x14ac:dyDescent="0.2">
      <c r="A394" s="175">
        <v>307</v>
      </c>
      <c r="B394" s="112" t="s">
        <v>75</v>
      </c>
      <c r="C394" s="112" t="s">
        <v>326</v>
      </c>
      <c r="D394" s="130" t="s">
        <v>494</v>
      </c>
      <c r="E394" s="142" t="s">
        <v>321</v>
      </c>
      <c r="F394" s="142" t="s">
        <v>19</v>
      </c>
      <c r="G394" s="185">
        <v>65000</v>
      </c>
      <c r="H394" s="185">
        <v>0</v>
      </c>
      <c r="I394" s="185">
        <f t="shared" ref="I394" si="394">SUM(G394:H394)</f>
        <v>65000</v>
      </c>
      <c r="J394" s="178">
        <f>IF(G394&gt;=Datos!$D$14,(Datos!$D$14*Datos!$C$14),IF(G394&lt;=Datos!$D$14,(G394*Datos!$C$14)))</f>
        <v>1865.5</v>
      </c>
      <c r="K394" s="186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4427.5756666666657</v>
      </c>
      <c r="L394" s="178">
        <f>IF(G394&gt;=Datos!$D$15,(Datos!$D$15*Datos!$C$15),IF(G394&lt;=Datos!$D$15,(G394*Datos!$C$15)))</f>
        <v>1976</v>
      </c>
      <c r="M394" s="185">
        <v>25</v>
      </c>
      <c r="N394" s="185">
        <f t="shared" si="387"/>
        <v>8294.0756666666657</v>
      </c>
      <c r="O394" s="226">
        <f t="shared" si="393"/>
        <v>56705.924333333336</v>
      </c>
    </row>
    <row r="395" spans="1:15" s="7" customFormat="1" ht="36.75" customHeight="1" x14ac:dyDescent="0.2">
      <c r="A395" s="175">
        <v>308</v>
      </c>
      <c r="B395" s="112" t="s">
        <v>631</v>
      </c>
      <c r="C395" s="112" t="s">
        <v>326</v>
      </c>
      <c r="D395" s="130" t="s">
        <v>770</v>
      </c>
      <c r="E395" s="142" t="s">
        <v>321</v>
      </c>
      <c r="F395" s="142" t="s">
        <v>19</v>
      </c>
      <c r="G395" s="185">
        <v>60000</v>
      </c>
      <c r="H395" s="185">
        <v>0</v>
      </c>
      <c r="I395" s="185">
        <f t="shared" ref="I395" si="395">SUM(G395:H395)</f>
        <v>60000</v>
      </c>
      <c r="J395" s="178">
        <f>IF(G395&gt;=Datos!$D$14,(Datos!$D$14*Datos!$C$14),IF(G395&lt;=Datos!$D$14,(G395*Datos!$C$14)))</f>
        <v>1722</v>
      </c>
      <c r="K395" s="186">
        <v>3143.58</v>
      </c>
      <c r="L395" s="178">
        <f>IF(G395&gt;=Datos!$D$15,(Datos!$D$15*Datos!$C$15),IF(G395&lt;=Datos!$D$15,(G395*Datos!$C$15)))</f>
        <v>1824</v>
      </c>
      <c r="M395" s="185">
        <v>1740.46</v>
      </c>
      <c r="N395" s="185">
        <f t="shared" si="387"/>
        <v>8430.0400000000009</v>
      </c>
      <c r="O395" s="226">
        <f t="shared" ref="O395:O422" si="396">+G395-N395</f>
        <v>51569.96</v>
      </c>
    </row>
    <row r="396" spans="1:15" s="7" customFormat="1" ht="36.75" customHeight="1" x14ac:dyDescent="0.2">
      <c r="A396" s="175">
        <v>309</v>
      </c>
      <c r="B396" s="112" t="s">
        <v>687</v>
      </c>
      <c r="C396" s="112" t="s">
        <v>326</v>
      </c>
      <c r="D396" s="112" t="s">
        <v>548</v>
      </c>
      <c r="E396" s="142" t="s">
        <v>321</v>
      </c>
      <c r="F396" s="142" t="s">
        <v>19</v>
      </c>
      <c r="G396" s="185">
        <v>35000</v>
      </c>
      <c r="H396" s="185">
        <v>0</v>
      </c>
      <c r="I396" s="185">
        <f t="shared" ref="I396:I397" si="397">SUM(G396:H396)</f>
        <v>35000</v>
      </c>
      <c r="J396" s="178">
        <f>IF(G396&gt;=Datos!$D$14,(Datos!$D$14*Datos!$C$14),IF(G396&lt;=Datos!$D$14,(G396*Datos!$C$14)))</f>
        <v>1004.5</v>
      </c>
      <c r="K396" s="186" t="str">
        <f>IF((G396-J396-L396)&lt;=Datos!$G$7,"0",IF((G396-J396-L396)&lt;=Datos!$G$8,((G396-J396-L396)-Datos!$F$8)*Datos!$I$6,IF((G396-J396-L396)&lt;=Datos!$G$9,Datos!$I$8+((G396-J396-L396)-Datos!$F$9)*Datos!$J$6,IF((G396-J396-L396)&gt;=Datos!$F$10,(Datos!$I$8+Datos!$J$8)+((G396-J396-L396)-Datos!$F$10)*Datos!$K$6))))</f>
        <v>0</v>
      </c>
      <c r="L396" s="178">
        <f>IF(G396&gt;=Datos!$D$15,(Datos!$D$15*Datos!$C$15),IF(G396&lt;=Datos!$D$15,(G396*Datos!$C$15)))</f>
        <v>1064</v>
      </c>
      <c r="M396" s="185">
        <v>25</v>
      </c>
      <c r="N396" s="185">
        <f t="shared" si="387"/>
        <v>2093.5</v>
      </c>
      <c r="O396" s="226">
        <f t="shared" si="396"/>
        <v>32906.5</v>
      </c>
    </row>
    <row r="397" spans="1:15" s="7" customFormat="1" ht="36.75" customHeight="1" x14ac:dyDescent="0.2">
      <c r="A397" s="175">
        <v>310</v>
      </c>
      <c r="B397" s="112" t="s">
        <v>201</v>
      </c>
      <c r="C397" s="112" t="s">
        <v>326</v>
      </c>
      <c r="D397" s="112" t="s">
        <v>763</v>
      </c>
      <c r="E397" s="142" t="s">
        <v>321</v>
      </c>
      <c r="F397" s="142" t="s">
        <v>322</v>
      </c>
      <c r="G397" s="185">
        <v>65000</v>
      </c>
      <c r="H397" s="185">
        <v>0</v>
      </c>
      <c r="I397" s="185">
        <f t="shared" si="397"/>
        <v>65000</v>
      </c>
      <c r="J397" s="178">
        <f>IF(G397&gt;=Datos!$D$14,(Datos!$D$14*Datos!$C$14),IF(G397&lt;=Datos!$D$14,(G397*Datos!$C$14)))</f>
        <v>1865.5</v>
      </c>
      <c r="K397" s="186">
        <v>3741.39</v>
      </c>
      <c r="L397" s="178">
        <f>IF(G397&gt;=Datos!$D$15,(Datos!$D$15*Datos!$C$15),IF(G397&lt;=Datos!$D$15,(G397*Datos!$C$15)))</f>
        <v>1976</v>
      </c>
      <c r="M397" s="185">
        <v>3455.92</v>
      </c>
      <c r="N397" s="185">
        <f t="shared" si="387"/>
        <v>11038.81</v>
      </c>
      <c r="O397" s="226">
        <f t="shared" si="396"/>
        <v>53961.19</v>
      </c>
    </row>
    <row r="398" spans="1:15" s="7" customFormat="1" ht="36.75" customHeight="1" x14ac:dyDescent="0.2">
      <c r="A398" s="175">
        <v>311</v>
      </c>
      <c r="B398" s="112" t="s">
        <v>133</v>
      </c>
      <c r="C398" s="112" t="s">
        <v>326</v>
      </c>
      <c r="D398" s="112" t="s">
        <v>329</v>
      </c>
      <c r="E398" s="142" t="s">
        <v>321</v>
      </c>
      <c r="F398" s="142" t="s">
        <v>19</v>
      </c>
      <c r="G398" s="185">
        <v>67567.5</v>
      </c>
      <c r="H398" s="185">
        <v>0</v>
      </c>
      <c r="I398" s="185">
        <f t="shared" ref="I398" si="398">SUM(G398:H398)</f>
        <v>67567.5</v>
      </c>
      <c r="J398" s="178">
        <f>IF(G398&gt;=Datos!$D$14,(Datos!$D$14*Datos!$C$14),IF(G398&lt;=Datos!$D$14,(G398*Datos!$C$14)))</f>
        <v>1939.1872499999999</v>
      </c>
      <c r="K398" s="186">
        <f>IF((G398-J398-L398)&lt;=Datos!$G$7,"0",IF((G398-J398-L398)&lt;=Datos!$G$8,((G398-J398-L398)-Datos!$F$8)*Datos!$I$6,IF((G398-J398-L398)&lt;=Datos!$G$9,Datos!$I$8+((G398-J398-L398)-Datos!$F$9)*Datos!$J$6,IF((G398-J398-L398)&gt;=Datos!$F$10,(Datos!$I$8+Datos!$J$8)+((G398-J398-L398)-Datos!$F$10)*Datos!$K$6))))</f>
        <v>4910.7278166666656</v>
      </c>
      <c r="L398" s="178">
        <f>IF(G398&gt;=Datos!$D$15,(Datos!$D$15*Datos!$C$15),IF(G398&lt;=Datos!$D$15,(G398*Datos!$C$15)))</f>
        <v>2054.0520000000001</v>
      </c>
      <c r="M398" s="185">
        <v>25</v>
      </c>
      <c r="N398" s="185">
        <f t="shared" si="387"/>
        <v>8928.9670666666661</v>
      </c>
      <c r="O398" s="226">
        <f t="shared" si="396"/>
        <v>58638.532933333336</v>
      </c>
    </row>
    <row r="399" spans="1:15" s="7" customFormat="1" ht="36.75" customHeight="1" x14ac:dyDescent="0.2">
      <c r="A399" s="175">
        <v>312</v>
      </c>
      <c r="B399" s="112" t="s">
        <v>93</v>
      </c>
      <c r="C399" s="112" t="s">
        <v>326</v>
      </c>
      <c r="D399" s="130" t="s">
        <v>375</v>
      </c>
      <c r="E399" s="142" t="s">
        <v>321</v>
      </c>
      <c r="F399" s="142" t="s">
        <v>19</v>
      </c>
      <c r="G399" s="185">
        <v>60000</v>
      </c>
      <c r="H399" s="185">
        <v>0</v>
      </c>
      <c r="I399" s="185">
        <f t="shared" ref="I399:I402" si="399">SUM(G399:H399)</f>
        <v>60000</v>
      </c>
      <c r="J399" s="178">
        <f>IF(G399&gt;=Datos!$D$14,(Datos!$D$14*Datos!$C$14),IF(G399&lt;=Datos!$D$14,(G399*Datos!$C$14)))</f>
        <v>1722</v>
      </c>
      <c r="K399" s="186">
        <f>IF((G399-J399-L399)&lt;=Datos!$G$7,"0",IF((G399-J399-L399)&lt;=Datos!$G$8,((G399-J399-L399)-Datos!$F$8)*Datos!$I$6,IF((G399-J399-L399)&lt;=Datos!$G$9,Datos!$I$8+((G399-J399-L399)-Datos!$F$9)*Datos!$J$6,IF((G399-J399-L399)&gt;=Datos!$F$10,(Datos!$I$8+Datos!$J$8)+((G399-J399-L399)-Datos!$F$10)*Datos!$K$6))))</f>
        <v>3486.6756666666661</v>
      </c>
      <c r="L399" s="178">
        <f>IF(G399&gt;=Datos!$D$15,(Datos!$D$15*Datos!$C$15),IF(G399&lt;=Datos!$D$15,(G399*Datos!$C$15)))</f>
        <v>1824</v>
      </c>
      <c r="M399" s="185">
        <v>25</v>
      </c>
      <c r="N399" s="185">
        <f t="shared" si="387"/>
        <v>7057.6756666666661</v>
      </c>
      <c r="O399" s="226">
        <f t="shared" si="396"/>
        <v>52942.324333333338</v>
      </c>
    </row>
    <row r="400" spans="1:15" s="7" customFormat="1" ht="36.75" customHeight="1" x14ac:dyDescent="0.2">
      <c r="A400" s="175">
        <v>313</v>
      </c>
      <c r="B400" s="112" t="s">
        <v>676</v>
      </c>
      <c r="C400" s="112" t="s">
        <v>326</v>
      </c>
      <c r="D400" s="130" t="s">
        <v>770</v>
      </c>
      <c r="E400" s="142" t="s">
        <v>321</v>
      </c>
      <c r="F400" s="142" t="s">
        <v>19</v>
      </c>
      <c r="G400" s="185">
        <v>60000</v>
      </c>
      <c r="H400" s="185">
        <v>0</v>
      </c>
      <c r="I400" s="185">
        <f t="shared" si="399"/>
        <v>60000</v>
      </c>
      <c r="J400" s="178">
        <f>IF(G400&gt;=Datos!$D$14,(Datos!$D$14*Datos!$C$14),IF(G400&lt;=Datos!$D$14,(G400*Datos!$C$14)))</f>
        <v>1722</v>
      </c>
      <c r="K400" s="186">
        <f>IF((G400-J400-L400)&lt;=Datos!$G$7,"0",IF((G400-J400-L400)&lt;=Datos!$G$8,((G400-J400-L400)-Datos!$F$8)*Datos!$I$6,IF((G400-J400-L400)&lt;=Datos!$G$9,Datos!$I$8+((G400-J400-L400)-Datos!$F$9)*Datos!$J$6,IF((G400-J400-L400)&gt;=Datos!$F$10,(Datos!$I$8+Datos!$J$8)+((G400-J400-L400)-Datos!$F$10)*Datos!$K$6))))</f>
        <v>3486.6756666666661</v>
      </c>
      <c r="L400" s="178">
        <f>IF(G400&gt;=Datos!$D$15,(Datos!$D$15*Datos!$C$15),IF(G400&lt;=Datos!$D$15,(G400*Datos!$C$15)))</f>
        <v>1824</v>
      </c>
      <c r="M400" s="185">
        <v>25</v>
      </c>
      <c r="N400" s="185">
        <f t="shared" si="387"/>
        <v>7057.6756666666661</v>
      </c>
      <c r="O400" s="226">
        <f t="shared" si="396"/>
        <v>52942.324333333338</v>
      </c>
    </row>
    <row r="401" spans="1:15" s="7" customFormat="1" ht="36.75" customHeight="1" x14ac:dyDescent="0.2">
      <c r="A401" s="175">
        <v>314</v>
      </c>
      <c r="B401" s="112" t="s">
        <v>153</v>
      </c>
      <c r="C401" s="112" t="s">
        <v>326</v>
      </c>
      <c r="D401" s="130" t="s">
        <v>770</v>
      </c>
      <c r="E401" s="142" t="s">
        <v>321</v>
      </c>
      <c r="F401" s="142" t="s">
        <v>322</v>
      </c>
      <c r="G401" s="185">
        <v>65000</v>
      </c>
      <c r="H401" s="185">
        <v>0</v>
      </c>
      <c r="I401" s="185">
        <f t="shared" ref="I401" si="400">SUM(G401:H401)</f>
        <v>65000</v>
      </c>
      <c r="J401" s="178">
        <f>IF(G401&gt;=Datos!$D$14,(Datos!$D$14*Datos!$C$14),IF(G401&lt;=Datos!$D$14,(G401*Datos!$C$14)))</f>
        <v>1865.5</v>
      </c>
      <c r="K401" s="186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4427.5756666666657</v>
      </c>
      <c r="L401" s="178">
        <f>IF(G401&gt;=Datos!$D$15,(Datos!$D$15*Datos!$C$15),IF(G401&lt;=Datos!$D$15,(G401*Datos!$C$15)))</f>
        <v>1976</v>
      </c>
      <c r="M401" s="185">
        <v>25</v>
      </c>
      <c r="N401" s="185">
        <f t="shared" si="387"/>
        <v>8294.0756666666657</v>
      </c>
      <c r="O401" s="226">
        <f t="shared" si="396"/>
        <v>56705.924333333336</v>
      </c>
    </row>
    <row r="402" spans="1:15" s="7" customFormat="1" ht="36.75" customHeight="1" x14ac:dyDescent="0.2">
      <c r="A402" s="175">
        <v>315</v>
      </c>
      <c r="B402" s="112" t="s">
        <v>111</v>
      </c>
      <c r="C402" s="112" t="s">
        <v>326</v>
      </c>
      <c r="D402" s="130" t="s">
        <v>762</v>
      </c>
      <c r="E402" s="142" t="s">
        <v>321</v>
      </c>
      <c r="F402" s="142" t="s">
        <v>19</v>
      </c>
      <c r="G402" s="185">
        <v>65000</v>
      </c>
      <c r="H402" s="185">
        <v>0</v>
      </c>
      <c r="I402" s="185">
        <f t="shared" si="399"/>
        <v>65000</v>
      </c>
      <c r="J402" s="178">
        <f>IF(G402&gt;=Datos!$D$14,(Datos!$D$14*Datos!$C$14),IF(G402&lt;=Datos!$D$14,(G402*Datos!$C$14)))</f>
        <v>1865.5</v>
      </c>
      <c r="K402" s="186">
        <f>IF((G402-J402-L402)&lt;=Datos!$G$7,"0",IF((G402-J402-L402)&lt;=Datos!$G$8,((G402-J402-L402)-Datos!$F$8)*Datos!$I$6,IF((G402-J402-L402)&lt;=Datos!$G$9,Datos!$I$8+((G402-J402-L402)-Datos!$F$9)*Datos!$J$6,IF((G402-J402-L402)&gt;=Datos!$F$10,(Datos!$I$8+Datos!$J$8)+((G402-J402-L402)-Datos!$F$10)*Datos!$K$6))))</f>
        <v>4427.5756666666657</v>
      </c>
      <c r="L402" s="178">
        <f>IF(G402&gt;=Datos!$D$15,(Datos!$D$15*Datos!$C$15),IF(G402&lt;=Datos!$D$15,(G402*Datos!$C$15)))</f>
        <v>1976</v>
      </c>
      <c r="M402" s="185">
        <v>25</v>
      </c>
      <c r="N402" s="185">
        <f t="shared" si="387"/>
        <v>8294.0756666666657</v>
      </c>
      <c r="O402" s="226">
        <f t="shared" si="396"/>
        <v>56705.924333333336</v>
      </c>
    </row>
    <row r="403" spans="1:15" s="7" customFormat="1" ht="36.75" customHeight="1" x14ac:dyDescent="0.2">
      <c r="A403" s="175">
        <v>316</v>
      </c>
      <c r="B403" s="112" t="s">
        <v>312</v>
      </c>
      <c r="C403" s="112" t="s">
        <v>326</v>
      </c>
      <c r="D403" s="130" t="s">
        <v>548</v>
      </c>
      <c r="E403" s="142" t="s">
        <v>321</v>
      </c>
      <c r="F403" s="142" t="s">
        <v>19</v>
      </c>
      <c r="G403" s="185">
        <v>35000</v>
      </c>
      <c r="H403" s="185">
        <v>0</v>
      </c>
      <c r="I403" s="185">
        <f t="shared" ref="I403:I405" si="401">SUM(G403:H403)</f>
        <v>35000</v>
      </c>
      <c r="J403" s="178">
        <f>IF(G403&gt;=Datos!$D$14,(Datos!$D$14*Datos!$C$14),IF(G403&lt;=Datos!$D$14,(G403*Datos!$C$14)))</f>
        <v>1004.5</v>
      </c>
      <c r="K403" s="186" t="str">
        <f>IF((G403-J403-L403)&lt;=Datos!$G$7,"0",IF((G403-J403-L403)&lt;=Datos!$G$8,((G403-J403-L403)-Datos!$F$8)*Datos!$I$6,IF((G403-J403-L403)&lt;=Datos!$G$9,Datos!$I$8+((G403-J403-L403)-Datos!$F$9)*Datos!$J$6,IF((G403-J403-L403)&gt;=Datos!$F$10,(Datos!$I$8+Datos!$J$8)+((G403-J403-L403)-Datos!$F$10)*Datos!$K$6))))</f>
        <v>0</v>
      </c>
      <c r="L403" s="178">
        <f>IF(G403&gt;=Datos!$D$15,(Datos!$D$15*Datos!$C$15),IF(G403&lt;=Datos!$D$15,(G403*Datos!$C$15)))</f>
        <v>1064</v>
      </c>
      <c r="M403" s="185">
        <v>1740.46</v>
      </c>
      <c r="N403" s="185">
        <f t="shared" si="387"/>
        <v>3808.96</v>
      </c>
      <c r="O403" s="226">
        <f t="shared" si="396"/>
        <v>31191.040000000001</v>
      </c>
    </row>
    <row r="404" spans="1:15" s="7" customFormat="1" ht="36.75" customHeight="1" x14ac:dyDescent="0.2">
      <c r="A404" s="175">
        <v>317</v>
      </c>
      <c r="B404" s="112" t="s">
        <v>171</v>
      </c>
      <c r="C404" s="112" t="s">
        <v>326</v>
      </c>
      <c r="D404" s="112" t="s">
        <v>763</v>
      </c>
      <c r="E404" s="142" t="s">
        <v>321</v>
      </c>
      <c r="F404" s="142" t="s">
        <v>19</v>
      </c>
      <c r="G404" s="185">
        <v>65000</v>
      </c>
      <c r="H404" s="185">
        <v>0</v>
      </c>
      <c r="I404" s="185">
        <f t="shared" si="401"/>
        <v>65000</v>
      </c>
      <c r="J404" s="178">
        <f>IF(G404&gt;=Datos!$D$14,(Datos!$D$14*Datos!$C$14),IF(G404&lt;=Datos!$D$14,(G404*Datos!$C$14)))</f>
        <v>1865.5</v>
      </c>
      <c r="K404" s="186">
        <f>IF((G404-J404-L404)&lt;=Datos!$G$7,"0",IF((G404-J404-L404)&lt;=Datos!$G$8,((G404-J404-L404)-Datos!$F$8)*Datos!$I$6,IF((G404-J404-L404)&lt;=Datos!$G$9,Datos!$I$8+((G404-J404-L404)-Datos!$F$9)*Datos!$J$6,IF((G404-J404-L404)&gt;=Datos!$F$10,(Datos!$I$8+Datos!$J$8)+((G404-J404-L404)-Datos!$F$10)*Datos!$K$6))))</f>
        <v>4427.5756666666657</v>
      </c>
      <c r="L404" s="178">
        <f>IF(G404&gt;=Datos!$D$15,(Datos!$D$15*Datos!$C$15),IF(G404&lt;=Datos!$D$15,(G404*Datos!$C$15)))</f>
        <v>1976</v>
      </c>
      <c r="M404" s="185">
        <v>25</v>
      </c>
      <c r="N404" s="185">
        <f t="shared" si="387"/>
        <v>8294.0756666666657</v>
      </c>
      <c r="O404" s="226">
        <f t="shared" si="396"/>
        <v>56705.924333333336</v>
      </c>
    </row>
    <row r="405" spans="1:15" s="7" customFormat="1" ht="36.75" customHeight="1" x14ac:dyDescent="0.2">
      <c r="A405" s="175">
        <v>318</v>
      </c>
      <c r="B405" s="112" t="s">
        <v>97</v>
      </c>
      <c r="C405" s="112" t="s">
        <v>326</v>
      </c>
      <c r="D405" s="130" t="s">
        <v>762</v>
      </c>
      <c r="E405" s="142" t="s">
        <v>321</v>
      </c>
      <c r="F405" s="142" t="s">
        <v>19</v>
      </c>
      <c r="G405" s="185">
        <v>65000</v>
      </c>
      <c r="H405" s="185">
        <v>0</v>
      </c>
      <c r="I405" s="185">
        <f t="shared" si="401"/>
        <v>65000</v>
      </c>
      <c r="J405" s="178">
        <f>IF(G405&gt;=Datos!$D$14,(Datos!$D$14*Datos!$C$14),IF(G405&lt;=Datos!$D$14,(G405*Datos!$C$14)))</f>
        <v>1865.5</v>
      </c>
      <c r="K405" s="186">
        <f>IF((G405-J405-L405)&lt;=Datos!$G$7,"0",IF((G405-J405-L405)&lt;=Datos!$G$8,((G405-J405-L405)-Datos!$F$8)*Datos!$I$6,IF((G405-J405-L405)&lt;=Datos!$G$9,Datos!$I$8+((G405-J405-L405)-Datos!$F$9)*Datos!$J$6,IF((G405-J405-L405)&gt;=Datos!$F$10,(Datos!$I$8+Datos!$J$8)+((G405-J405-L405)-Datos!$F$10)*Datos!$K$6))))</f>
        <v>4427.5756666666657</v>
      </c>
      <c r="L405" s="178">
        <f>IF(G405&gt;=Datos!$D$15,(Datos!$D$15*Datos!$C$15),IF(G405&lt;=Datos!$D$15,(G405*Datos!$C$15)))</f>
        <v>1976</v>
      </c>
      <c r="M405" s="185">
        <v>25</v>
      </c>
      <c r="N405" s="185">
        <f t="shared" si="387"/>
        <v>8294.0756666666657</v>
      </c>
      <c r="O405" s="226">
        <f t="shared" si="396"/>
        <v>56705.924333333336</v>
      </c>
    </row>
    <row r="406" spans="1:15" s="7" customFormat="1" ht="36.75" customHeight="1" x14ac:dyDescent="0.2">
      <c r="A406" s="175">
        <v>319</v>
      </c>
      <c r="B406" s="196" t="s">
        <v>395</v>
      </c>
      <c r="C406" s="112" t="s">
        <v>326</v>
      </c>
      <c r="D406" s="134" t="s">
        <v>548</v>
      </c>
      <c r="E406" s="142" t="s">
        <v>321</v>
      </c>
      <c r="F406" s="142" t="s">
        <v>19</v>
      </c>
      <c r="G406" s="185">
        <v>35000</v>
      </c>
      <c r="H406" s="185">
        <v>0</v>
      </c>
      <c r="I406" s="185">
        <f t="shared" ref="I406" si="402">SUM(G406:H406)</f>
        <v>35000</v>
      </c>
      <c r="J406" s="178">
        <f>IF(G406&gt;=Datos!$D$14,(Datos!$D$14*Datos!$C$14),IF(G406&lt;=Datos!$D$14,(G406*Datos!$C$14)))</f>
        <v>1004.5</v>
      </c>
      <c r="K406" s="186" t="str">
        <f>IF((G406-J406-L406)&lt;=Datos!$G$7,"0",IF((G406-J406-L406)&lt;=Datos!$G$8,((G406-J406-L406)-Datos!$F$8)*Datos!$I$6,IF((G406-J406-L406)&lt;=Datos!$G$9,Datos!$I$8+((G406-J406-L406)-Datos!$F$9)*Datos!$J$6,IF((G406-J406-L406)&gt;=Datos!$F$10,(Datos!$I$8+Datos!$J$8)+((G406-J406-L406)-Datos!$F$10)*Datos!$K$6))))</f>
        <v>0</v>
      </c>
      <c r="L406" s="178">
        <f>IF(G406&gt;=Datos!$D$15,(Datos!$D$15*Datos!$C$15),IF(G406&lt;=Datos!$D$15,(G406*Datos!$C$15)))</f>
        <v>1064</v>
      </c>
      <c r="M406" s="185">
        <v>25</v>
      </c>
      <c r="N406" s="185">
        <f t="shared" si="387"/>
        <v>2093.5</v>
      </c>
      <c r="O406" s="226">
        <f t="shared" si="396"/>
        <v>32906.5</v>
      </c>
    </row>
    <row r="407" spans="1:15" s="7" customFormat="1" ht="36.75" customHeight="1" x14ac:dyDescent="0.2">
      <c r="A407" s="175">
        <v>320</v>
      </c>
      <c r="B407" s="112" t="s">
        <v>99</v>
      </c>
      <c r="C407" s="112" t="s">
        <v>326</v>
      </c>
      <c r="D407" s="130" t="s">
        <v>765</v>
      </c>
      <c r="E407" s="142" t="s">
        <v>321</v>
      </c>
      <c r="F407" s="142" t="s">
        <v>19</v>
      </c>
      <c r="G407" s="185">
        <v>60000</v>
      </c>
      <c r="H407" s="185">
        <v>0</v>
      </c>
      <c r="I407" s="185">
        <f t="shared" ref="I407:I412" si="403">SUM(G407:H407)</f>
        <v>60000</v>
      </c>
      <c r="J407" s="178">
        <f>IF(G407&gt;=Datos!$D$14,(Datos!$D$14*Datos!$C$14),IF(G407&lt;=Datos!$D$14,(G407*Datos!$C$14)))</f>
        <v>1722</v>
      </c>
      <c r="K407" s="186">
        <f>IF((G407-J407-L407)&lt;=Datos!$G$7,"0",IF((G407-J407-L407)&lt;=Datos!$G$8,((G407-J407-L407)-Datos!$F$8)*Datos!$I$6,IF((G407-J407-L407)&lt;=Datos!$G$9,Datos!$I$8+((G407-J407-L407)-Datos!$F$9)*Datos!$J$6,IF((G407-J407-L407)&gt;=Datos!$F$10,(Datos!$I$8+Datos!$J$8)+((G407-J407-L407)-Datos!$F$10)*Datos!$K$6))))</f>
        <v>3486.6756666666661</v>
      </c>
      <c r="L407" s="178">
        <f>IF(G407&gt;=Datos!$D$15,(Datos!$D$15*Datos!$C$15),IF(G407&lt;=Datos!$D$15,(G407*Datos!$C$15)))</f>
        <v>1824</v>
      </c>
      <c r="M407" s="185">
        <v>1525</v>
      </c>
      <c r="N407" s="185">
        <f t="shared" si="387"/>
        <v>8557.6756666666661</v>
      </c>
      <c r="O407" s="226">
        <f t="shared" si="396"/>
        <v>51442.324333333338</v>
      </c>
    </row>
    <row r="408" spans="1:15" s="7" customFormat="1" ht="36.75" customHeight="1" x14ac:dyDescent="0.2">
      <c r="A408" s="175">
        <v>321</v>
      </c>
      <c r="B408" s="112" t="s">
        <v>103</v>
      </c>
      <c r="C408" s="112" t="s">
        <v>326</v>
      </c>
      <c r="D408" s="130" t="s">
        <v>375</v>
      </c>
      <c r="E408" s="142" t="s">
        <v>321</v>
      </c>
      <c r="F408" s="142" t="s">
        <v>19</v>
      </c>
      <c r="G408" s="185">
        <v>67567.5</v>
      </c>
      <c r="H408" s="185">
        <v>0</v>
      </c>
      <c r="I408" s="185">
        <f t="shared" si="403"/>
        <v>67567.5</v>
      </c>
      <c r="J408" s="178">
        <f>IF(G408&gt;=Datos!$D$14,(Datos!$D$14*Datos!$C$14),IF(G408&lt;=Datos!$D$14,(G408*Datos!$C$14)))</f>
        <v>1939.1872499999999</v>
      </c>
      <c r="K408" s="186">
        <f>IF((G408-J408-L408)&lt;=Datos!$G$7,"0",IF((G408-J408-L408)&lt;=Datos!$G$8,((G408-J408-L408)-Datos!$F$8)*Datos!$I$6,IF((G408-J408-L408)&lt;=Datos!$G$9,Datos!$I$8+((G408-J408-L408)-Datos!$F$9)*Datos!$J$6,IF((G408-J408-L408)&gt;=Datos!$F$10,(Datos!$I$8+Datos!$J$8)+((G408-J408-L408)-Datos!$F$10)*Datos!$K$6))))</f>
        <v>4910.7278166666656</v>
      </c>
      <c r="L408" s="178">
        <f>IF(G408&gt;=Datos!$D$15,(Datos!$D$15*Datos!$C$15),IF(G408&lt;=Datos!$D$15,(G408*Datos!$C$15)))</f>
        <v>2054.0520000000001</v>
      </c>
      <c r="M408" s="185">
        <v>25</v>
      </c>
      <c r="N408" s="185">
        <f t="shared" si="387"/>
        <v>8928.9670666666661</v>
      </c>
      <c r="O408" s="226">
        <f t="shared" si="396"/>
        <v>58638.532933333336</v>
      </c>
    </row>
    <row r="409" spans="1:15" s="7" customFormat="1" ht="36.75" customHeight="1" x14ac:dyDescent="0.2">
      <c r="A409" s="175">
        <v>322</v>
      </c>
      <c r="B409" s="112" t="s">
        <v>140</v>
      </c>
      <c r="C409" s="112" t="s">
        <v>326</v>
      </c>
      <c r="D409" s="130" t="s">
        <v>375</v>
      </c>
      <c r="E409" s="142" t="s">
        <v>321</v>
      </c>
      <c r="F409" s="142" t="s">
        <v>19</v>
      </c>
      <c r="G409" s="185">
        <v>60000</v>
      </c>
      <c r="H409" s="185">
        <v>0</v>
      </c>
      <c r="I409" s="185">
        <f t="shared" si="403"/>
        <v>60000</v>
      </c>
      <c r="J409" s="178">
        <f>IF(G409&gt;=Datos!$D$14,(Datos!$D$14*Datos!$C$14),IF(G409&lt;=Datos!$D$14,(G409*Datos!$C$14)))</f>
        <v>1722</v>
      </c>
      <c r="K409" s="186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3486.6756666666661</v>
      </c>
      <c r="L409" s="178">
        <f>IF(G409&gt;=Datos!$D$15,(Datos!$D$15*Datos!$C$15),IF(G409&lt;=Datos!$D$15,(G409*Datos!$C$15)))</f>
        <v>1824</v>
      </c>
      <c r="M409" s="185">
        <v>25</v>
      </c>
      <c r="N409" s="185">
        <f t="shared" si="387"/>
        <v>7057.6756666666661</v>
      </c>
      <c r="O409" s="226">
        <f t="shared" si="396"/>
        <v>52942.324333333338</v>
      </c>
    </row>
    <row r="410" spans="1:15" s="7" customFormat="1" ht="36.75" customHeight="1" x14ac:dyDescent="0.2">
      <c r="A410" s="175">
        <v>323</v>
      </c>
      <c r="B410" s="112" t="s">
        <v>115</v>
      </c>
      <c r="C410" s="112" t="s">
        <v>326</v>
      </c>
      <c r="D410" s="112" t="s">
        <v>548</v>
      </c>
      <c r="E410" s="142" t="s">
        <v>321</v>
      </c>
      <c r="F410" s="142" t="s">
        <v>322</v>
      </c>
      <c r="G410" s="185">
        <v>35000</v>
      </c>
      <c r="H410" s="185">
        <v>0</v>
      </c>
      <c r="I410" s="185">
        <f t="shared" si="403"/>
        <v>35000</v>
      </c>
      <c r="J410" s="178">
        <f>IF(G410&gt;=Datos!$D$14,(Datos!$D$14*Datos!$C$14),IF(G410&lt;=Datos!$D$14,(G410*Datos!$C$14)))</f>
        <v>1004.5</v>
      </c>
      <c r="K410" s="186" t="str">
        <f>IF((G410-J410-L410)&lt;=Datos!$G$7,"0",IF((G410-J410-L410)&lt;=Datos!$G$8,((G410-J410-L410)-Datos!$F$8)*Datos!$I$6,IF((G410-J410-L410)&lt;=Datos!$G$9,Datos!$I$8+((G410-J410-L410)-Datos!$F$9)*Datos!$J$6,IF((G410-J410-L410)&gt;=Datos!$F$10,(Datos!$I$8+Datos!$J$8)+((G410-J410-L410)-Datos!$F$10)*Datos!$K$6))))</f>
        <v>0</v>
      </c>
      <c r="L410" s="178">
        <f>IF(G410&gt;=Datos!$D$15,(Datos!$D$15*Datos!$C$15),IF(G410&lt;=Datos!$D$15,(G410*Datos!$C$15)))</f>
        <v>1064</v>
      </c>
      <c r="M410" s="185">
        <v>25</v>
      </c>
      <c r="N410" s="185">
        <f t="shared" si="387"/>
        <v>2093.5</v>
      </c>
      <c r="O410" s="226">
        <f t="shared" si="396"/>
        <v>32906.5</v>
      </c>
    </row>
    <row r="411" spans="1:15" s="7" customFormat="1" ht="36.75" customHeight="1" x14ac:dyDescent="0.2">
      <c r="A411" s="175">
        <v>324</v>
      </c>
      <c r="B411" s="112" t="s">
        <v>214</v>
      </c>
      <c r="C411" s="112" t="s">
        <v>326</v>
      </c>
      <c r="D411" s="130" t="s">
        <v>375</v>
      </c>
      <c r="E411" s="142" t="s">
        <v>321</v>
      </c>
      <c r="F411" s="142" t="s">
        <v>19</v>
      </c>
      <c r="G411" s="185">
        <v>65000</v>
      </c>
      <c r="H411" s="185">
        <v>0</v>
      </c>
      <c r="I411" s="185">
        <f t="shared" si="403"/>
        <v>65000</v>
      </c>
      <c r="J411" s="178">
        <f>IF(G411&gt;=Datos!$D$14,(Datos!$D$14*Datos!$C$14),IF(G411&lt;=Datos!$D$14,(G411*Datos!$C$14)))</f>
        <v>1865.5</v>
      </c>
      <c r="K411" s="186">
        <f>IF((G411-J411-L411)&lt;=Datos!$G$7,"0",IF((G411-J411-L411)&lt;=Datos!$G$8,((G411-J411-L411)-Datos!$F$8)*Datos!$I$6,IF((G411-J411-L411)&lt;=Datos!$G$9,Datos!$I$8+((G411-J411-L411)-Datos!$F$9)*Datos!$J$6,IF((G411-J411-L411)&gt;=Datos!$F$10,(Datos!$I$8+Datos!$J$8)+((G411-J411-L411)-Datos!$F$10)*Datos!$K$6))))</f>
        <v>4427.5756666666657</v>
      </c>
      <c r="L411" s="178">
        <f>IF(G411&gt;=Datos!$D$15,(Datos!$D$15*Datos!$C$15),IF(G411&lt;=Datos!$D$15,(G411*Datos!$C$15)))</f>
        <v>1976</v>
      </c>
      <c r="M411" s="185">
        <v>25</v>
      </c>
      <c r="N411" s="185">
        <f t="shared" ref="N411" si="404">SUM(J411:M411)</f>
        <v>8294.0756666666657</v>
      </c>
      <c r="O411" s="226">
        <f t="shared" ref="O411:O420" si="405">+G411-N411</f>
        <v>56705.924333333336</v>
      </c>
    </row>
    <row r="412" spans="1:15" s="7" customFormat="1" ht="36.75" customHeight="1" x14ac:dyDescent="0.2">
      <c r="A412" s="175">
        <v>325</v>
      </c>
      <c r="B412" s="130" t="s">
        <v>532</v>
      </c>
      <c r="C412" s="112" t="s">
        <v>326</v>
      </c>
      <c r="D412" s="112" t="s">
        <v>548</v>
      </c>
      <c r="E412" s="142" t="s">
        <v>321</v>
      </c>
      <c r="F412" s="142" t="s">
        <v>19</v>
      </c>
      <c r="G412" s="185">
        <v>35000</v>
      </c>
      <c r="H412" s="185">
        <v>0</v>
      </c>
      <c r="I412" s="185">
        <f t="shared" si="403"/>
        <v>35000</v>
      </c>
      <c r="J412" s="178">
        <f>IF(G412&gt;=Datos!$D$14,(Datos!$D$14*Datos!$C$14),IF(G412&lt;=Datos!$D$14,(G412*Datos!$C$14)))</f>
        <v>1004.5</v>
      </c>
      <c r="K412" s="186" t="str">
        <f>IF((G412-J412-L412)&lt;=Datos!$G$7,"0",IF((G412-J412-L412)&lt;=Datos!$G$8,((G412-J412-L412)-Datos!$F$8)*Datos!$I$6,IF((G412-J412-L412)&lt;=Datos!$G$9,Datos!$I$8+((G412-J412-L412)-Datos!$F$9)*Datos!$J$6,IF((G412-J412-L412)&gt;=Datos!$F$10,(Datos!$I$8+Datos!$J$8)+((G412-J412-L412)-Datos!$F$10)*Datos!$K$6))))</f>
        <v>0</v>
      </c>
      <c r="L412" s="178">
        <f>IF(G412&gt;=Datos!$D$15,(Datos!$D$15*Datos!$C$15),IF(G412&lt;=Datos!$D$15,(G412*Datos!$C$15)))</f>
        <v>1064</v>
      </c>
      <c r="M412" s="185">
        <v>25</v>
      </c>
      <c r="N412" s="185">
        <f>SUM(J412:M412)</f>
        <v>2093.5</v>
      </c>
      <c r="O412" s="226">
        <f t="shared" si="405"/>
        <v>32906.5</v>
      </c>
    </row>
    <row r="413" spans="1:15" s="7" customFormat="1" ht="36.75" customHeight="1" x14ac:dyDescent="0.2">
      <c r="A413" s="175">
        <v>326</v>
      </c>
      <c r="B413" s="196" t="s">
        <v>189</v>
      </c>
      <c r="C413" s="112" t="s">
        <v>326</v>
      </c>
      <c r="D413" s="135" t="s">
        <v>329</v>
      </c>
      <c r="E413" s="142" t="s">
        <v>321</v>
      </c>
      <c r="F413" s="142" t="s">
        <v>19</v>
      </c>
      <c r="G413" s="185">
        <v>67567.5</v>
      </c>
      <c r="H413" s="185">
        <v>0</v>
      </c>
      <c r="I413" s="185">
        <f t="shared" ref="I413" si="406">SUM(G413:H413)</f>
        <v>67567.5</v>
      </c>
      <c r="J413" s="178">
        <f>IF(G413&gt;=Datos!$D$14,(Datos!$D$14*Datos!$C$14),IF(G413&lt;=Datos!$D$14,(G413*Datos!$C$14)))</f>
        <v>1939.1872499999999</v>
      </c>
      <c r="K413" s="186">
        <f>IF((G413-J413-L413)&lt;=Datos!$G$7,"0",IF((G413-J413-L413)&lt;=Datos!$G$8,((G413-J413-L413)-Datos!$F$8)*Datos!$I$6,IF((G413-J413-L413)&lt;=Datos!$G$9,Datos!$I$8+((G413-J413-L413)-Datos!$F$9)*Datos!$J$6,IF((G413-J413-L413)&gt;=Datos!$F$10,(Datos!$I$8+Datos!$J$8)+((G413-J413-L413)-Datos!$F$10)*Datos!$K$6))))</f>
        <v>4910.7278166666656</v>
      </c>
      <c r="L413" s="178">
        <f>IF(G413&gt;=Datos!$D$15,(Datos!$D$15*Datos!$C$15),IF(G413&lt;=Datos!$D$15,(G413*Datos!$C$15)))</f>
        <v>2054.0520000000001</v>
      </c>
      <c r="M413" s="185">
        <v>25</v>
      </c>
      <c r="N413" s="185">
        <f t="shared" ref="N413:N420" si="407">SUM(J413:M413)</f>
        <v>8928.9670666666661</v>
      </c>
      <c r="O413" s="226">
        <f t="shared" si="405"/>
        <v>58638.532933333336</v>
      </c>
    </row>
    <row r="414" spans="1:15" s="7" customFormat="1" ht="36.75" customHeight="1" x14ac:dyDescent="0.2">
      <c r="A414" s="175">
        <v>327</v>
      </c>
      <c r="B414" s="112" t="s">
        <v>149</v>
      </c>
      <c r="C414" s="112" t="s">
        <v>326</v>
      </c>
      <c r="D414" s="130" t="s">
        <v>765</v>
      </c>
      <c r="E414" s="142" t="s">
        <v>321</v>
      </c>
      <c r="F414" s="142" t="s">
        <v>19</v>
      </c>
      <c r="G414" s="185">
        <v>67567.5</v>
      </c>
      <c r="H414" s="185">
        <v>0</v>
      </c>
      <c r="I414" s="185">
        <f t="shared" ref="I414:I416" si="408">SUM(G414:H414)</f>
        <v>67567.5</v>
      </c>
      <c r="J414" s="178">
        <f>IF(G414&gt;=Datos!$D$14,(Datos!$D$14*Datos!$C$14),IF(G414&lt;=Datos!$D$14,(G414*Datos!$C$14)))</f>
        <v>1939.1872499999999</v>
      </c>
      <c r="K414" s="186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4910.7278166666656</v>
      </c>
      <c r="L414" s="178">
        <f>IF(G414&gt;=Datos!$D$15,(Datos!$D$15*Datos!$C$15),IF(G414&lt;=Datos!$D$15,(G414*Datos!$C$15)))</f>
        <v>2054.0520000000001</v>
      </c>
      <c r="M414" s="185">
        <v>25</v>
      </c>
      <c r="N414" s="185">
        <f t="shared" si="407"/>
        <v>8928.9670666666661</v>
      </c>
      <c r="O414" s="226">
        <f t="shared" si="405"/>
        <v>58638.532933333336</v>
      </c>
    </row>
    <row r="415" spans="1:15" s="7" customFormat="1" ht="36.75" customHeight="1" x14ac:dyDescent="0.2">
      <c r="A415" s="175">
        <v>328</v>
      </c>
      <c r="B415" s="112" t="s">
        <v>141</v>
      </c>
      <c r="C415" s="112" t="s">
        <v>326</v>
      </c>
      <c r="D415" s="130" t="s">
        <v>548</v>
      </c>
      <c r="E415" s="142" t="s">
        <v>321</v>
      </c>
      <c r="F415" s="142" t="s">
        <v>19</v>
      </c>
      <c r="G415" s="185">
        <v>35000</v>
      </c>
      <c r="H415" s="185">
        <v>0</v>
      </c>
      <c r="I415" s="185">
        <f t="shared" si="408"/>
        <v>35000</v>
      </c>
      <c r="J415" s="178">
        <f>IF(G415&gt;=Datos!$D$14,(Datos!$D$14*Datos!$C$14),IF(G415&lt;=Datos!$D$14,(G415*Datos!$C$14)))</f>
        <v>1004.5</v>
      </c>
      <c r="K415" s="186" t="str">
        <f>IF((G415-J415-L415)&lt;=Datos!$G$7,"0",IF((G415-J415-L415)&lt;=Datos!$G$8,((G415-J415-L415)-Datos!$F$8)*Datos!$I$6,IF((G415-J415-L415)&lt;=Datos!$G$9,Datos!$I$8+((G415-J415-L415)-Datos!$F$9)*Datos!$J$6,IF((G415-J415-L415)&gt;=Datos!$F$10,(Datos!$I$8+Datos!$J$8)+((G415-J415-L415)-Datos!$F$10)*Datos!$K$6))))</f>
        <v>0</v>
      </c>
      <c r="L415" s="178">
        <f>IF(G415&gt;=Datos!$D$15,(Datos!$D$15*Datos!$C$15),IF(G415&lt;=Datos!$D$15,(G415*Datos!$C$15)))</f>
        <v>1064</v>
      </c>
      <c r="M415" s="185">
        <v>25</v>
      </c>
      <c r="N415" s="185">
        <f t="shared" si="407"/>
        <v>2093.5</v>
      </c>
      <c r="O415" s="226">
        <f t="shared" si="405"/>
        <v>32906.5</v>
      </c>
    </row>
    <row r="416" spans="1:15" ht="36.75" customHeight="1" x14ac:dyDescent="0.2">
      <c r="A416" s="175">
        <v>329</v>
      </c>
      <c r="B416" s="180" t="s">
        <v>101</v>
      </c>
      <c r="C416" s="112" t="s">
        <v>326</v>
      </c>
      <c r="D416" s="130" t="s">
        <v>494</v>
      </c>
      <c r="E416" s="181" t="s">
        <v>321</v>
      </c>
      <c r="F416" s="181" t="s">
        <v>19</v>
      </c>
      <c r="G416" s="182">
        <v>67567.5</v>
      </c>
      <c r="H416" s="182">
        <v>0</v>
      </c>
      <c r="I416" s="182">
        <f t="shared" si="408"/>
        <v>67567.5</v>
      </c>
      <c r="J416" s="183">
        <f>IF(G416&gt;=Datos!$D$14,(Datos!$D$14*Datos!$C$14),IF(G416&lt;=Datos!$D$14,(G416*Datos!$C$14)))</f>
        <v>1939.1872499999999</v>
      </c>
      <c r="K416" s="186">
        <v>4567.6400000000003</v>
      </c>
      <c r="L416" s="178">
        <f>IF(G416&gt;=Datos!$D$15,(Datos!$D$15*Datos!$C$15),IF(G416&lt;=Datos!$D$15,(G416*Datos!$C$15)))</f>
        <v>2054.0520000000001</v>
      </c>
      <c r="M416" s="182">
        <v>1740.46</v>
      </c>
      <c r="N416" s="185">
        <f t="shared" si="407"/>
        <v>10301.339250000001</v>
      </c>
      <c r="O416" s="226">
        <f t="shared" si="405"/>
        <v>57266.160749999995</v>
      </c>
    </row>
    <row r="417" spans="1:16" s="7" customFormat="1" ht="36.75" customHeight="1" x14ac:dyDescent="0.2">
      <c r="A417" s="175">
        <v>330</v>
      </c>
      <c r="B417" s="112" t="s">
        <v>178</v>
      </c>
      <c r="C417" s="112" t="s">
        <v>326</v>
      </c>
      <c r="D417" s="130" t="s">
        <v>251</v>
      </c>
      <c r="E417" s="142" t="s">
        <v>321</v>
      </c>
      <c r="F417" s="142" t="s">
        <v>19</v>
      </c>
      <c r="G417" s="185">
        <v>60000</v>
      </c>
      <c r="H417" s="185">
        <v>0</v>
      </c>
      <c r="I417" s="185">
        <f t="shared" ref="I417" si="409">SUM(G417:H417)</f>
        <v>60000</v>
      </c>
      <c r="J417" s="178">
        <f>IF(G417&gt;=Datos!$D$14,(Datos!$D$14*Datos!$C$14),IF(G417&lt;=Datos!$D$14,(G417*Datos!$C$14)))</f>
        <v>1722</v>
      </c>
      <c r="K417" s="186">
        <v>3143.58</v>
      </c>
      <c r="L417" s="178">
        <f>IF(G417&gt;=Datos!$D$15,(Datos!$D$15*Datos!$C$15),IF(G417&lt;=Datos!$D$15,(G417*Datos!$C$15)))</f>
        <v>1824</v>
      </c>
      <c r="M417" s="185">
        <v>1740.46</v>
      </c>
      <c r="N417" s="185">
        <f t="shared" si="407"/>
        <v>8430.0400000000009</v>
      </c>
      <c r="O417" s="226">
        <f t="shared" si="405"/>
        <v>51569.96</v>
      </c>
    </row>
    <row r="418" spans="1:16" s="7" customFormat="1" ht="36.75" customHeight="1" x14ac:dyDescent="0.2">
      <c r="A418" s="175">
        <v>331</v>
      </c>
      <c r="B418" s="112" t="s">
        <v>225</v>
      </c>
      <c r="C418" s="112" t="s">
        <v>326</v>
      </c>
      <c r="D418" s="130" t="s">
        <v>765</v>
      </c>
      <c r="E418" s="142" t="s">
        <v>321</v>
      </c>
      <c r="F418" s="142" t="s">
        <v>19</v>
      </c>
      <c r="G418" s="185">
        <v>67567.5</v>
      </c>
      <c r="H418" s="185">
        <v>0</v>
      </c>
      <c r="I418" s="185">
        <f t="shared" ref="I418:I419" si="410">SUM(G418:H418)</f>
        <v>67567.5</v>
      </c>
      <c r="J418" s="178">
        <f>IF(G418&gt;=Datos!$D$14,(Datos!$D$14*Datos!$C$14),IF(G418&lt;=Datos!$D$14,(G418*Datos!$C$14)))</f>
        <v>1939.1872499999999</v>
      </c>
      <c r="K418" s="186">
        <f>IF((G418-J418-L418)&lt;=Datos!$G$7,"0",IF((G418-J418-L418)&lt;=Datos!$G$8,((G418-J418-L418)-Datos!$F$8)*Datos!$I$6,IF((G418-J418-L418)&lt;=Datos!$G$9,Datos!$I$8+((G418-J418-L418)-Datos!$F$9)*Datos!$J$6,IF((G418-J418-L418)&gt;=Datos!$F$10,(Datos!$I$8+Datos!$J$8)+((G418-J418-L418)-Datos!$F$10)*Datos!$K$6))))</f>
        <v>4910.7278166666656</v>
      </c>
      <c r="L418" s="178">
        <f>IF(G418&gt;=Datos!$D$15,(Datos!$D$15*Datos!$C$15),IF(G418&lt;=Datos!$D$15,(G418*Datos!$C$15)))</f>
        <v>2054.0520000000001</v>
      </c>
      <c r="M418" s="185">
        <v>25</v>
      </c>
      <c r="N418" s="185">
        <f t="shared" si="407"/>
        <v>8928.9670666666661</v>
      </c>
      <c r="O418" s="226">
        <f t="shared" si="405"/>
        <v>58638.532933333336</v>
      </c>
    </row>
    <row r="419" spans="1:16" s="7" customFormat="1" ht="36.75" customHeight="1" x14ac:dyDescent="0.2">
      <c r="A419" s="175">
        <v>332</v>
      </c>
      <c r="B419" s="112" t="s">
        <v>146</v>
      </c>
      <c r="C419" s="112" t="s">
        <v>326</v>
      </c>
      <c r="D419" s="130" t="s">
        <v>765</v>
      </c>
      <c r="E419" s="142" t="s">
        <v>321</v>
      </c>
      <c r="F419" s="142" t="s">
        <v>19</v>
      </c>
      <c r="G419" s="185">
        <v>65000</v>
      </c>
      <c r="H419" s="185">
        <v>0</v>
      </c>
      <c r="I419" s="185">
        <f t="shared" si="410"/>
        <v>65000</v>
      </c>
      <c r="J419" s="178">
        <f>IF(G419&gt;=Datos!$D$14,(Datos!$D$14*Datos!$C$14),IF(G419&lt;=Datos!$D$14,(G419*Datos!$C$14)))</f>
        <v>1865.5</v>
      </c>
      <c r="K419" s="186">
        <f>IF((G419-J419-L419)&lt;=Datos!$G$7,"0",IF((G419-J419-L419)&lt;=Datos!$G$8,((G419-J419-L419)-Datos!$F$8)*Datos!$I$6,IF((G419-J419-L419)&lt;=Datos!$G$9,Datos!$I$8+((G419-J419-L419)-Datos!$F$9)*Datos!$J$6,IF((G419-J419-L419)&gt;=Datos!$F$10,(Datos!$I$8+Datos!$J$8)+((G419-J419-L419)-Datos!$F$10)*Datos!$K$6))))</f>
        <v>4427.5756666666657</v>
      </c>
      <c r="L419" s="178">
        <f>IF(G419&gt;=Datos!$D$15,(Datos!$D$15*Datos!$C$15),IF(G419&lt;=Datos!$D$15,(G419*Datos!$C$15)))</f>
        <v>1976</v>
      </c>
      <c r="M419" s="185">
        <v>2025</v>
      </c>
      <c r="N419" s="185">
        <f t="shared" si="407"/>
        <v>10294.075666666666</v>
      </c>
      <c r="O419" s="226">
        <f t="shared" si="405"/>
        <v>54705.924333333336</v>
      </c>
    </row>
    <row r="420" spans="1:16" s="7" customFormat="1" ht="36.75" customHeight="1" x14ac:dyDescent="0.2">
      <c r="A420" s="175">
        <v>333</v>
      </c>
      <c r="B420" s="112" t="s">
        <v>117</v>
      </c>
      <c r="C420" s="112" t="s">
        <v>326</v>
      </c>
      <c r="D420" s="112" t="s">
        <v>548</v>
      </c>
      <c r="E420" s="142" t="s">
        <v>321</v>
      </c>
      <c r="F420" s="142" t="s">
        <v>322</v>
      </c>
      <c r="G420" s="185">
        <v>35000</v>
      </c>
      <c r="H420" s="185">
        <v>0</v>
      </c>
      <c r="I420" s="185">
        <f t="shared" ref="I420" si="411">SUM(G420:H420)</f>
        <v>35000</v>
      </c>
      <c r="J420" s="178">
        <f>IF(G420&gt;=Datos!$D$14,(Datos!$D$14*Datos!$C$14),IF(G420&lt;=Datos!$D$14,(G420*Datos!$C$14)))</f>
        <v>1004.5</v>
      </c>
      <c r="K420" s="186" t="str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0</v>
      </c>
      <c r="L420" s="178">
        <f>IF(G420&gt;=Datos!$D$15,(Datos!$D$15*Datos!$C$15),IF(G420&lt;=Datos!$D$15,(G420*Datos!$C$15)))</f>
        <v>1064</v>
      </c>
      <c r="M420" s="185">
        <v>25</v>
      </c>
      <c r="N420" s="185">
        <f t="shared" si="407"/>
        <v>2093.5</v>
      </c>
      <c r="O420" s="226">
        <f t="shared" si="405"/>
        <v>32906.5</v>
      </c>
    </row>
    <row r="421" spans="1:16" s="7" customFormat="1" ht="36.75" customHeight="1" x14ac:dyDescent="0.2">
      <c r="A421" s="175">
        <v>334</v>
      </c>
      <c r="B421" s="112" t="s">
        <v>109</v>
      </c>
      <c r="C421" s="112" t="s">
        <v>326</v>
      </c>
      <c r="D421" s="130" t="s">
        <v>494</v>
      </c>
      <c r="E421" s="142" t="s">
        <v>321</v>
      </c>
      <c r="F421" s="142" t="s">
        <v>19</v>
      </c>
      <c r="G421" s="185">
        <v>65000</v>
      </c>
      <c r="H421" s="185">
        <v>0</v>
      </c>
      <c r="I421" s="185">
        <f t="shared" ref="I421" si="412">SUM(G421:H421)</f>
        <v>65000</v>
      </c>
      <c r="J421" s="178">
        <f>IF(G421&gt;=Datos!$D$14,(Datos!$D$14*Datos!$C$14),IF(G421&lt;=Datos!$D$14,(G421*Datos!$C$14)))</f>
        <v>1865.5</v>
      </c>
      <c r="K421" s="186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4427.5756666666657</v>
      </c>
      <c r="L421" s="178">
        <f>IF(G421&gt;=Datos!$D$15,(Datos!$D$15*Datos!$C$15),IF(G421&lt;=Datos!$D$15,(G421*Datos!$C$15)))</f>
        <v>1976</v>
      </c>
      <c r="M421" s="185">
        <v>25</v>
      </c>
      <c r="N421" s="185">
        <f t="shared" si="387"/>
        <v>8294.0756666666657</v>
      </c>
      <c r="O421" s="226">
        <f t="shared" si="396"/>
        <v>56705.924333333336</v>
      </c>
    </row>
    <row r="422" spans="1:16" s="7" customFormat="1" ht="36.75" customHeight="1" x14ac:dyDescent="0.2">
      <c r="A422" s="175">
        <v>335</v>
      </c>
      <c r="B422" s="112" t="s">
        <v>65</v>
      </c>
      <c r="C422" s="112" t="s">
        <v>326</v>
      </c>
      <c r="D422" s="130" t="s">
        <v>763</v>
      </c>
      <c r="E422" s="142" t="s">
        <v>321</v>
      </c>
      <c r="F422" s="142" t="s">
        <v>19</v>
      </c>
      <c r="G422" s="185">
        <v>65000</v>
      </c>
      <c r="H422" s="185">
        <v>0</v>
      </c>
      <c r="I422" s="185">
        <f t="shared" ref="I422" si="413">SUM(G422:H422)</f>
        <v>65000</v>
      </c>
      <c r="J422" s="178">
        <f>IF(G422&gt;=Datos!$D$14,(Datos!$D$14*Datos!$C$14),IF(G422&lt;=Datos!$D$14,(G422*Datos!$C$14)))</f>
        <v>1865.5</v>
      </c>
      <c r="K422" s="186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4427.5756666666657</v>
      </c>
      <c r="L422" s="178">
        <f>IF(G422&gt;=Datos!$D$15,(Datos!$D$15*Datos!$C$15),IF(G422&lt;=Datos!$D$15,(G422*Datos!$C$15)))</f>
        <v>1976</v>
      </c>
      <c r="M422" s="185">
        <v>25</v>
      </c>
      <c r="N422" s="185">
        <f t="shared" si="387"/>
        <v>8294.0756666666657</v>
      </c>
      <c r="O422" s="226">
        <f t="shared" si="396"/>
        <v>56705.924333333336</v>
      </c>
    </row>
    <row r="423" spans="1:16" s="7" customFormat="1" ht="36.75" customHeight="1" x14ac:dyDescent="0.2">
      <c r="A423" s="175">
        <v>336</v>
      </c>
      <c r="B423" s="196" t="s">
        <v>233</v>
      </c>
      <c r="C423" s="112" t="s">
        <v>326</v>
      </c>
      <c r="D423" s="130" t="s">
        <v>765</v>
      </c>
      <c r="E423" s="142" t="s">
        <v>321</v>
      </c>
      <c r="F423" s="142" t="s">
        <v>19</v>
      </c>
      <c r="G423" s="136">
        <v>65000</v>
      </c>
      <c r="H423" s="185">
        <v>0</v>
      </c>
      <c r="I423" s="185">
        <f t="shared" ref="I423" si="414">SUM(G423:H423)</f>
        <v>65000</v>
      </c>
      <c r="J423" s="178">
        <f>IF(G423&gt;=Datos!$D$14,(Datos!$D$14*Datos!$C$14),IF(G423&lt;=Datos!$D$14,(G423*Datos!$C$14)))</f>
        <v>1865.5</v>
      </c>
      <c r="K423" s="186">
        <f>IF((G423-J423-L423)&lt;=Datos!$G$7,"0",IF((G423-J423-L423)&lt;=Datos!$G$8,((G423-J423-L423)-Datos!$F$8)*Datos!$I$6,IF((G423-J423-L423)&lt;=Datos!$G$9,Datos!$I$8+((G423-J423-L423)-Datos!$F$9)*Datos!$J$6,IF((G423-J423-L423)&gt;=Datos!$F$10,(Datos!$I$8+Datos!$J$8)+((G423-J423-L423)-Datos!$F$10)*Datos!$K$6))))</f>
        <v>4427.5756666666657</v>
      </c>
      <c r="L423" s="178">
        <f>IF(G423&gt;=Datos!$D$15,(Datos!$D$15*Datos!$C$15),IF(G423&lt;=Datos!$D$15,(G423*Datos!$C$15)))</f>
        <v>1976</v>
      </c>
      <c r="M423" s="185">
        <v>25</v>
      </c>
      <c r="N423" s="185">
        <f t="shared" ref="N423:N424" si="415">SUM(J423:M423)</f>
        <v>8294.0756666666657</v>
      </c>
      <c r="O423" s="226">
        <f t="shared" ref="O423:O424" si="416">+G423-N423</f>
        <v>56705.924333333336</v>
      </c>
    </row>
    <row r="424" spans="1:16" s="7" customFormat="1" ht="36.75" customHeight="1" x14ac:dyDescent="0.2">
      <c r="A424" s="175">
        <v>337</v>
      </c>
      <c r="B424" s="112" t="s">
        <v>143</v>
      </c>
      <c r="C424" s="112" t="s">
        <v>326</v>
      </c>
      <c r="D424" s="112" t="s">
        <v>763</v>
      </c>
      <c r="E424" s="142" t="s">
        <v>321</v>
      </c>
      <c r="F424" s="142" t="s">
        <v>19</v>
      </c>
      <c r="G424" s="185">
        <v>65000</v>
      </c>
      <c r="H424" s="185">
        <v>0</v>
      </c>
      <c r="I424" s="185">
        <f t="shared" ref="I424" si="417">SUM(G424:H424)</f>
        <v>65000</v>
      </c>
      <c r="J424" s="178">
        <f>IF(G424&gt;=Datos!$D$14,(Datos!$D$14*Datos!$C$14),IF(G424&lt;=Datos!$D$14,(G424*Datos!$C$14)))</f>
        <v>1865.5</v>
      </c>
      <c r="K424" s="186">
        <f>IF((G424-J424-L424)&lt;=Datos!$G$7,"0",IF((G424-J424-L424)&lt;=Datos!$G$8,((G424-J424-L424)-Datos!$F$8)*Datos!$I$6,IF((G424-J424-L424)&lt;=Datos!$G$9,Datos!$I$8+((G424-J424-L424)-Datos!$F$9)*Datos!$J$6,IF((G424-J424-L424)&gt;=Datos!$F$10,(Datos!$I$8+Datos!$J$8)+((G424-J424-L424)-Datos!$F$10)*Datos!$K$6))))</f>
        <v>4427.5756666666657</v>
      </c>
      <c r="L424" s="178">
        <f>IF(G424&gt;=Datos!$D$15,(Datos!$D$15*Datos!$C$15),IF(G424&lt;=Datos!$D$15,(G424*Datos!$C$15)))</f>
        <v>1976</v>
      </c>
      <c r="M424" s="185">
        <v>25</v>
      </c>
      <c r="N424" s="185">
        <f t="shared" si="415"/>
        <v>8294.0756666666657</v>
      </c>
      <c r="O424" s="226">
        <f t="shared" si="416"/>
        <v>56705.924333333336</v>
      </c>
    </row>
    <row r="425" spans="1:16" s="7" customFormat="1" ht="36.75" customHeight="1" x14ac:dyDescent="0.2">
      <c r="A425" s="175">
        <v>338</v>
      </c>
      <c r="B425" s="112" t="s">
        <v>318</v>
      </c>
      <c r="C425" s="112" t="s">
        <v>326</v>
      </c>
      <c r="D425" s="112" t="s">
        <v>763</v>
      </c>
      <c r="E425" s="142" t="s">
        <v>321</v>
      </c>
      <c r="F425" s="142" t="s">
        <v>19</v>
      </c>
      <c r="G425" s="185">
        <v>60000</v>
      </c>
      <c r="H425" s="185">
        <v>0</v>
      </c>
      <c r="I425" s="185">
        <f t="shared" ref="I425:I426" si="418">SUM(G425:H425)</f>
        <v>60000</v>
      </c>
      <c r="J425" s="178">
        <f>IF(G425&gt;=Datos!$D$14,(Datos!$D$14*Datos!$C$14),IF(G425&lt;=Datos!$D$14,(G425*Datos!$C$14)))</f>
        <v>1722</v>
      </c>
      <c r="K425" s="186">
        <f>IF((G425-J425-L425)&lt;=Datos!$G$7,"0",IF((G425-J425-L425)&lt;=Datos!$G$8,((G425-J425-L425)-Datos!$F$8)*Datos!$I$6,IF((G425-J425-L425)&lt;=Datos!$G$9,Datos!$I$8+((G425-J425-L425)-Datos!$F$9)*Datos!$J$6,IF((G425-J425-L425)&gt;=Datos!$F$10,(Datos!$I$8+Datos!$J$8)+((G425-J425-L425)-Datos!$F$10)*Datos!$K$6))))</f>
        <v>3486.6756666666661</v>
      </c>
      <c r="L425" s="178">
        <f>IF(G425&gt;=Datos!$D$15,(Datos!$D$15*Datos!$C$15),IF(G425&lt;=Datos!$D$15,(G425*Datos!$C$15)))</f>
        <v>1824</v>
      </c>
      <c r="M425" s="185">
        <v>25</v>
      </c>
      <c r="N425" s="185">
        <f t="shared" ref="N425:N429" si="419">SUM(J425:M425)</f>
        <v>7057.6756666666661</v>
      </c>
      <c r="O425" s="226">
        <f t="shared" si="388"/>
        <v>52942.324333333338</v>
      </c>
    </row>
    <row r="426" spans="1:16" s="7" customFormat="1" ht="36.75" customHeight="1" x14ac:dyDescent="0.2">
      <c r="A426" s="175">
        <v>339</v>
      </c>
      <c r="B426" s="112" t="s">
        <v>74</v>
      </c>
      <c r="C426" s="112" t="s">
        <v>326</v>
      </c>
      <c r="D426" s="130" t="s">
        <v>329</v>
      </c>
      <c r="E426" s="142" t="s">
        <v>321</v>
      </c>
      <c r="F426" s="142" t="s">
        <v>19</v>
      </c>
      <c r="G426" s="185">
        <v>65000</v>
      </c>
      <c r="H426" s="185">
        <v>0</v>
      </c>
      <c r="I426" s="185">
        <f t="shared" si="418"/>
        <v>65000</v>
      </c>
      <c r="J426" s="178">
        <f>IF(G426&gt;=Datos!$D$14,(Datos!$D$14*Datos!$C$14),IF(G426&lt;=Datos!$D$14,(G426*Datos!$C$14)))</f>
        <v>1865.5</v>
      </c>
      <c r="K426" s="186">
        <f>IF((G426-J426-L426)&lt;=Datos!$G$7,"0",IF((G426-J426-L426)&lt;=Datos!$G$8,((G426-J426-L426)-Datos!$F$8)*Datos!$I$6,IF((G426-J426-L426)&lt;=Datos!$G$9,Datos!$I$8+((G426-J426-L426)-Datos!$F$9)*Datos!$J$6,IF((G426-J426-L426)&gt;=Datos!$F$10,(Datos!$I$8+Datos!$J$8)+((G426-J426-L426)-Datos!$F$10)*Datos!$K$6))))</f>
        <v>4427.5756666666657</v>
      </c>
      <c r="L426" s="178">
        <f>IF(G426&gt;=Datos!$D$15,(Datos!$D$15*Datos!$C$15),IF(G426&lt;=Datos!$D$15,(G426*Datos!$C$15)))</f>
        <v>1976</v>
      </c>
      <c r="M426" s="185">
        <v>25</v>
      </c>
      <c r="N426" s="185">
        <f t="shared" si="419"/>
        <v>8294.0756666666657</v>
      </c>
      <c r="O426" s="226">
        <f t="shared" si="388"/>
        <v>56705.924333333336</v>
      </c>
    </row>
    <row r="427" spans="1:16" s="7" customFormat="1" ht="36.75" customHeight="1" x14ac:dyDescent="0.2">
      <c r="A427" s="175">
        <v>340</v>
      </c>
      <c r="B427" s="112" t="s">
        <v>49</v>
      </c>
      <c r="C427" s="112" t="s">
        <v>326</v>
      </c>
      <c r="D427" s="112" t="s">
        <v>548</v>
      </c>
      <c r="E427" s="142" t="s">
        <v>321</v>
      </c>
      <c r="F427" s="142" t="s">
        <v>322</v>
      </c>
      <c r="G427" s="185">
        <v>35000</v>
      </c>
      <c r="H427" s="185">
        <v>0</v>
      </c>
      <c r="I427" s="185">
        <f t="shared" ref="I427:I429" si="420">SUM(G427:H427)</f>
        <v>35000</v>
      </c>
      <c r="J427" s="178">
        <f>IF(G427&gt;=Datos!$D$14,(Datos!$D$14*Datos!$C$14),IF(G427&lt;=Datos!$D$14,(G427*Datos!$C$14)))</f>
        <v>1004.5</v>
      </c>
      <c r="K427" s="186" t="str">
        <f>IF((G427-J427-L427)&lt;=Datos!$G$7,"0",IF((G427-J427-L427)&lt;=Datos!$G$8,((G427-J427-L427)-Datos!$F$8)*Datos!$I$6,IF((G427-J427-L427)&lt;=Datos!$G$9,Datos!$I$8+((G427-J427-L427)-Datos!$F$9)*Datos!$J$6,IF((G427-J427-L427)&gt;=Datos!$F$10,(Datos!$I$8+Datos!$J$8)+((G427-J427-L427)-Datos!$F$10)*Datos!$K$6))))</f>
        <v>0</v>
      </c>
      <c r="L427" s="178">
        <f>IF(G427&gt;=Datos!$D$15,(Datos!$D$15*Datos!$C$15),IF(G427&lt;=Datos!$D$15,(G427*Datos!$C$15)))</f>
        <v>1064</v>
      </c>
      <c r="M427" s="185">
        <v>25</v>
      </c>
      <c r="N427" s="185">
        <f t="shared" si="419"/>
        <v>2093.5</v>
      </c>
      <c r="O427" s="226">
        <f t="shared" si="388"/>
        <v>32906.5</v>
      </c>
    </row>
    <row r="428" spans="1:16" s="7" customFormat="1" ht="36.75" customHeight="1" x14ac:dyDescent="0.2">
      <c r="A428" s="175">
        <v>341</v>
      </c>
      <c r="B428" s="196" t="s">
        <v>396</v>
      </c>
      <c r="C428" s="112" t="s">
        <v>326</v>
      </c>
      <c r="D428" s="130" t="s">
        <v>548</v>
      </c>
      <c r="E428" s="142" t="s">
        <v>321</v>
      </c>
      <c r="F428" s="142" t="s">
        <v>19</v>
      </c>
      <c r="G428" s="185">
        <v>35000</v>
      </c>
      <c r="H428" s="185">
        <v>0</v>
      </c>
      <c r="I428" s="185">
        <f t="shared" si="420"/>
        <v>35000</v>
      </c>
      <c r="J428" s="178">
        <f>IF(G428&gt;=Datos!$D$14,(Datos!$D$14*Datos!$C$14),IF(G428&lt;=Datos!$D$14,(G428*Datos!$C$14)))</f>
        <v>1004.5</v>
      </c>
      <c r="K428" s="186" t="str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0</v>
      </c>
      <c r="L428" s="178">
        <f>IF(G428&gt;=Datos!$D$15,(Datos!$D$15*Datos!$C$15),IF(G428&lt;=Datos!$D$15,(G428*Datos!$C$15)))</f>
        <v>1064</v>
      </c>
      <c r="M428" s="185">
        <v>25</v>
      </c>
      <c r="N428" s="185">
        <f t="shared" ref="N428" si="421">SUM(J428:M428)</f>
        <v>2093.5</v>
      </c>
      <c r="O428" s="226">
        <f t="shared" ref="O428" si="422">+G428-N428</f>
        <v>32906.5</v>
      </c>
    </row>
    <row r="429" spans="1:16" s="7" customFormat="1" ht="36.75" customHeight="1" x14ac:dyDescent="0.2">
      <c r="A429" s="175">
        <v>342</v>
      </c>
      <c r="B429" s="196" t="s">
        <v>238</v>
      </c>
      <c r="C429" s="112" t="s">
        <v>326</v>
      </c>
      <c r="D429" s="130" t="s">
        <v>494</v>
      </c>
      <c r="E429" s="142" t="s">
        <v>321</v>
      </c>
      <c r="F429" s="142" t="s">
        <v>19</v>
      </c>
      <c r="G429" s="136">
        <v>65000</v>
      </c>
      <c r="H429" s="185">
        <v>0</v>
      </c>
      <c r="I429" s="185">
        <f t="shared" si="420"/>
        <v>65000</v>
      </c>
      <c r="J429" s="178">
        <f>IF(G429&gt;=Datos!$D$14,(Datos!$D$14*Datos!$C$14),IF(G429&lt;=Datos!$D$14,(G429*Datos!$C$14)))</f>
        <v>1865.5</v>
      </c>
      <c r="K429" s="186">
        <f>IF((G429-J429-L429)&lt;=Datos!$G$7,"0",IF((G429-J429-L429)&lt;=Datos!$G$8,((G429-J429-L429)-Datos!$F$8)*Datos!$I$6,IF((G429-J429-L429)&lt;=Datos!$G$9,Datos!$I$8+((G429-J429-L429)-Datos!$F$9)*Datos!$J$6,IF((G429-J429-L429)&gt;=Datos!$F$10,(Datos!$I$8+Datos!$J$8)+((G429-J429-L429)-Datos!$F$10)*Datos!$K$6))))</f>
        <v>4427.5756666666657</v>
      </c>
      <c r="L429" s="178">
        <f>IF(G429&gt;=Datos!$D$15,(Datos!$D$15*Datos!$C$15),IF(G429&lt;=Datos!$D$15,(G429*Datos!$C$15)))</f>
        <v>1976</v>
      </c>
      <c r="M429" s="185">
        <v>25</v>
      </c>
      <c r="N429" s="185">
        <f t="shared" si="419"/>
        <v>8294.0756666666657</v>
      </c>
      <c r="O429" s="226">
        <f t="shared" si="388"/>
        <v>56705.924333333336</v>
      </c>
      <c r="P429" s="18"/>
    </row>
    <row r="430" spans="1:16" s="7" customFormat="1" ht="36.75" customHeight="1" x14ac:dyDescent="0.2">
      <c r="A430" s="175">
        <v>343</v>
      </c>
      <c r="B430" s="112" t="s">
        <v>200</v>
      </c>
      <c r="C430" s="112" t="s">
        <v>326</v>
      </c>
      <c r="D430" s="130" t="s">
        <v>765</v>
      </c>
      <c r="E430" s="142" t="s">
        <v>321</v>
      </c>
      <c r="F430" s="142" t="s">
        <v>19</v>
      </c>
      <c r="G430" s="185">
        <v>67567.5</v>
      </c>
      <c r="H430" s="185">
        <v>0</v>
      </c>
      <c r="I430" s="185">
        <f t="shared" ref="I430" si="423">SUM(G430:H430)</f>
        <v>67567.5</v>
      </c>
      <c r="J430" s="178">
        <f>IF(G430&gt;=Datos!$D$14,(Datos!$D$14*Datos!$C$14),IF(G430&lt;=Datos!$D$14,(G430*Datos!$C$14)))</f>
        <v>1939.1872499999999</v>
      </c>
      <c r="K430" s="186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4910.7278166666656</v>
      </c>
      <c r="L430" s="178">
        <f>IF(G430&gt;=Datos!$D$15,(Datos!$D$15*Datos!$C$15),IF(G430&lt;=Datos!$D$15,(G430*Datos!$C$15)))</f>
        <v>2054.0520000000001</v>
      </c>
      <c r="M430" s="185">
        <v>25</v>
      </c>
      <c r="N430" s="185">
        <f t="shared" ref="N430" si="424">SUM(J430:M430)</f>
        <v>8928.9670666666661</v>
      </c>
      <c r="O430" s="226">
        <f t="shared" ref="O430" si="425">+G430-N430</f>
        <v>58638.532933333336</v>
      </c>
    </row>
    <row r="431" spans="1:16" s="90" customFormat="1" ht="36.75" customHeight="1" x14ac:dyDescent="0.2">
      <c r="A431" s="272" t="s">
        <v>551</v>
      </c>
      <c r="B431" s="283"/>
      <c r="C431" s="222">
        <v>53</v>
      </c>
      <c r="D431" s="222"/>
      <c r="E431" s="223"/>
      <c r="F431" s="224"/>
      <c r="G431" s="125">
        <f>SUM(G378:G430)</f>
        <v>2910539.5</v>
      </c>
      <c r="H431" s="125">
        <f t="shared" ref="H431:O431" si="426">SUM(H378:H430)</f>
        <v>0</v>
      </c>
      <c r="I431" s="125">
        <f t="shared" si="426"/>
        <v>2910539.5</v>
      </c>
      <c r="J431" s="125">
        <f t="shared" si="426"/>
        <v>83532.483650000024</v>
      </c>
      <c r="K431" s="125">
        <f t="shared" si="426"/>
        <v>152388.09096</v>
      </c>
      <c r="L431" s="125">
        <f t="shared" si="426"/>
        <v>88480.400800000018</v>
      </c>
      <c r="M431" s="125">
        <f t="shared" si="426"/>
        <v>18548.679999999997</v>
      </c>
      <c r="N431" s="125">
        <f t="shared" si="426"/>
        <v>342949.65541000006</v>
      </c>
      <c r="O431" s="125">
        <f t="shared" si="426"/>
        <v>2567589.8445900013</v>
      </c>
    </row>
    <row r="432" spans="1:16" s="7" customFormat="1" ht="36.75" customHeight="1" x14ac:dyDescent="0.2">
      <c r="A432" s="272" t="s">
        <v>771</v>
      </c>
      <c r="B432" s="273"/>
      <c r="C432" s="273"/>
      <c r="D432" s="273"/>
      <c r="E432" s="273"/>
      <c r="F432" s="273"/>
      <c r="G432" s="273"/>
      <c r="H432" s="273"/>
      <c r="I432" s="273"/>
      <c r="J432" s="273"/>
      <c r="K432" s="273"/>
      <c r="L432" s="273"/>
      <c r="M432" s="273"/>
      <c r="N432" s="273"/>
      <c r="O432" s="274"/>
    </row>
    <row r="433" spans="1:16" s="7" customFormat="1" ht="36.75" customHeight="1" x14ac:dyDescent="0.2">
      <c r="A433" s="175">
        <v>344</v>
      </c>
      <c r="B433" s="112" t="s">
        <v>772</v>
      </c>
      <c r="C433" s="112" t="s">
        <v>400</v>
      </c>
      <c r="D433" s="130" t="s">
        <v>548</v>
      </c>
      <c r="E433" s="142" t="s">
        <v>321</v>
      </c>
      <c r="F433" s="142" t="s">
        <v>19</v>
      </c>
      <c r="G433" s="185">
        <v>35000</v>
      </c>
      <c r="H433" s="185">
        <v>0</v>
      </c>
      <c r="I433" s="185">
        <f t="shared" ref="I433" si="427">SUM(G433:H433)</f>
        <v>35000</v>
      </c>
      <c r="J433" s="178">
        <f>IF(G433&gt;=Datos!$D$14,(Datos!$D$14*Datos!$C$14),IF(G433&lt;=Datos!$D$14,(G433*Datos!$C$14)))</f>
        <v>1004.5</v>
      </c>
      <c r="K433" s="186" t="str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0</v>
      </c>
      <c r="L433" s="178">
        <f>IF(G433&gt;=Datos!$D$15,(Datos!$D$15*Datos!$C$15),IF(G433&lt;=Datos!$D$15,(G433*Datos!$C$15)))</f>
        <v>1064</v>
      </c>
      <c r="M433" s="185">
        <v>25</v>
      </c>
      <c r="N433" s="185">
        <f t="shared" ref="N433:N434" si="428">SUM(J433:M433)</f>
        <v>2093.5</v>
      </c>
      <c r="O433" s="226">
        <f t="shared" ref="O433:O434" si="429">+G433-N433</f>
        <v>32906.5</v>
      </c>
    </row>
    <row r="434" spans="1:16" s="7" customFormat="1" ht="36.75" customHeight="1" x14ac:dyDescent="0.2">
      <c r="A434" s="175">
        <v>345</v>
      </c>
      <c r="B434" s="196" t="s">
        <v>408</v>
      </c>
      <c r="C434" s="112" t="s">
        <v>400</v>
      </c>
      <c r="D434" s="130" t="s">
        <v>533</v>
      </c>
      <c r="E434" s="142" t="s">
        <v>321</v>
      </c>
      <c r="F434" s="142" t="s">
        <v>19</v>
      </c>
      <c r="G434" s="136">
        <v>60000</v>
      </c>
      <c r="H434" s="185">
        <v>0</v>
      </c>
      <c r="I434" s="136">
        <f t="shared" ref="I434" si="430">SUM(G434:H434)</f>
        <v>60000</v>
      </c>
      <c r="J434" s="178">
        <f>IF(G434&gt;=Datos!$D$14,(Datos!$D$14*Datos!$C$14),IF(G434&lt;=Datos!$D$14,(G434*Datos!$C$14)))</f>
        <v>1722</v>
      </c>
      <c r="K434" s="186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3486.6756666666661</v>
      </c>
      <c r="L434" s="178">
        <f>IF(G434&gt;=Datos!$D$15,(Datos!$D$15*Datos!$C$15),IF(G434&lt;=Datos!$D$15,(G434*Datos!$C$15)))</f>
        <v>1824</v>
      </c>
      <c r="M434" s="185">
        <v>25</v>
      </c>
      <c r="N434" s="185">
        <f t="shared" si="428"/>
        <v>7057.6756666666661</v>
      </c>
      <c r="O434" s="226">
        <f t="shared" si="429"/>
        <v>52942.324333333338</v>
      </c>
      <c r="P434" s="18"/>
    </row>
    <row r="435" spans="1:16" s="7" customFormat="1" ht="36.75" customHeight="1" x14ac:dyDescent="0.2">
      <c r="A435" s="175">
        <v>346</v>
      </c>
      <c r="B435" s="112" t="s">
        <v>406</v>
      </c>
      <c r="C435" s="112" t="s">
        <v>400</v>
      </c>
      <c r="D435" s="130" t="s">
        <v>548</v>
      </c>
      <c r="E435" s="142" t="s">
        <v>321</v>
      </c>
      <c r="F435" s="142" t="s">
        <v>19</v>
      </c>
      <c r="G435" s="185">
        <v>35000</v>
      </c>
      <c r="H435" s="185">
        <v>0</v>
      </c>
      <c r="I435" s="185">
        <v>35000</v>
      </c>
      <c r="J435" s="178">
        <f>IF(G435&gt;=Datos!$D$14,(Datos!$D$14*Datos!$C$14),IF(G435&lt;=Datos!$D$14,(G435*Datos!$C$14)))</f>
        <v>1004.5</v>
      </c>
      <c r="K435" s="186" t="str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0</v>
      </c>
      <c r="L435" s="178">
        <f>IF(G435&gt;=Datos!$D$15,(Datos!$D$15*Datos!$C$15),IF(G435&lt;=Datos!$D$15,(G435*Datos!$C$15)))</f>
        <v>1064</v>
      </c>
      <c r="M435" s="185">
        <v>25</v>
      </c>
      <c r="N435" s="185">
        <f t="shared" ref="N435:N450" si="431">SUM(J435:M435)</f>
        <v>2093.5</v>
      </c>
      <c r="O435" s="226">
        <f t="shared" ref="O435:O450" si="432">+G435-N435</f>
        <v>32906.5</v>
      </c>
    </row>
    <row r="436" spans="1:16" s="7" customFormat="1" ht="36.75" customHeight="1" x14ac:dyDescent="0.2">
      <c r="A436" s="175">
        <v>347</v>
      </c>
      <c r="B436" s="112" t="s">
        <v>73</v>
      </c>
      <c r="C436" s="112" t="s">
        <v>400</v>
      </c>
      <c r="D436" s="130" t="s">
        <v>494</v>
      </c>
      <c r="E436" s="142" t="s">
        <v>321</v>
      </c>
      <c r="F436" s="142" t="s">
        <v>19</v>
      </c>
      <c r="G436" s="185">
        <v>60000</v>
      </c>
      <c r="H436" s="185">
        <v>0</v>
      </c>
      <c r="I436" s="185">
        <f t="shared" ref="I436:I437" si="433">SUM(G436:H436)</f>
        <v>60000</v>
      </c>
      <c r="J436" s="178">
        <f>IF(G436&gt;=Datos!$D$14,(Datos!$D$14*Datos!$C$14),IF(G436&lt;=Datos!$D$14,(G436*Datos!$C$14)))</f>
        <v>1722</v>
      </c>
      <c r="K436" s="186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3486.6756666666661</v>
      </c>
      <c r="L436" s="178">
        <f>IF(G436&gt;=Datos!$D$15,(Datos!$D$15*Datos!$C$15),IF(G436&lt;=Datos!$D$15,(G436*Datos!$C$15)))</f>
        <v>1824</v>
      </c>
      <c r="M436" s="185">
        <v>25</v>
      </c>
      <c r="N436" s="185">
        <f t="shared" si="431"/>
        <v>7057.6756666666661</v>
      </c>
      <c r="O436" s="226">
        <f t="shared" si="432"/>
        <v>52942.324333333338</v>
      </c>
    </row>
    <row r="437" spans="1:16" s="7" customFormat="1" ht="36.75" customHeight="1" x14ac:dyDescent="0.2">
      <c r="A437" s="175">
        <v>348</v>
      </c>
      <c r="B437" s="112" t="s">
        <v>409</v>
      </c>
      <c r="C437" s="112" t="s">
        <v>400</v>
      </c>
      <c r="D437" s="130" t="s">
        <v>494</v>
      </c>
      <c r="E437" s="142" t="s">
        <v>321</v>
      </c>
      <c r="F437" s="142" t="s">
        <v>19</v>
      </c>
      <c r="G437" s="185">
        <v>60000</v>
      </c>
      <c r="H437" s="185">
        <v>0</v>
      </c>
      <c r="I437" s="185">
        <f t="shared" si="433"/>
        <v>60000</v>
      </c>
      <c r="J437" s="178">
        <f>IF(G437&gt;=Datos!$D$14,(Datos!$D$14*Datos!$C$14),IF(G437&lt;=Datos!$D$14,(G437*Datos!$C$14)))</f>
        <v>1722</v>
      </c>
      <c r="K437" s="186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3486.6756666666661</v>
      </c>
      <c r="L437" s="178">
        <f>IF(G437&gt;=Datos!$D$15,(Datos!$D$15*Datos!$C$15),IF(G437&lt;=Datos!$D$15,(G437*Datos!$C$15)))</f>
        <v>1824</v>
      </c>
      <c r="M437" s="185">
        <v>25</v>
      </c>
      <c r="N437" s="185">
        <f t="shared" si="431"/>
        <v>7057.6756666666661</v>
      </c>
      <c r="O437" s="226">
        <f t="shared" si="432"/>
        <v>52942.324333333338</v>
      </c>
    </row>
    <row r="438" spans="1:16" s="7" customFormat="1" ht="36.75" customHeight="1" x14ac:dyDescent="0.2">
      <c r="A438" s="175">
        <v>349</v>
      </c>
      <c r="B438" s="112" t="s">
        <v>405</v>
      </c>
      <c r="C438" s="112" t="s">
        <v>400</v>
      </c>
      <c r="D438" s="130" t="s">
        <v>773</v>
      </c>
      <c r="E438" s="142" t="s">
        <v>321</v>
      </c>
      <c r="F438" s="142" t="s">
        <v>19</v>
      </c>
      <c r="G438" s="185">
        <v>35000</v>
      </c>
      <c r="H438" s="185">
        <v>0</v>
      </c>
      <c r="I438" s="185">
        <f t="shared" ref="I438:I439" si="434">SUM(G438:H438)</f>
        <v>35000</v>
      </c>
      <c r="J438" s="178">
        <f>IF(G438&gt;=Datos!$D$14,(Datos!$D$14*Datos!$C$14),IF(G438&lt;=Datos!$D$14,(G438*Datos!$C$14)))</f>
        <v>1004.5</v>
      </c>
      <c r="K438" s="186" t="str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0</v>
      </c>
      <c r="L438" s="178">
        <f>IF(G438&gt;=Datos!$D$15,(Datos!$D$15*Datos!$C$15),IF(G438&lt;=Datos!$D$15,(G438*Datos!$C$15)))</f>
        <v>1064</v>
      </c>
      <c r="M438" s="185">
        <v>25</v>
      </c>
      <c r="N438" s="185">
        <f t="shared" si="431"/>
        <v>2093.5</v>
      </c>
      <c r="O438" s="226">
        <f t="shared" si="432"/>
        <v>32906.5</v>
      </c>
    </row>
    <row r="439" spans="1:16" s="7" customFormat="1" ht="36.75" customHeight="1" x14ac:dyDescent="0.2">
      <c r="A439" s="175">
        <v>350</v>
      </c>
      <c r="B439" s="112" t="s">
        <v>136</v>
      </c>
      <c r="C439" s="112" t="s">
        <v>400</v>
      </c>
      <c r="D439" s="112" t="s">
        <v>329</v>
      </c>
      <c r="E439" s="142" t="s">
        <v>321</v>
      </c>
      <c r="F439" s="142" t="s">
        <v>19</v>
      </c>
      <c r="G439" s="185">
        <v>75245.3</v>
      </c>
      <c r="H439" s="185">
        <v>0</v>
      </c>
      <c r="I439" s="185">
        <f t="shared" si="434"/>
        <v>75245.3</v>
      </c>
      <c r="J439" s="178">
        <f>IF(G439&gt;=Datos!$D$14,(Datos!$D$14*Datos!$C$14),IF(G439&lt;=Datos!$D$14,(G439*Datos!$C$14)))</f>
        <v>2159.5401099999999</v>
      </c>
      <c r="K439" s="186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6355.536220666665</v>
      </c>
      <c r="L439" s="178">
        <f>IF(G439&gt;=Datos!$D$15,(Datos!$D$15*Datos!$C$15),IF(G439&lt;=Datos!$D$15,(G439*Datos!$C$15)))</f>
        <v>2287.45712</v>
      </c>
      <c r="M439" s="185">
        <v>25</v>
      </c>
      <c r="N439" s="185">
        <f t="shared" si="431"/>
        <v>10827.533450666666</v>
      </c>
      <c r="O439" s="226">
        <f t="shared" si="432"/>
        <v>64417.766549333333</v>
      </c>
    </row>
    <row r="440" spans="1:16" s="7" customFormat="1" ht="36.75" customHeight="1" x14ac:dyDescent="0.2">
      <c r="A440" s="175">
        <v>351</v>
      </c>
      <c r="B440" s="112" t="s">
        <v>632</v>
      </c>
      <c r="C440" s="112" t="s">
        <v>400</v>
      </c>
      <c r="D440" s="112" t="s">
        <v>329</v>
      </c>
      <c r="E440" s="142" t="s">
        <v>321</v>
      </c>
      <c r="F440" s="142" t="s">
        <v>19</v>
      </c>
      <c r="G440" s="185">
        <v>60000</v>
      </c>
      <c r="H440" s="185">
        <v>0</v>
      </c>
      <c r="I440" s="185">
        <f t="shared" ref="I440" si="435">SUM(G440:H440)</f>
        <v>60000</v>
      </c>
      <c r="J440" s="178">
        <f>IF(G440&gt;=Datos!$D$14,(Datos!$D$14*Datos!$C$14),IF(G440&lt;=Datos!$D$14,(G440*Datos!$C$14)))</f>
        <v>1722</v>
      </c>
      <c r="K440" s="186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3486.6756666666661</v>
      </c>
      <c r="L440" s="178">
        <f>IF(G440&gt;=Datos!$D$15,(Datos!$D$15*Datos!$C$15),IF(G440&lt;=Datos!$D$15,(G440*Datos!$C$15)))</f>
        <v>1824</v>
      </c>
      <c r="M440" s="185">
        <v>25</v>
      </c>
      <c r="N440" s="185">
        <f t="shared" si="431"/>
        <v>7057.6756666666661</v>
      </c>
      <c r="O440" s="226">
        <f t="shared" si="432"/>
        <v>52942.324333333338</v>
      </c>
    </row>
    <row r="441" spans="1:16" s="7" customFormat="1" ht="36.75" customHeight="1" x14ac:dyDescent="0.2">
      <c r="A441" s="175">
        <v>352</v>
      </c>
      <c r="B441" s="112" t="s">
        <v>66</v>
      </c>
      <c r="C441" s="112" t="s">
        <v>400</v>
      </c>
      <c r="D441" s="112" t="s">
        <v>765</v>
      </c>
      <c r="E441" s="142" t="s">
        <v>321</v>
      </c>
      <c r="F441" s="142" t="s">
        <v>19</v>
      </c>
      <c r="G441" s="185">
        <v>65000</v>
      </c>
      <c r="H441" s="185">
        <v>0</v>
      </c>
      <c r="I441" s="185">
        <f t="shared" ref="I441:I445" si="436">SUM(G441:H441)</f>
        <v>65000</v>
      </c>
      <c r="J441" s="178">
        <f>IF(G441&gt;=Datos!$D$14,(Datos!$D$14*Datos!$C$14),IF(G441&lt;=Datos!$D$14,(G441*Datos!$C$14)))</f>
        <v>1865.5</v>
      </c>
      <c r="K441" s="186">
        <f>IF((G441-J441-L441)&lt;=Datos!$G$7,"0",IF((G441-J441-L441)&lt;=Datos!$G$8,((G441-J441-L441)-Datos!$F$8)*Datos!$I$6,IF((G441-J441-L441)&lt;=Datos!$G$9,Datos!$I$8+((G441-J441-L441)-Datos!$F$9)*Datos!$J$6,IF((G441-J441-L441)&gt;=Datos!$F$10,(Datos!$I$8+Datos!$J$8)+((G441-J441-L441)-Datos!$F$10)*Datos!$K$6))))</f>
        <v>4427.5756666666657</v>
      </c>
      <c r="L441" s="178">
        <f>IF(G441&gt;=Datos!$D$15,(Datos!$D$15*Datos!$C$15),IF(G441&lt;=Datos!$D$15,(G441*Datos!$C$15)))</f>
        <v>1976</v>
      </c>
      <c r="M441" s="185">
        <v>13726.69</v>
      </c>
      <c r="N441" s="185">
        <f t="shared" si="431"/>
        <v>21995.765666666666</v>
      </c>
      <c r="O441" s="226">
        <f t="shared" si="432"/>
        <v>43004.234333333334</v>
      </c>
    </row>
    <row r="442" spans="1:16" s="7" customFormat="1" ht="36.75" customHeight="1" x14ac:dyDescent="0.2">
      <c r="A442" s="175">
        <v>353</v>
      </c>
      <c r="B442" s="112" t="s">
        <v>411</v>
      </c>
      <c r="C442" s="112" t="s">
        <v>400</v>
      </c>
      <c r="D442" s="112" t="s">
        <v>763</v>
      </c>
      <c r="E442" s="142" t="s">
        <v>321</v>
      </c>
      <c r="F442" s="142" t="s">
        <v>19</v>
      </c>
      <c r="G442" s="185">
        <v>60000</v>
      </c>
      <c r="H442" s="185">
        <v>0</v>
      </c>
      <c r="I442" s="185">
        <f t="shared" si="436"/>
        <v>60000</v>
      </c>
      <c r="J442" s="178">
        <f>IF(G442&gt;=Datos!$D$14,(Datos!$D$14*Datos!$C$14),IF(G442&lt;=Datos!$D$14,(G442*Datos!$C$14)))</f>
        <v>1722</v>
      </c>
      <c r="K442" s="186">
        <f>IF((G442-J442-L442)&lt;=Datos!$G$7,"0",IF((G442-J442-L442)&lt;=Datos!$G$8,((G442-J442-L442)-Datos!$F$8)*Datos!$I$6,IF((G442-J442-L442)&lt;=Datos!$G$9,Datos!$I$8+((G442-J442-L442)-Datos!$F$9)*Datos!$J$6,IF((G442-J442-L442)&gt;=Datos!$F$10,(Datos!$I$8+Datos!$J$8)+((G442-J442-L442)-Datos!$F$10)*Datos!$K$6))))</f>
        <v>3486.6756666666661</v>
      </c>
      <c r="L442" s="178">
        <f>IF(G442&gt;=Datos!$D$15,(Datos!$D$15*Datos!$C$15),IF(G442&lt;=Datos!$D$15,(G442*Datos!$C$15)))</f>
        <v>1824</v>
      </c>
      <c r="M442" s="185">
        <v>25</v>
      </c>
      <c r="N442" s="185">
        <f t="shared" si="431"/>
        <v>7057.6756666666661</v>
      </c>
      <c r="O442" s="226">
        <f t="shared" si="432"/>
        <v>52942.324333333338</v>
      </c>
    </row>
    <row r="443" spans="1:16" s="7" customFormat="1" ht="36.75" customHeight="1" x14ac:dyDescent="0.2">
      <c r="A443" s="175">
        <v>354</v>
      </c>
      <c r="B443" s="130" t="s">
        <v>545</v>
      </c>
      <c r="C443" s="112" t="s">
        <v>400</v>
      </c>
      <c r="D443" s="130" t="s">
        <v>548</v>
      </c>
      <c r="E443" s="142" t="s">
        <v>321</v>
      </c>
      <c r="F443" s="142" t="s">
        <v>19</v>
      </c>
      <c r="G443" s="185">
        <v>35000</v>
      </c>
      <c r="H443" s="185">
        <v>0</v>
      </c>
      <c r="I443" s="185">
        <f t="shared" si="436"/>
        <v>35000</v>
      </c>
      <c r="J443" s="178">
        <f>IF(G443&gt;=Datos!$D$14,(Datos!$D$14*Datos!$C$14),IF(G443&lt;=Datos!$D$14,(G443*Datos!$C$14)))</f>
        <v>1004.5</v>
      </c>
      <c r="K443" s="186" t="str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0</v>
      </c>
      <c r="L443" s="178">
        <f>IF(G443&gt;=Datos!$D$15,(Datos!$D$15*Datos!$C$15),IF(G443&lt;=Datos!$D$15,(G443*Datos!$C$15)))</f>
        <v>1064</v>
      </c>
      <c r="M443" s="185">
        <v>25</v>
      </c>
      <c r="N443" s="185">
        <f t="shared" si="431"/>
        <v>2093.5</v>
      </c>
      <c r="O443" s="226">
        <f t="shared" si="432"/>
        <v>32906.5</v>
      </c>
    </row>
    <row r="444" spans="1:16" s="7" customFormat="1" ht="36.75" customHeight="1" x14ac:dyDescent="0.2">
      <c r="A444" s="175">
        <v>355</v>
      </c>
      <c r="B444" s="112" t="s">
        <v>401</v>
      </c>
      <c r="C444" s="112" t="s">
        <v>400</v>
      </c>
      <c r="D444" s="112" t="s">
        <v>548</v>
      </c>
      <c r="E444" s="142" t="s">
        <v>321</v>
      </c>
      <c r="F444" s="142" t="s">
        <v>19</v>
      </c>
      <c r="G444" s="185">
        <v>35000</v>
      </c>
      <c r="H444" s="185">
        <v>0</v>
      </c>
      <c r="I444" s="185">
        <f t="shared" si="436"/>
        <v>35000</v>
      </c>
      <c r="J444" s="178">
        <f>IF(G444&gt;=Datos!$D$14,(Datos!$D$14*Datos!$C$14),IF(G444&lt;=Datos!$D$14,(G444*Datos!$C$14)))</f>
        <v>1004.5</v>
      </c>
      <c r="K444" s="186" t="str">
        <f>IF((G444-J444-L444)&lt;=Datos!$G$7,"0",IF((G444-J444-L444)&lt;=Datos!$G$8,((G444-J444-L444)-Datos!$F$8)*Datos!$I$6,IF((G444-J444-L444)&lt;=Datos!$G$9,Datos!$I$8+((G444-J444-L444)-Datos!$F$9)*Datos!$J$6,IF((G444-J444-L444)&gt;=Datos!$F$10,(Datos!$I$8+Datos!$J$8)+((G444-J444-L444)-Datos!$F$10)*Datos!$K$6))))</f>
        <v>0</v>
      </c>
      <c r="L444" s="178">
        <f>IF(G444&gt;=Datos!$D$15,(Datos!$D$15*Datos!$C$15),IF(G444&lt;=Datos!$D$15,(G444*Datos!$C$15)))</f>
        <v>1064</v>
      </c>
      <c r="M444" s="185">
        <v>25</v>
      </c>
      <c r="N444" s="185">
        <f t="shared" si="431"/>
        <v>2093.5</v>
      </c>
      <c r="O444" s="226">
        <f t="shared" si="432"/>
        <v>32906.5</v>
      </c>
    </row>
    <row r="445" spans="1:16" s="7" customFormat="1" ht="36.75" customHeight="1" x14ac:dyDescent="0.2">
      <c r="A445" s="175">
        <v>356</v>
      </c>
      <c r="B445" s="112" t="s">
        <v>123</v>
      </c>
      <c r="C445" s="112" t="s">
        <v>400</v>
      </c>
      <c r="D445" s="130" t="s">
        <v>533</v>
      </c>
      <c r="E445" s="142" t="s">
        <v>321</v>
      </c>
      <c r="F445" s="142" t="s">
        <v>322</v>
      </c>
      <c r="G445" s="185">
        <v>60000</v>
      </c>
      <c r="H445" s="185">
        <v>0</v>
      </c>
      <c r="I445" s="185">
        <f t="shared" si="436"/>
        <v>60000</v>
      </c>
      <c r="J445" s="178">
        <f>IF(G445&gt;=Datos!$D$14,(Datos!$D$14*Datos!$C$14),IF(G445&lt;=Datos!$D$14,(G445*Datos!$C$14)))</f>
        <v>1722</v>
      </c>
      <c r="K445" s="186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3486.6756666666661</v>
      </c>
      <c r="L445" s="178">
        <f>IF(G445&gt;=Datos!$D$15,(Datos!$D$15*Datos!$C$15),IF(G445&lt;=Datos!$D$15,(G445*Datos!$C$15)))</f>
        <v>1824</v>
      </c>
      <c r="M445" s="185">
        <v>25</v>
      </c>
      <c r="N445" s="185">
        <f t="shared" si="431"/>
        <v>7057.6756666666661</v>
      </c>
      <c r="O445" s="226">
        <f t="shared" si="432"/>
        <v>52942.324333333338</v>
      </c>
    </row>
    <row r="446" spans="1:16" s="7" customFormat="1" ht="36.75" customHeight="1" x14ac:dyDescent="0.2">
      <c r="A446" s="175">
        <v>357</v>
      </c>
      <c r="B446" s="130" t="s">
        <v>534</v>
      </c>
      <c r="C446" s="112" t="s">
        <v>400</v>
      </c>
      <c r="D446" s="130" t="s">
        <v>533</v>
      </c>
      <c r="E446" s="142" t="s">
        <v>321</v>
      </c>
      <c r="F446" s="142" t="s">
        <v>19</v>
      </c>
      <c r="G446" s="185">
        <v>60000</v>
      </c>
      <c r="H446" s="185">
        <v>0</v>
      </c>
      <c r="I446" s="185">
        <f t="shared" ref="I446" si="437">SUM(G446:H446)</f>
        <v>60000</v>
      </c>
      <c r="J446" s="178">
        <f>IF(G446&gt;=Datos!$D$14,(Datos!$D$14*Datos!$C$14),IF(G446&lt;=Datos!$D$14,(G446*Datos!$C$14)))</f>
        <v>1722</v>
      </c>
      <c r="K446" s="186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3486.6756666666661</v>
      </c>
      <c r="L446" s="178">
        <f>IF(G446&gt;=Datos!$D$15,(Datos!$D$15*Datos!$C$15),IF(G446&lt;=Datos!$D$15,(G446*Datos!$C$15)))</f>
        <v>1824</v>
      </c>
      <c r="M446" s="185">
        <v>25</v>
      </c>
      <c r="N446" s="185">
        <f t="shared" si="431"/>
        <v>7057.6756666666661</v>
      </c>
      <c r="O446" s="226">
        <f t="shared" si="432"/>
        <v>52942.324333333338</v>
      </c>
    </row>
    <row r="447" spans="1:16" s="7" customFormat="1" ht="36.75" customHeight="1" x14ac:dyDescent="0.2">
      <c r="A447" s="175">
        <v>358</v>
      </c>
      <c r="B447" s="112" t="s">
        <v>407</v>
      </c>
      <c r="C447" s="112" t="s">
        <v>400</v>
      </c>
      <c r="D447" s="130" t="s">
        <v>494</v>
      </c>
      <c r="E447" s="142" t="s">
        <v>321</v>
      </c>
      <c r="F447" s="142" t="s">
        <v>19</v>
      </c>
      <c r="G447" s="185">
        <v>60000</v>
      </c>
      <c r="H447" s="185">
        <v>0</v>
      </c>
      <c r="I447" s="185">
        <f t="shared" ref="I447:I450" si="438">SUM(G447:H447)</f>
        <v>60000</v>
      </c>
      <c r="J447" s="178">
        <f>IF(G447&gt;=Datos!$D$14,(Datos!$D$14*Datos!$C$14),IF(G447&lt;=Datos!$D$14,(G447*Datos!$C$14)))</f>
        <v>1722</v>
      </c>
      <c r="K447" s="186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3486.6756666666661</v>
      </c>
      <c r="L447" s="178">
        <f>IF(G447&gt;=Datos!$D$15,(Datos!$D$15*Datos!$C$15),IF(G447&lt;=Datos!$D$15,(G447*Datos!$C$15)))</f>
        <v>1824</v>
      </c>
      <c r="M447" s="185">
        <v>25</v>
      </c>
      <c r="N447" s="185">
        <f t="shared" si="431"/>
        <v>7057.6756666666661</v>
      </c>
      <c r="O447" s="226">
        <f t="shared" si="432"/>
        <v>52942.324333333338</v>
      </c>
    </row>
    <row r="448" spans="1:16" s="7" customFormat="1" ht="36.75" customHeight="1" x14ac:dyDescent="0.2">
      <c r="A448" s="175">
        <v>359</v>
      </c>
      <c r="B448" s="112" t="s">
        <v>50</v>
      </c>
      <c r="C448" s="112" t="s">
        <v>400</v>
      </c>
      <c r="D448" s="112" t="s">
        <v>763</v>
      </c>
      <c r="E448" s="142" t="s">
        <v>321</v>
      </c>
      <c r="F448" s="142" t="s">
        <v>19</v>
      </c>
      <c r="G448" s="185">
        <v>68250</v>
      </c>
      <c r="H448" s="185">
        <v>0</v>
      </c>
      <c r="I448" s="185">
        <f t="shared" si="438"/>
        <v>68250</v>
      </c>
      <c r="J448" s="178">
        <f>IF(G448&gt;=Datos!$D$14,(Datos!$D$14*Datos!$C$14),IF(G448&lt;=Datos!$D$14,(G448*Datos!$C$14)))</f>
        <v>1958.7750000000001</v>
      </c>
      <c r="K448" s="186">
        <v>4696.07</v>
      </c>
      <c r="L448" s="178">
        <f>IF(G448&gt;=Datos!$D$15,(Datos!$D$15*Datos!$C$15),IF(G448&lt;=Datos!$D$15,(G448*Datos!$C$15)))</f>
        <v>2074.8000000000002</v>
      </c>
      <c r="M448" s="185">
        <v>1740.46</v>
      </c>
      <c r="N448" s="185">
        <f t="shared" si="431"/>
        <v>10470.105</v>
      </c>
      <c r="O448" s="226">
        <f t="shared" si="432"/>
        <v>57779.895000000004</v>
      </c>
    </row>
    <row r="449" spans="1:15" s="7" customFormat="1" ht="36.75" customHeight="1" x14ac:dyDescent="0.2">
      <c r="A449" s="175">
        <v>360</v>
      </c>
      <c r="B449" s="112" t="s">
        <v>790</v>
      </c>
      <c r="C449" s="112" t="s">
        <v>400</v>
      </c>
      <c r="D449" s="130" t="s">
        <v>548</v>
      </c>
      <c r="E449" s="142" t="s">
        <v>321</v>
      </c>
      <c r="F449" s="142" t="s">
        <v>19</v>
      </c>
      <c r="G449" s="185">
        <v>35000</v>
      </c>
      <c r="H449" s="185">
        <v>0</v>
      </c>
      <c r="I449" s="185">
        <f t="shared" si="438"/>
        <v>35000</v>
      </c>
      <c r="J449" s="178">
        <f>IF(G449&gt;=Datos!$D$14,(Datos!$D$14*Datos!$C$14),IF(G449&lt;=Datos!$D$14,(G449*Datos!$C$14)))</f>
        <v>1004.5</v>
      </c>
      <c r="K449" s="186" t="str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0</v>
      </c>
      <c r="L449" s="178">
        <f>IF(G449&gt;=Datos!$D$15,(Datos!$D$15*Datos!$C$15),IF(G449&lt;=Datos!$D$15,(G449*Datos!$C$15)))</f>
        <v>1064</v>
      </c>
      <c r="M449" s="185">
        <v>25</v>
      </c>
      <c r="N449" s="185">
        <f t="shared" si="431"/>
        <v>2093.5</v>
      </c>
      <c r="O449" s="226">
        <f t="shared" si="432"/>
        <v>32906.5</v>
      </c>
    </row>
    <row r="450" spans="1:15" s="7" customFormat="1" ht="36.75" customHeight="1" x14ac:dyDescent="0.2">
      <c r="A450" s="175">
        <v>361</v>
      </c>
      <c r="B450" s="167" t="s">
        <v>517</v>
      </c>
      <c r="C450" s="112" t="s">
        <v>400</v>
      </c>
      <c r="D450" s="135" t="s">
        <v>518</v>
      </c>
      <c r="E450" s="142" t="s">
        <v>321</v>
      </c>
      <c r="F450" s="142" t="s">
        <v>19</v>
      </c>
      <c r="G450" s="185">
        <v>60000</v>
      </c>
      <c r="H450" s="185">
        <v>0</v>
      </c>
      <c r="I450" s="185">
        <f t="shared" si="438"/>
        <v>60000</v>
      </c>
      <c r="J450" s="178">
        <f>IF(G450&gt;=Datos!$D$14,(Datos!$D$14*Datos!$C$14),IF(G450&lt;=Datos!$D$14,(G450*Datos!$C$14)))</f>
        <v>1722</v>
      </c>
      <c r="K450" s="186">
        <f>IF((G450-J450-L450)&lt;=Datos!$G$7,"0",IF((G450-J450-L450)&lt;=Datos!$G$8,((G450-J450-L450)-Datos!$F$8)*Datos!$I$6,IF((G450-J450-L450)&lt;=Datos!$G$9,Datos!$I$8+((G450-J450-L450)-Datos!$F$9)*Datos!$J$6,IF((G450-J450-L450)&gt;=Datos!$F$10,(Datos!$I$8+Datos!$J$8)+((G450-J450-L450)-Datos!$F$10)*Datos!$K$6))))</f>
        <v>3486.6756666666661</v>
      </c>
      <c r="L450" s="178">
        <f>IF(G450&gt;=Datos!$D$15,(Datos!$D$15*Datos!$C$15),IF(G450&lt;=Datos!$D$15,(G450*Datos!$C$15)))</f>
        <v>1824</v>
      </c>
      <c r="M450" s="185">
        <v>25</v>
      </c>
      <c r="N450" s="185">
        <f t="shared" si="431"/>
        <v>7057.6756666666661</v>
      </c>
      <c r="O450" s="226">
        <f t="shared" si="432"/>
        <v>52942.324333333338</v>
      </c>
    </row>
    <row r="451" spans="1:15" s="7" customFormat="1" ht="36.75" customHeight="1" x14ac:dyDescent="0.2">
      <c r="A451" s="175">
        <v>362</v>
      </c>
      <c r="B451" s="167" t="s">
        <v>519</v>
      </c>
      <c r="C451" s="112" t="s">
        <v>400</v>
      </c>
      <c r="D451" s="135" t="s">
        <v>329</v>
      </c>
      <c r="E451" s="142" t="s">
        <v>321</v>
      </c>
      <c r="F451" s="142" t="s">
        <v>19</v>
      </c>
      <c r="G451" s="185">
        <v>60000</v>
      </c>
      <c r="H451" s="185">
        <v>0</v>
      </c>
      <c r="I451" s="185">
        <f>SUM(G451:H451)</f>
        <v>60000</v>
      </c>
      <c r="J451" s="178">
        <f>IF(G451&gt;=Datos!$D$14,(Datos!$D$14*Datos!$C$14),IF(G451&lt;=Datos!$D$14,(G451*Datos!$C$14)))</f>
        <v>1722</v>
      </c>
      <c r="K451" s="186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3486.6756666666661</v>
      </c>
      <c r="L451" s="178">
        <f>IF(G451&gt;=Datos!$D$15,(Datos!$D$15*Datos!$C$15),IF(G451&lt;=Datos!$D$15,(G451*Datos!$C$15)))</f>
        <v>1824</v>
      </c>
      <c r="M451" s="185">
        <v>25</v>
      </c>
      <c r="N451" s="185">
        <f t="shared" ref="N451" si="439">SUM(J451:M451)</f>
        <v>7057.6756666666661</v>
      </c>
      <c r="O451" s="226">
        <f t="shared" ref="O451" si="440">+G451-N451</f>
        <v>52942.324333333338</v>
      </c>
    </row>
    <row r="452" spans="1:15" s="90" customFormat="1" ht="36.75" customHeight="1" x14ac:dyDescent="0.2">
      <c r="A452" s="272" t="s">
        <v>551</v>
      </c>
      <c r="B452" s="283"/>
      <c r="C452" s="222">
        <v>19</v>
      </c>
      <c r="D452" s="222"/>
      <c r="E452" s="223"/>
      <c r="F452" s="224"/>
      <c r="G452" s="198">
        <f t="shared" ref="G452:O452" si="441">SUM(G433:G451)</f>
        <v>1018495.3</v>
      </c>
      <c r="H452" s="198">
        <f t="shared" si="441"/>
        <v>0</v>
      </c>
      <c r="I452" s="198">
        <f t="shared" si="441"/>
        <v>1018495.3</v>
      </c>
      <c r="J452" s="198">
        <f t="shared" si="441"/>
        <v>29230.815110000003</v>
      </c>
      <c r="K452" s="198">
        <f t="shared" si="441"/>
        <v>50345.938553999993</v>
      </c>
      <c r="L452" s="198">
        <f t="shared" si="441"/>
        <v>30962.257119999998</v>
      </c>
      <c r="M452" s="198">
        <f t="shared" si="441"/>
        <v>15892.150000000001</v>
      </c>
      <c r="N452" s="198">
        <f t="shared" si="441"/>
        <v>126431.16078399996</v>
      </c>
      <c r="O452" s="198">
        <f t="shared" si="441"/>
        <v>892064.13921599986</v>
      </c>
    </row>
    <row r="453" spans="1:15" s="7" customFormat="1" ht="36.75" customHeight="1" x14ac:dyDescent="0.2">
      <c r="A453" s="272" t="s">
        <v>556</v>
      </c>
      <c r="B453" s="273"/>
      <c r="C453" s="273"/>
      <c r="D453" s="273"/>
      <c r="E453" s="273"/>
      <c r="F453" s="273"/>
      <c r="G453" s="273"/>
      <c r="H453" s="273"/>
      <c r="I453" s="273"/>
      <c r="J453" s="273"/>
      <c r="K453" s="273"/>
      <c r="L453" s="273"/>
      <c r="M453" s="273"/>
      <c r="N453" s="273"/>
      <c r="O453" s="274"/>
    </row>
    <row r="454" spans="1:15" s="7" customFormat="1" ht="36.75" customHeight="1" x14ac:dyDescent="0.2">
      <c r="A454" s="175">
        <v>263</v>
      </c>
      <c r="B454" s="112" t="s">
        <v>232</v>
      </c>
      <c r="C454" s="112" t="s">
        <v>492</v>
      </c>
      <c r="D454" s="130" t="s">
        <v>482</v>
      </c>
      <c r="E454" s="142" t="s">
        <v>321</v>
      </c>
      <c r="F454" s="142" t="s">
        <v>19</v>
      </c>
      <c r="G454" s="185">
        <v>145000</v>
      </c>
      <c r="H454" s="185">
        <v>0</v>
      </c>
      <c r="I454" s="185">
        <f>SUM(G454:H454)</f>
        <v>145000</v>
      </c>
      <c r="J454" s="178">
        <f>IF(G454&gt;=Datos!$D$14,(Datos!$D$14*Datos!$C$14),IF(G454&lt;=Datos!$D$14,(G454*Datos!$C$14)))</f>
        <v>4161.5</v>
      </c>
      <c r="K454" s="186">
        <v>22261.63</v>
      </c>
      <c r="L454" s="178">
        <f>IF(G454&gt;=Datos!$D$15,(Datos!$D$15*Datos!$C$15),IF(G454&lt;=Datos!$D$15,(G454*Datos!$C$15)))</f>
        <v>4408</v>
      </c>
      <c r="M454" s="185">
        <v>1740.46</v>
      </c>
      <c r="N454" s="185">
        <f>SUM(J454:M454)</f>
        <v>32571.59</v>
      </c>
      <c r="O454" s="226">
        <f>+G454-N454</f>
        <v>112428.41</v>
      </c>
    </row>
    <row r="455" spans="1:15" s="90" customFormat="1" ht="36.75" customHeight="1" x14ac:dyDescent="0.2">
      <c r="A455" s="272" t="s">
        <v>551</v>
      </c>
      <c r="B455" s="273"/>
      <c r="C455" s="121">
        <v>1</v>
      </c>
      <c r="D455" s="121"/>
      <c r="E455" s="225"/>
      <c r="F455" s="139"/>
      <c r="G455" s="125">
        <f t="shared" ref="G455:O455" si="442">SUM(G454:G454)</f>
        <v>145000</v>
      </c>
      <c r="H455" s="126">
        <f t="shared" si="442"/>
        <v>0</v>
      </c>
      <c r="I455" s="126">
        <f t="shared" si="442"/>
        <v>145000</v>
      </c>
      <c r="J455" s="126">
        <f t="shared" si="442"/>
        <v>4161.5</v>
      </c>
      <c r="K455" s="127">
        <f t="shared" si="442"/>
        <v>22261.63</v>
      </c>
      <c r="L455" s="126">
        <f t="shared" si="442"/>
        <v>4408</v>
      </c>
      <c r="M455" s="126">
        <f t="shared" si="442"/>
        <v>1740.46</v>
      </c>
      <c r="N455" s="128">
        <f t="shared" si="442"/>
        <v>32571.59</v>
      </c>
      <c r="O455" s="129">
        <f t="shared" si="442"/>
        <v>112428.41</v>
      </c>
    </row>
    <row r="456" spans="1:15" s="7" customFormat="1" ht="36.75" customHeight="1" x14ac:dyDescent="0.2">
      <c r="A456" s="272" t="s">
        <v>581</v>
      </c>
      <c r="B456" s="273"/>
      <c r="C456" s="273"/>
      <c r="D456" s="273"/>
      <c r="E456" s="273"/>
      <c r="F456" s="273"/>
      <c r="G456" s="273"/>
      <c r="H456" s="273"/>
      <c r="I456" s="273"/>
      <c r="J456" s="273"/>
      <c r="K456" s="273"/>
      <c r="L456" s="273"/>
      <c r="M456" s="273"/>
      <c r="N456" s="273"/>
      <c r="O456" s="274"/>
    </row>
    <row r="457" spans="1:15" s="7" customFormat="1" ht="36.75" customHeight="1" x14ac:dyDescent="0.2">
      <c r="A457" s="175">
        <v>364</v>
      </c>
      <c r="B457" s="112" t="s">
        <v>774</v>
      </c>
      <c r="C457" s="112" t="s">
        <v>325</v>
      </c>
      <c r="D457" s="130" t="s">
        <v>368</v>
      </c>
      <c r="E457" s="142" t="s">
        <v>321</v>
      </c>
      <c r="F457" s="142" t="s">
        <v>19</v>
      </c>
      <c r="G457" s="185">
        <v>60000</v>
      </c>
      <c r="H457" s="185">
        <v>0</v>
      </c>
      <c r="I457" s="185">
        <f t="shared" ref="I457:I459" si="443">SUM(G457:H457)</f>
        <v>60000</v>
      </c>
      <c r="J457" s="178">
        <f>IF(G457&gt;=Datos!$D$14,(Datos!$D$14*Datos!$C$14),IF(G457&lt;=Datos!$D$14,(G457*Datos!$C$14)))</f>
        <v>1722</v>
      </c>
      <c r="K457" s="186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3486.6756666666661</v>
      </c>
      <c r="L457" s="178">
        <f>IF(G457&gt;=Datos!$D$15,(Datos!$D$15*Datos!$C$15),IF(G457&lt;=Datos!$D$15,(G457*Datos!$C$15)))</f>
        <v>1824</v>
      </c>
      <c r="M457" s="185">
        <v>25</v>
      </c>
      <c r="N457" s="185">
        <f t="shared" ref="N457:N483" si="444">SUM(J457:M457)</f>
        <v>7057.6756666666661</v>
      </c>
      <c r="O457" s="226">
        <f t="shared" ref="O457:O483" si="445">+G457-N457</f>
        <v>52942.324333333338</v>
      </c>
    </row>
    <row r="458" spans="1:15" s="7" customFormat="1" ht="36.75" customHeight="1" x14ac:dyDescent="0.2">
      <c r="A458" s="175">
        <v>365</v>
      </c>
      <c r="B458" s="112" t="s">
        <v>775</v>
      </c>
      <c r="C458" s="112" t="s">
        <v>325</v>
      </c>
      <c r="D458" s="130" t="s">
        <v>763</v>
      </c>
      <c r="E458" s="142" t="s">
        <v>321</v>
      </c>
      <c r="F458" s="142" t="s">
        <v>19</v>
      </c>
      <c r="G458" s="185">
        <v>60000</v>
      </c>
      <c r="H458" s="185">
        <v>0</v>
      </c>
      <c r="I458" s="185">
        <f t="shared" si="443"/>
        <v>60000</v>
      </c>
      <c r="J458" s="178">
        <f>IF(G458&gt;=Datos!$D$14,(Datos!$D$14*Datos!$C$14),IF(G458&lt;=Datos!$D$14,(G458*Datos!$C$14)))</f>
        <v>1722</v>
      </c>
      <c r="K458" s="186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3486.6756666666661</v>
      </c>
      <c r="L458" s="178">
        <f>IF(G458&gt;=Datos!$D$15,(Datos!$D$15*Datos!$C$15),IF(G458&lt;=Datos!$D$15,(G458*Datos!$C$15)))</f>
        <v>1824</v>
      </c>
      <c r="M458" s="185">
        <v>25</v>
      </c>
      <c r="N458" s="185">
        <f t="shared" si="444"/>
        <v>7057.6756666666661</v>
      </c>
      <c r="O458" s="226">
        <f t="shared" si="445"/>
        <v>52942.324333333338</v>
      </c>
    </row>
    <row r="459" spans="1:15" s="7" customFormat="1" ht="36.75" customHeight="1" x14ac:dyDescent="0.2">
      <c r="A459" s="175">
        <v>366</v>
      </c>
      <c r="B459" s="112" t="s">
        <v>776</v>
      </c>
      <c r="C459" s="112" t="s">
        <v>325</v>
      </c>
      <c r="D459" s="130" t="s">
        <v>548</v>
      </c>
      <c r="E459" s="142" t="s">
        <v>321</v>
      </c>
      <c r="F459" s="142" t="s">
        <v>19</v>
      </c>
      <c r="G459" s="185">
        <v>35000</v>
      </c>
      <c r="H459" s="185">
        <v>0</v>
      </c>
      <c r="I459" s="185">
        <f t="shared" si="443"/>
        <v>35000</v>
      </c>
      <c r="J459" s="178">
        <f>IF(G459&gt;=Datos!$D$14,(Datos!$D$14*Datos!$C$14),IF(G459&lt;=Datos!$D$14,(G459*Datos!$C$14)))</f>
        <v>1004.5</v>
      </c>
      <c r="K459" s="186" t="str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0</v>
      </c>
      <c r="L459" s="178">
        <f>IF(G459&gt;=Datos!$D$15,(Datos!$D$15*Datos!$C$15),IF(G459&lt;=Datos!$D$15,(G459*Datos!$C$15)))</f>
        <v>1064</v>
      </c>
      <c r="M459" s="185">
        <v>25</v>
      </c>
      <c r="N459" s="185">
        <f t="shared" si="444"/>
        <v>2093.5</v>
      </c>
      <c r="O459" s="226">
        <f t="shared" si="445"/>
        <v>32906.5</v>
      </c>
    </row>
    <row r="460" spans="1:15" s="7" customFormat="1" ht="36.75" customHeight="1" x14ac:dyDescent="0.2">
      <c r="A460" s="175">
        <v>367</v>
      </c>
      <c r="B460" s="112" t="s">
        <v>863</v>
      </c>
      <c r="C460" s="112" t="s">
        <v>325</v>
      </c>
      <c r="D460" s="130" t="s">
        <v>780</v>
      </c>
      <c r="E460" s="142" t="s">
        <v>321</v>
      </c>
      <c r="F460" s="142" t="s">
        <v>19</v>
      </c>
      <c r="G460" s="185">
        <v>80000</v>
      </c>
      <c r="H460" s="185">
        <v>0</v>
      </c>
      <c r="I460" s="185">
        <f t="shared" ref="I460:I471" si="446">SUM(G460:H460)</f>
        <v>80000</v>
      </c>
      <c r="J460" s="178">
        <f>IF(G460&gt;=Datos!$D$14,(Datos!$D$14*Datos!$C$14),IF(G460&lt;=Datos!$D$14,(G460*Datos!$C$14)))</f>
        <v>2296</v>
      </c>
      <c r="K460" s="186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7400.8606666666674</v>
      </c>
      <c r="L460" s="178">
        <f>IF(G460&gt;=Datos!$D$15,(Datos!$D$15*Datos!$C$15),IF(G460&lt;=Datos!$D$15,(G460*Datos!$C$15)))</f>
        <v>2432</v>
      </c>
      <c r="M460" s="185">
        <v>25</v>
      </c>
      <c r="N460" s="185">
        <f t="shared" ref="N460:N471" si="447">SUM(J460:M460)</f>
        <v>12153.860666666667</v>
      </c>
      <c r="O460" s="226">
        <f t="shared" ref="O460:O471" si="448">+G460-N460</f>
        <v>67846.139333333325</v>
      </c>
    </row>
    <row r="461" spans="1:15" s="7" customFormat="1" ht="36.75" customHeight="1" x14ac:dyDescent="0.2">
      <c r="A461" s="175">
        <v>368</v>
      </c>
      <c r="B461" s="112" t="s">
        <v>899</v>
      </c>
      <c r="C461" s="112" t="s">
        <v>325</v>
      </c>
      <c r="D461" s="130" t="s">
        <v>780</v>
      </c>
      <c r="E461" s="142" t="s">
        <v>321</v>
      </c>
      <c r="F461" s="142" t="s">
        <v>19</v>
      </c>
      <c r="G461" s="185">
        <v>35000</v>
      </c>
      <c r="H461" s="185">
        <v>0</v>
      </c>
      <c r="I461" s="185">
        <f t="shared" ref="I461:I464" si="449">SUM(G461:H461)</f>
        <v>35000</v>
      </c>
      <c r="J461" s="178">
        <f>IF(G461&gt;=Datos!$D$14,(Datos!$D$14*Datos!$C$14),IF(G461&lt;=Datos!$D$14,(G461*Datos!$C$14)))</f>
        <v>1004.5</v>
      </c>
      <c r="K461" s="186" t="str">
        <f>IF((G461-J461-L461)&lt;=Datos!$G$7,"0",IF((G461-J461-L461)&lt;=Datos!$G$8,((G461-J461-L461)-Datos!$F$8)*Datos!$I$6,IF((G461-J461-L461)&lt;=Datos!$G$9,Datos!$I$8+((G461-J461-L461)-Datos!$F$9)*Datos!$J$6,IF((G461-J461-L461)&gt;=Datos!$F$10,(Datos!$I$8+Datos!$J$8)+((G461-J461-L461)-Datos!$F$10)*Datos!$K$6))))</f>
        <v>0</v>
      </c>
      <c r="L461" s="178">
        <f>IF(G461&gt;=Datos!$D$15,(Datos!$D$15*Datos!$C$15),IF(G461&lt;=Datos!$D$15,(G461*Datos!$C$15)))</f>
        <v>1064</v>
      </c>
      <c r="M461" s="185">
        <v>25</v>
      </c>
      <c r="N461" s="185">
        <f t="shared" ref="N461:N464" si="450">SUM(J461:M461)</f>
        <v>2093.5</v>
      </c>
      <c r="O461" s="226">
        <f t="shared" ref="O461:O464" si="451">+G461-N461</f>
        <v>32906.5</v>
      </c>
    </row>
    <row r="462" spans="1:15" s="7" customFormat="1" ht="36.75" customHeight="1" x14ac:dyDescent="0.2">
      <c r="A462" s="175">
        <v>369</v>
      </c>
      <c r="B462" s="112" t="s">
        <v>150</v>
      </c>
      <c r="C462" s="112" t="s">
        <v>325</v>
      </c>
      <c r="D462" s="130" t="s">
        <v>780</v>
      </c>
      <c r="E462" s="142" t="s">
        <v>321</v>
      </c>
      <c r="F462" s="142" t="s">
        <v>322</v>
      </c>
      <c r="G462" s="185">
        <v>80000</v>
      </c>
      <c r="H462" s="185">
        <v>0</v>
      </c>
      <c r="I462" s="185">
        <f t="shared" si="449"/>
        <v>80000</v>
      </c>
      <c r="J462" s="178">
        <f>IF(G462&gt;=Datos!$D$14,(Datos!$D$14*Datos!$C$14),IF(G462&lt;=Datos!$D$14,(G462*Datos!$C$14)))</f>
        <v>2296</v>
      </c>
      <c r="K462" s="186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7400.8606666666674</v>
      </c>
      <c r="L462" s="178">
        <f>IF(G462&gt;=Datos!$D$15,(Datos!$D$15*Datos!$C$15),IF(G462&lt;=Datos!$D$15,(G462*Datos!$C$15)))</f>
        <v>2432</v>
      </c>
      <c r="M462" s="185">
        <v>25</v>
      </c>
      <c r="N462" s="185">
        <f t="shared" si="450"/>
        <v>12153.860666666667</v>
      </c>
      <c r="O462" s="226">
        <f t="shared" si="451"/>
        <v>67846.139333333325</v>
      </c>
    </row>
    <row r="463" spans="1:15" s="7" customFormat="1" ht="36.75" customHeight="1" x14ac:dyDescent="0.2">
      <c r="A463" s="175">
        <v>370</v>
      </c>
      <c r="B463" s="112" t="s">
        <v>349</v>
      </c>
      <c r="C463" s="112" t="s">
        <v>325</v>
      </c>
      <c r="D463" s="130" t="s">
        <v>782</v>
      </c>
      <c r="E463" s="142" t="s">
        <v>321</v>
      </c>
      <c r="F463" s="142" t="s">
        <v>322</v>
      </c>
      <c r="G463" s="185">
        <v>60000</v>
      </c>
      <c r="H463" s="185">
        <v>0</v>
      </c>
      <c r="I463" s="185">
        <f t="shared" si="449"/>
        <v>60000</v>
      </c>
      <c r="J463" s="178">
        <f>IF(G463&gt;=Datos!$D$14,(Datos!$D$14*Datos!$C$14),IF(G463&lt;=Datos!$D$14,(G463*Datos!$C$14)))</f>
        <v>1722</v>
      </c>
      <c r="K463" s="186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3486.6756666666661</v>
      </c>
      <c r="L463" s="178">
        <f>IF(G463&gt;=Datos!$D$15,(Datos!$D$15*Datos!$C$15),IF(G463&lt;=Datos!$D$15,(G463*Datos!$C$15)))</f>
        <v>1824</v>
      </c>
      <c r="M463" s="185">
        <v>25</v>
      </c>
      <c r="N463" s="185">
        <f t="shared" si="450"/>
        <v>7057.6756666666661</v>
      </c>
      <c r="O463" s="226">
        <f t="shared" si="451"/>
        <v>52942.324333333338</v>
      </c>
    </row>
    <row r="464" spans="1:15" s="7" customFormat="1" ht="36.75" customHeight="1" x14ac:dyDescent="0.2">
      <c r="A464" s="175">
        <v>371</v>
      </c>
      <c r="B464" s="112" t="s">
        <v>213</v>
      </c>
      <c r="C464" s="112" t="s">
        <v>325</v>
      </c>
      <c r="D464" s="130" t="s">
        <v>494</v>
      </c>
      <c r="E464" s="142" t="s">
        <v>321</v>
      </c>
      <c r="F464" s="142" t="s">
        <v>19</v>
      </c>
      <c r="G464" s="185">
        <v>68250</v>
      </c>
      <c r="H464" s="185">
        <v>0</v>
      </c>
      <c r="I464" s="185">
        <f t="shared" si="449"/>
        <v>68250</v>
      </c>
      <c r="J464" s="178">
        <f>IF(G464&gt;=Datos!$D$14,(Datos!$D$14*Datos!$C$14),IF(G464&lt;=Datos!$D$14,(G464*Datos!$C$14)))</f>
        <v>1958.7750000000001</v>
      </c>
      <c r="K464" s="186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5039.1606666666667</v>
      </c>
      <c r="L464" s="178">
        <f>IF(G464&gt;=Datos!$D$15,(Datos!$D$15*Datos!$C$15),IF(G464&lt;=Datos!$D$15,(G464*Datos!$C$15)))</f>
        <v>2074.8000000000002</v>
      </c>
      <c r="M464" s="185">
        <v>25</v>
      </c>
      <c r="N464" s="185">
        <f t="shared" si="450"/>
        <v>9097.7356666666674</v>
      </c>
      <c r="O464" s="226">
        <f t="shared" si="451"/>
        <v>59152.264333333333</v>
      </c>
    </row>
    <row r="465" spans="1:15" s="7" customFormat="1" ht="36.75" customHeight="1" x14ac:dyDescent="0.2">
      <c r="A465" s="175">
        <v>372</v>
      </c>
      <c r="B465" s="112" t="s">
        <v>156</v>
      </c>
      <c r="C465" s="112" t="s">
        <v>325</v>
      </c>
      <c r="D465" s="130" t="s">
        <v>781</v>
      </c>
      <c r="E465" s="142" t="s">
        <v>321</v>
      </c>
      <c r="F465" s="142" t="s">
        <v>19</v>
      </c>
      <c r="G465" s="185">
        <v>90000</v>
      </c>
      <c r="H465" s="185">
        <v>0</v>
      </c>
      <c r="I465" s="185">
        <f t="shared" si="446"/>
        <v>90000</v>
      </c>
      <c r="J465" s="178">
        <f>IF(G465&gt;=Datos!$D$14,(Datos!$D$14*Datos!$C$14),IF(G465&lt;=Datos!$D$14,(G465*Datos!$C$14)))</f>
        <v>2583</v>
      </c>
      <c r="K465" s="186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9753.1106666666674</v>
      </c>
      <c r="L465" s="178">
        <f>IF(G465&gt;=Datos!$D$15,(Datos!$D$15*Datos!$C$15),IF(G465&lt;=Datos!$D$15,(G465*Datos!$C$15)))</f>
        <v>2736</v>
      </c>
      <c r="M465" s="185">
        <v>25</v>
      </c>
      <c r="N465" s="185">
        <f t="shared" si="447"/>
        <v>15097.110666666667</v>
      </c>
      <c r="O465" s="226">
        <f t="shared" si="448"/>
        <v>74902.889333333325</v>
      </c>
    </row>
    <row r="466" spans="1:15" s="7" customFormat="1" ht="36.75" customHeight="1" x14ac:dyDescent="0.2">
      <c r="A466" s="175">
        <v>373</v>
      </c>
      <c r="B466" s="112" t="s">
        <v>864</v>
      </c>
      <c r="C466" s="112" t="s">
        <v>325</v>
      </c>
      <c r="D466" s="130" t="s">
        <v>518</v>
      </c>
      <c r="E466" s="142" t="s">
        <v>321</v>
      </c>
      <c r="F466" s="142" t="s">
        <v>19</v>
      </c>
      <c r="G466" s="185">
        <v>60000</v>
      </c>
      <c r="H466" s="185">
        <v>0</v>
      </c>
      <c r="I466" s="185">
        <f t="shared" ref="I466:I468" si="452">SUM(G466:H466)</f>
        <v>60000</v>
      </c>
      <c r="J466" s="178">
        <f>IF(G466&gt;=Datos!$D$14,(Datos!$D$14*Datos!$C$14),IF(G466&lt;=Datos!$D$14,(G466*Datos!$C$14)))</f>
        <v>1722</v>
      </c>
      <c r="K466" s="186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3486.6756666666661</v>
      </c>
      <c r="L466" s="178">
        <f>IF(G466&gt;=Datos!$D$15,(Datos!$D$15*Datos!$C$15),IF(G466&lt;=Datos!$D$15,(G466*Datos!$C$15)))</f>
        <v>1824</v>
      </c>
      <c r="M466" s="185">
        <v>25</v>
      </c>
      <c r="N466" s="185">
        <f t="shared" ref="N466:N469" si="453">SUM(J466:M466)</f>
        <v>7057.6756666666661</v>
      </c>
      <c r="O466" s="226">
        <f t="shared" ref="O466:O469" si="454">+G466-N466</f>
        <v>52942.324333333338</v>
      </c>
    </row>
    <row r="467" spans="1:15" s="7" customFormat="1" ht="36.75" customHeight="1" x14ac:dyDescent="0.2">
      <c r="A467" s="175">
        <v>374</v>
      </c>
      <c r="B467" s="196" t="s">
        <v>235</v>
      </c>
      <c r="C467" s="112" t="s">
        <v>325</v>
      </c>
      <c r="D467" s="130" t="s">
        <v>548</v>
      </c>
      <c r="E467" s="142" t="s">
        <v>321</v>
      </c>
      <c r="F467" s="142" t="s">
        <v>19</v>
      </c>
      <c r="G467" s="136">
        <v>35000</v>
      </c>
      <c r="H467" s="185">
        <v>0</v>
      </c>
      <c r="I467" s="136">
        <f t="shared" si="452"/>
        <v>35000</v>
      </c>
      <c r="J467" s="178">
        <f>IF(G467&gt;=Datos!$D$14,(Datos!$D$14*Datos!$C$14),IF(G467&lt;=Datos!$D$14,(G467*Datos!$C$14)))</f>
        <v>1004.5</v>
      </c>
      <c r="K467" s="186" t="str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0</v>
      </c>
      <c r="L467" s="178">
        <f>IF(G467&gt;=Datos!$D$15,(Datos!$D$15*Datos!$C$15),IF(G467&lt;=Datos!$D$15,(G467*Datos!$C$15)))</f>
        <v>1064</v>
      </c>
      <c r="M467" s="185">
        <v>1025</v>
      </c>
      <c r="N467" s="185">
        <f t="shared" si="453"/>
        <v>3093.5</v>
      </c>
      <c r="O467" s="226">
        <f t="shared" si="454"/>
        <v>31906.5</v>
      </c>
    </row>
    <row r="468" spans="1:15" s="7" customFormat="1" ht="36.75" customHeight="1" x14ac:dyDescent="0.2">
      <c r="A468" s="175">
        <v>375</v>
      </c>
      <c r="B468" s="112" t="s">
        <v>313</v>
      </c>
      <c r="C468" s="112" t="s">
        <v>325</v>
      </c>
      <c r="D468" s="130" t="s">
        <v>782</v>
      </c>
      <c r="E468" s="142" t="s">
        <v>321</v>
      </c>
      <c r="F468" s="142" t="s">
        <v>19</v>
      </c>
      <c r="G468" s="185">
        <v>60000</v>
      </c>
      <c r="H468" s="185">
        <v>0</v>
      </c>
      <c r="I468" s="185">
        <f t="shared" si="452"/>
        <v>60000</v>
      </c>
      <c r="J468" s="178">
        <f>IF(G468&gt;=Datos!$D$14,(Datos!$D$14*Datos!$C$14),IF(G468&lt;=Datos!$D$14,(G468*Datos!$C$14)))</f>
        <v>1722</v>
      </c>
      <c r="K468" s="186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3486.6756666666661</v>
      </c>
      <c r="L468" s="178">
        <f>IF(G468&gt;=Datos!$D$15,(Datos!$D$15*Datos!$C$15),IF(G468&lt;=Datos!$D$15,(G468*Datos!$C$15)))</f>
        <v>1824</v>
      </c>
      <c r="M468" s="185">
        <v>25</v>
      </c>
      <c r="N468" s="185">
        <f t="shared" si="453"/>
        <v>7057.6756666666661</v>
      </c>
      <c r="O468" s="226">
        <f t="shared" si="454"/>
        <v>52942.324333333338</v>
      </c>
    </row>
    <row r="469" spans="1:15" s="7" customFormat="1" ht="36.75" customHeight="1" x14ac:dyDescent="0.2">
      <c r="A469" s="175">
        <v>376</v>
      </c>
      <c r="B469" s="112" t="s">
        <v>92</v>
      </c>
      <c r="C469" s="112" t="s">
        <v>325</v>
      </c>
      <c r="D469" s="130" t="s">
        <v>518</v>
      </c>
      <c r="E469" s="142" t="s">
        <v>321</v>
      </c>
      <c r="F469" s="142" t="s">
        <v>19</v>
      </c>
      <c r="G469" s="185">
        <v>65000</v>
      </c>
      <c r="H469" s="185">
        <v>0</v>
      </c>
      <c r="I469" s="185">
        <f t="shared" ref="I469" si="455">SUM(G469:H469)</f>
        <v>65000</v>
      </c>
      <c r="J469" s="178">
        <f>IF(G469&gt;=Datos!$D$14,(Datos!$D$14*Datos!$C$14),IF(G469&lt;=Datos!$D$14,(G469*Datos!$C$14)))</f>
        <v>1865.5</v>
      </c>
      <c r="K469" s="186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4427.5756666666657</v>
      </c>
      <c r="L469" s="178">
        <f>IF(G469&gt;=Datos!$D$15,(Datos!$D$15*Datos!$C$15),IF(G469&lt;=Datos!$D$15,(G469*Datos!$C$15)))</f>
        <v>1976</v>
      </c>
      <c r="M469" s="185">
        <v>25</v>
      </c>
      <c r="N469" s="185">
        <f t="shared" si="453"/>
        <v>8294.0756666666657</v>
      </c>
      <c r="O469" s="226">
        <f t="shared" si="454"/>
        <v>56705.924333333336</v>
      </c>
    </row>
    <row r="470" spans="1:15" s="7" customFormat="1" ht="36.75" customHeight="1" x14ac:dyDescent="0.2">
      <c r="A470" s="175">
        <v>377</v>
      </c>
      <c r="B470" s="112" t="s">
        <v>29</v>
      </c>
      <c r="C470" s="112" t="s">
        <v>325</v>
      </c>
      <c r="D470" s="130" t="s">
        <v>329</v>
      </c>
      <c r="E470" s="142" t="s">
        <v>321</v>
      </c>
      <c r="F470" s="142" t="s">
        <v>19</v>
      </c>
      <c r="G470" s="185">
        <v>60000</v>
      </c>
      <c r="H470" s="185">
        <v>0</v>
      </c>
      <c r="I470" s="185">
        <f t="shared" si="446"/>
        <v>60000</v>
      </c>
      <c r="J470" s="178">
        <f>IF(G470&gt;=Datos!$D$14,(Datos!$D$14*Datos!$C$14),IF(G470&lt;=Datos!$D$14,(G470*Datos!$C$14)))</f>
        <v>1722</v>
      </c>
      <c r="K470" s="186">
        <f>IF((G470-J470-L470)&lt;=Datos!$G$7,"0",IF((G470-J470-L470)&lt;=Datos!$G$8,((G470-J470-L470)-Datos!$F$8)*Datos!$I$6,IF((G470-J470-L470)&lt;=Datos!$G$9,Datos!$I$8+((G470-J470-L470)-Datos!$F$9)*Datos!$J$6,IF((G470-J470-L470)&gt;=Datos!$F$10,(Datos!$I$8+Datos!$J$8)+((G470-J470-L470)-Datos!$F$10)*Datos!$K$6))))</f>
        <v>3486.6756666666661</v>
      </c>
      <c r="L470" s="178">
        <f>IF(G470&gt;=Datos!$D$15,(Datos!$D$15*Datos!$C$15),IF(G470&lt;=Datos!$D$15,(G470*Datos!$C$15)))</f>
        <v>1824</v>
      </c>
      <c r="M470" s="185">
        <v>25</v>
      </c>
      <c r="N470" s="185">
        <f t="shared" si="447"/>
        <v>7057.6756666666661</v>
      </c>
      <c r="O470" s="226">
        <f t="shared" si="448"/>
        <v>52942.324333333338</v>
      </c>
    </row>
    <row r="471" spans="1:15" s="7" customFormat="1" ht="36.75" customHeight="1" x14ac:dyDescent="0.2">
      <c r="A471" s="175">
        <v>378</v>
      </c>
      <c r="B471" s="112" t="s">
        <v>95</v>
      </c>
      <c r="C471" s="112" t="s">
        <v>325</v>
      </c>
      <c r="D471" s="130" t="s">
        <v>329</v>
      </c>
      <c r="E471" s="142" t="s">
        <v>321</v>
      </c>
      <c r="F471" s="142" t="s">
        <v>322</v>
      </c>
      <c r="G471" s="185">
        <v>71662.5</v>
      </c>
      <c r="H471" s="185">
        <v>0</v>
      </c>
      <c r="I471" s="185">
        <f t="shared" si="446"/>
        <v>71662.5</v>
      </c>
      <c r="J471" s="178">
        <f>IF(G471&gt;=Datos!$D$14,(Datos!$D$14*Datos!$C$14),IF(G471&lt;=Datos!$D$14,(G471*Datos!$C$14)))</f>
        <v>2056.7137499999999</v>
      </c>
      <c r="K471" s="186">
        <f>IF((G471-J471-L471)&lt;=Datos!$G$7,"0",IF((G471-J471-L471)&lt;=Datos!$G$8,((G471-J471-L471)-Datos!$F$8)*Datos!$I$6,IF((G471-J471-L471)&lt;=Datos!$G$9,Datos!$I$8+((G471-J471-L471)-Datos!$F$9)*Datos!$J$6,IF((G471-J471-L471)&gt;=Datos!$F$10,(Datos!$I$8+Datos!$J$8)+((G471-J471-L471)-Datos!$F$10)*Datos!$K$6))))</f>
        <v>5681.3249166666683</v>
      </c>
      <c r="L471" s="178">
        <f>IF(G471&gt;=Datos!$D$15,(Datos!$D$15*Datos!$C$15),IF(G471&lt;=Datos!$D$15,(G471*Datos!$C$15)))</f>
        <v>2178.54</v>
      </c>
      <c r="M471" s="185">
        <v>7340.14</v>
      </c>
      <c r="N471" s="185">
        <f t="shared" si="447"/>
        <v>17256.718666666668</v>
      </c>
      <c r="O471" s="226">
        <f t="shared" si="448"/>
        <v>54405.781333333332</v>
      </c>
    </row>
    <row r="472" spans="1:15" s="7" customFormat="1" ht="36.75" customHeight="1" x14ac:dyDescent="0.2">
      <c r="A472" s="175">
        <v>379</v>
      </c>
      <c r="B472" s="112" t="s">
        <v>169</v>
      </c>
      <c r="C472" s="112" t="s">
        <v>325</v>
      </c>
      <c r="D472" s="130" t="s">
        <v>780</v>
      </c>
      <c r="E472" s="142" t="s">
        <v>321</v>
      </c>
      <c r="F472" s="142" t="s">
        <v>19</v>
      </c>
      <c r="G472" s="185">
        <v>80000</v>
      </c>
      <c r="H472" s="185">
        <v>0</v>
      </c>
      <c r="I472" s="185">
        <f t="shared" ref="I472:I477" si="456">SUM(G472:H472)</f>
        <v>80000</v>
      </c>
      <c r="J472" s="178">
        <f>IF(G472&gt;=Datos!$D$14,(Datos!$D$14*Datos!$C$14),IF(G472&lt;=Datos!$D$14,(G472*Datos!$C$14)))</f>
        <v>2296</v>
      </c>
      <c r="K472" s="186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7400.8606666666674</v>
      </c>
      <c r="L472" s="178">
        <f>IF(G472&gt;=Datos!$D$15,(Datos!$D$15*Datos!$C$15),IF(G472&lt;=Datos!$D$15,(G472*Datos!$C$15)))</f>
        <v>2432</v>
      </c>
      <c r="M472" s="185">
        <v>9992.31</v>
      </c>
      <c r="N472" s="185">
        <f t="shared" ref="N472:N482" si="457">SUM(J472:M472)</f>
        <v>22121.170666666665</v>
      </c>
      <c r="O472" s="226">
        <f t="shared" ref="O472:O482" si="458">+G472-N472</f>
        <v>57878.829333333335</v>
      </c>
    </row>
    <row r="473" spans="1:15" s="7" customFormat="1" ht="36.75" customHeight="1" x14ac:dyDescent="0.2">
      <c r="A473" s="175">
        <v>380</v>
      </c>
      <c r="B473" s="196" t="s">
        <v>334</v>
      </c>
      <c r="C473" s="112" t="s">
        <v>325</v>
      </c>
      <c r="D473" s="130" t="s">
        <v>548</v>
      </c>
      <c r="E473" s="142" t="s">
        <v>321</v>
      </c>
      <c r="F473" s="142" t="s">
        <v>19</v>
      </c>
      <c r="G473" s="185">
        <v>35000</v>
      </c>
      <c r="H473" s="185">
        <v>0</v>
      </c>
      <c r="I473" s="185">
        <f t="shared" si="456"/>
        <v>35000</v>
      </c>
      <c r="J473" s="178">
        <f>IF(G473&gt;=Datos!$D$14,(Datos!$D$14*Datos!$C$14),IF(G473&lt;=Datos!$D$14,(G473*Datos!$C$14)))</f>
        <v>1004.5</v>
      </c>
      <c r="K473" s="186" t="str">
        <f>IF((G473-J473-L473)&lt;=Datos!$G$7,"0",IF((G473-J473-L473)&lt;=Datos!$G$8,((G473-J473-L473)-Datos!$F$8)*Datos!$I$6,IF((G473-J473-L473)&lt;=Datos!$G$9,Datos!$I$8+((G473-J473-L473)-Datos!$F$9)*Datos!$J$6,IF((G473-J473-L473)&gt;=Datos!$F$10,(Datos!$I$8+Datos!$J$8)+((G473-J473-L473)-Datos!$F$10)*Datos!$K$6))))</f>
        <v>0</v>
      </c>
      <c r="L473" s="178">
        <f>IF(G473&gt;=Datos!$D$15,(Datos!$D$15*Datos!$C$15),IF(G473&lt;=Datos!$D$15,(G473*Datos!$C$15)))</f>
        <v>1064</v>
      </c>
      <c r="M473" s="185">
        <v>25</v>
      </c>
      <c r="N473" s="185">
        <f t="shared" si="457"/>
        <v>2093.5</v>
      </c>
      <c r="O473" s="226">
        <f t="shared" si="458"/>
        <v>32906.5</v>
      </c>
    </row>
    <row r="474" spans="1:15" s="7" customFormat="1" ht="36.75" customHeight="1" x14ac:dyDescent="0.2">
      <c r="A474" s="175">
        <v>381</v>
      </c>
      <c r="B474" s="196" t="s">
        <v>777</v>
      </c>
      <c r="C474" s="112" t="s">
        <v>325</v>
      </c>
      <c r="D474" s="130" t="s">
        <v>548</v>
      </c>
      <c r="E474" s="142" t="s">
        <v>321</v>
      </c>
      <c r="F474" s="142" t="s">
        <v>19</v>
      </c>
      <c r="G474" s="185">
        <v>35000</v>
      </c>
      <c r="H474" s="185">
        <v>0</v>
      </c>
      <c r="I474" s="185">
        <f t="shared" si="456"/>
        <v>35000</v>
      </c>
      <c r="J474" s="178">
        <f>IF(G474&gt;=Datos!$D$14,(Datos!$D$14*Datos!$C$14),IF(G474&lt;=Datos!$D$14,(G474*Datos!$C$14)))</f>
        <v>1004.5</v>
      </c>
      <c r="K474" s="186" t="str">
        <f>IF((G474-J474-L474)&lt;=Datos!$G$7,"0",IF((G474-J474-L474)&lt;=Datos!$G$8,((G474-J474-L474)-Datos!$F$8)*Datos!$I$6,IF((G474-J474-L474)&lt;=Datos!$G$9,Datos!$I$8+((G474-J474-L474)-Datos!$F$9)*Datos!$J$6,IF((G474-J474-L474)&gt;=Datos!$F$10,(Datos!$I$8+Datos!$J$8)+((G474-J474-L474)-Datos!$F$10)*Datos!$K$6))))</f>
        <v>0</v>
      </c>
      <c r="L474" s="178">
        <f>IF(G474&gt;=Datos!$D$15,(Datos!$D$15*Datos!$C$15),IF(G474&lt;=Datos!$D$15,(G474*Datos!$C$15)))</f>
        <v>1064</v>
      </c>
      <c r="M474" s="185">
        <v>25</v>
      </c>
      <c r="N474" s="185">
        <f t="shared" si="457"/>
        <v>2093.5</v>
      </c>
      <c r="O474" s="226">
        <f t="shared" si="458"/>
        <v>32906.5</v>
      </c>
    </row>
    <row r="475" spans="1:15" s="7" customFormat="1" ht="36.75" customHeight="1" x14ac:dyDescent="0.2">
      <c r="A475" s="175">
        <v>382</v>
      </c>
      <c r="B475" s="112" t="s">
        <v>335</v>
      </c>
      <c r="C475" s="112" t="s">
        <v>325</v>
      </c>
      <c r="D475" s="130" t="s">
        <v>329</v>
      </c>
      <c r="E475" s="142" t="s">
        <v>321</v>
      </c>
      <c r="F475" s="142" t="s">
        <v>19</v>
      </c>
      <c r="G475" s="185">
        <v>60000</v>
      </c>
      <c r="H475" s="185">
        <v>0</v>
      </c>
      <c r="I475" s="185">
        <f t="shared" si="456"/>
        <v>60000</v>
      </c>
      <c r="J475" s="178">
        <f>IF(G475&gt;=Datos!$D$14,(Datos!$D$14*Datos!$C$14),IF(G475&lt;=Datos!$D$14,(G475*Datos!$C$14)))</f>
        <v>1722</v>
      </c>
      <c r="K475" s="186">
        <f>IF((G475-J475-L475)&lt;=Datos!$G$7,"0",IF((G475-J475-L475)&lt;=Datos!$G$8,((G475-J475-L475)-Datos!$F$8)*Datos!$I$6,IF((G475-J475-L475)&lt;=Datos!$G$9,Datos!$I$8+((G475-J475-L475)-Datos!$F$9)*Datos!$J$6,IF((G475-J475-L475)&gt;=Datos!$F$10,(Datos!$I$8+Datos!$J$8)+((G475-J475-L475)-Datos!$F$10)*Datos!$K$6))))</f>
        <v>3486.6756666666661</v>
      </c>
      <c r="L475" s="178">
        <f>IF(G475&gt;=Datos!$D$15,(Datos!$D$15*Datos!$C$15),IF(G475&lt;=Datos!$D$15,(G475*Datos!$C$15)))</f>
        <v>1824</v>
      </c>
      <c r="M475" s="185">
        <v>25</v>
      </c>
      <c r="N475" s="185">
        <f t="shared" si="457"/>
        <v>7057.6756666666661</v>
      </c>
      <c r="O475" s="226">
        <f t="shared" si="458"/>
        <v>52942.324333333338</v>
      </c>
    </row>
    <row r="476" spans="1:15" s="7" customFormat="1" ht="36.75" customHeight="1" x14ac:dyDescent="0.2">
      <c r="A476" s="175">
        <v>383</v>
      </c>
      <c r="B476" s="112" t="s">
        <v>108</v>
      </c>
      <c r="C476" s="112" t="s">
        <v>325</v>
      </c>
      <c r="D476" s="130" t="s">
        <v>765</v>
      </c>
      <c r="E476" s="142" t="s">
        <v>321</v>
      </c>
      <c r="F476" s="142" t="s">
        <v>19</v>
      </c>
      <c r="G476" s="185">
        <v>60000</v>
      </c>
      <c r="H476" s="185">
        <v>0</v>
      </c>
      <c r="I476" s="185">
        <f t="shared" si="456"/>
        <v>60000</v>
      </c>
      <c r="J476" s="178">
        <f>IF(G476&gt;=Datos!$D$14,(Datos!$D$14*Datos!$C$14),IF(G476&lt;=Datos!$D$14,(G476*Datos!$C$14)))</f>
        <v>1722</v>
      </c>
      <c r="K476" s="186">
        <f>IF((G476-J476-L476)&lt;=Datos!$G$7,"0",IF((G476-J476-L476)&lt;=Datos!$G$8,((G476-J476-L476)-Datos!$F$8)*Datos!$I$6,IF((G476-J476-L476)&lt;=Datos!$G$9,Datos!$I$8+((G476-J476-L476)-Datos!$F$9)*Datos!$J$6,IF((G476-J476-L476)&gt;=Datos!$F$10,(Datos!$I$8+Datos!$J$8)+((G476-J476-L476)-Datos!$F$10)*Datos!$K$6))))</f>
        <v>3486.6756666666661</v>
      </c>
      <c r="L476" s="178">
        <f>IF(G476&gt;=Datos!$D$15,(Datos!$D$15*Datos!$C$15),IF(G476&lt;=Datos!$D$15,(G476*Datos!$C$15)))</f>
        <v>1824</v>
      </c>
      <c r="M476" s="185">
        <v>25</v>
      </c>
      <c r="N476" s="185">
        <f t="shared" si="457"/>
        <v>7057.6756666666661</v>
      </c>
      <c r="O476" s="226">
        <f t="shared" si="458"/>
        <v>52942.324333333338</v>
      </c>
    </row>
    <row r="477" spans="1:15" s="7" customFormat="1" ht="36.75" customHeight="1" x14ac:dyDescent="0.2">
      <c r="A477" s="175">
        <v>384</v>
      </c>
      <c r="B477" s="112" t="s">
        <v>157</v>
      </c>
      <c r="C477" s="112" t="s">
        <v>325</v>
      </c>
      <c r="D477" s="130" t="s">
        <v>548</v>
      </c>
      <c r="E477" s="142" t="s">
        <v>321</v>
      </c>
      <c r="F477" s="142" t="s">
        <v>19</v>
      </c>
      <c r="G477" s="185">
        <v>35000</v>
      </c>
      <c r="H477" s="185">
        <v>0</v>
      </c>
      <c r="I477" s="185">
        <f t="shared" si="456"/>
        <v>35000</v>
      </c>
      <c r="J477" s="178">
        <f>IF(G477&gt;=Datos!$D$14,(Datos!$D$14*Datos!$C$14),IF(G477&lt;=Datos!$D$14,(G477*Datos!$C$14)))</f>
        <v>1004.5</v>
      </c>
      <c r="K477" s="186" t="str">
        <f>IF((G477-J477-L477)&lt;=Datos!$G$7,"0",IF((G477-J477-L477)&lt;=Datos!$G$8,((G477-J477-L477)-Datos!$F$8)*Datos!$I$6,IF((G477-J477-L477)&lt;=Datos!$G$9,Datos!$I$8+((G477-J477-L477)-Datos!$F$9)*Datos!$J$6,IF((G477-J477-L477)&gt;=Datos!$F$10,(Datos!$I$8+Datos!$J$8)+((G477-J477-L477)-Datos!$F$10)*Datos!$K$6))))</f>
        <v>0</v>
      </c>
      <c r="L477" s="178">
        <f>IF(G477&gt;=Datos!$D$15,(Datos!$D$15*Datos!$C$15),IF(G477&lt;=Datos!$D$15,(G477*Datos!$C$15)))</f>
        <v>1064</v>
      </c>
      <c r="M477" s="185">
        <v>25</v>
      </c>
      <c r="N477" s="185">
        <f t="shared" si="457"/>
        <v>2093.5</v>
      </c>
      <c r="O477" s="226">
        <f t="shared" si="458"/>
        <v>32906.5</v>
      </c>
    </row>
    <row r="478" spans="1:15" s="7" customFormat="1" ht="36.75" customHeight="1" x14ac:dyDescent="0.2">
      <c r="A478" s="175">
        <v>385</v>
      </c>
      <c r="B478" s="112" t="s">
        <v>44</v>
      </c>
      <c r="C478" s="112" t="s">
        <v>325</v>
      </c>
      <c r="D478" s="130" t="s">
        <v>763</v>
      </c>
      <c r="E478" s="142" t="s">
        <v>321</v>
      </c>
      <c r="F478" s="142" t="s">
        <v>19</v>
      </c>
      <c r="G478" s="185">
        <v>75245.3</v>
      </c>
      <c r="H478" s="185">
        <v>0</v>
      </c>
      <c r="I478" s="185">
        <f t="shared" ref="I478" si="459">SUM(G478:H478)</f>
        <v>75245.3</v>
      </c>
      <c r="J478" s="178">
        <f>IF(G478&gt;=Datos!$D$14,(Datos!$D$14*Datos!$C$14),IF(G478&lt;=Datos!$D$14,(G478*Datos!$C$14)))</f>
        <v>2159.5401099999999</v>
      </c>
      <c r="K478" s="186">
        <f>IF((G478-J478-L478)&lt;=Datos!$G$7,"0",IF((G478-J478-L478)&lt;=Datos!$G$8,((G478-J478-L478)-Datos!$F$8)*Datos!$I$6,IF((G478-J478-L478)&lt;=Datos!$G$9,Datos!$I$8+((G478-J478-L478)-Datos!$F$9)*Datos!$J$6,IF((G478-J478-L478)&gt;=Datos!$F$10,(Datos!$I$8+Datos!$J$8)+((G478-J478-L478)-Datos!$F$10)*Datos!$K$6))))</f>
        <v>6355.536220666665</v>
      </c>
      <c r="L478" s="178">
        <f>IF(G478&gt;=Datos!$D$15,(Datos!$D$15*Datos!$C$15),IF(G478&lt;=Datos!$D$15,(G478*Datos!$C$15)))</f>
        <v>2287.45712</v>
      </c>
      <c r="M478" s="185">
        <v>25</v>
      </c>
      <c r="N478" s="185">
        <f t="shared" si="457"/>
        <v>10827.533450666666</v>
      </c>
      <c r="O478" s="226">
        <f t="shared" si="458"/>
        <v>64417.766549333333</v>
      </c>
    </row>
    <row r="479" spans="1:15" s="7" customFormat="1" ht="36.75" customHeight="1" x14ac:dyDescent="0.2">
      <c r="A479" s="175">
        <v>386</v>
      </c>
      <c r="B479" s="112" t="s">
        <v>423</v>
      </c>
      <c r="C479" s="112" t="s">
        <v>325</v>
      </c>
      <c r="D479" s="130" t="s">
        <v>548</v>
      </c>
      <c r="E479" s="142" t="s">
        <v>321</v>
      </c>
      <c r="F479" s="142" t="s">
        <v>19</v>
      </c>
      <c r="G479" s="185">
        <v>35000</v>
      </c>
      <c r="H479" s="185">
        <v>0</v>
      </c>
      <c r="I479" s="185">
        <f t="shared" ref="I479:I482" si="460">SUM(G479:H479)</f>
        <v>35000</v>
      </c>
      <c r="J479" s="178">
        <f>IF(G479&gt;=Datos!$D$14,(Datos!$D$14*Datos!$C$14),IF(G479&lt;=Datos!$D$14,(G479*Datos!$C$14)))</f>
        <v>1004.5</v>
      </c>
      <c r="K479" s="186" t="str">
        <f>IF((G479-J479-L479)&lt;=Datos!$G$7,"0",IF((G479-J479-L479)&lt;=Datos!$G$8,((G479-J479-L479)-Datos!$F$8)*Datos!$I$6,IF((G479-J479-L479)&lt;=Datos!$G$9,Datos!$I$8+((G479-J479-L479)-Datos!$F$9)*Datos!$J$6,IF((G479-J479-L479)&gt;=Datos!$F$10,(Datos!$I$8+Datos!$J$8)+((G479-J479-L479)-Datos!$F$10)*Datos!$K$6))))</f>
        <v>0</v>
      </c>
      <c r="L479" s="178">
        <f>IF(G479&gt;=Datos!$D$15,(Datos!$D$15*Datos!$C$15),IF(G479&lt;=Datos!$D$15,(G479*Datos!$C$15)))</f>
        <v>1064</v>
      </c>
      <c r="M479" s="185">
        <v>25</v>
      </c>
      <c r="N479" s="185">
        <f t="shared" si="457"/>
        <v>2093.5</v>
      </c>
      <c r="O479" s="226">
        <f t="shared" si="458"/>
        <v>32906.5</v>
      </c>
    </row>
    <row r="480" spans="1:15" s="7" customFormat="1" ht="36.75" customHeight="1" x14ac:dyDescent="0.2">
      <c r="A480" s="175">
        <v>387</v>
      </c>
      <c r="B480" s="112" t="s">
        <v>126</v>
      </c>
      <c r="C480" s="112" t="s">
        <v>325</v>
      </c>
      <c r="D480" s="130" t="s">
        <v>251</v>
      </c>
      <c r="E480" s="142" t="s">
        <v>321</v>
      </c>
      <c r="F480" s="142" t="s">
        <v>322</v>
      </c>
      <c r="G480" s="185">
        <v>60000</v>
      </c>
      <c r="H480" s="185">
        <v>0</v>
      </c>
      <c r="I480" s="185">
        <f t="shared" si="460"/>
        <v>60000</v>
      </c>
      <c r="J480" s="178">
        <f>IF(G480&gt;=Datos!$D$14,(Datos!$D$14*Datos!$C$14),IF(G480&lt;=Datos!$D$14,(G480*Datos!$C$14)))</f>
        <v>1722</v>
      </c>
      <c r="K480" s="186">
        <f>IF((G480-J480-L480)&lt;=Datos!$G$7,"0",IF((G480-J480-L480)&lt;=Datos!$G$8,((G480-J480-L480)-Datos!$F$8)*Datos!$I$6,IF((G480-J480-L480)&lt;=Datos!$G$9,Datos!$I$8+((G480-J480-L480)-Datos!$F$9)*Datos!$J$6,IF((G480-J480-L480)&gt;=Datos!$F$10,(Datos!$I$8+Datos!$J$8)+((G480-J480-L480)-Datos!$F$10)*Datos!$K$6))))</f>
        <v>3486.6756666666661</v>
      </c>
      <c r="L480" s="178">
        <f>IF(G480&gt;=Datos!$D$15,(Datos!$D$15*Datos!$C$15),IF(G480&lt;=Datos!$D$15,(G480*Datos!$C$15)))</f>
        <v>1824</v>
      </c>
      <c r="M480" s="185">
        <v>25</v>
      </c>
      <c r="N480" s="185">
        <f t="shared" si="457"/>
        <v>7057.6756666666661</v>
      </c>
      <c r="O480" s="226">
        <f t="shared" si="458"/>
        <v>52942.324333333338</v>
      </c>
    </row>
    <row r="481" spans="1:16" s="7" customFormat="1" ht="36.75" customHeight="1" x14ac:dyDescent="0.2">
      <c r="A481" s="175">
        <v>388</v>
      </c>
      <c r="B481" s="112" t="s">
        <v>212</v>
      </c>
      <c r="C481" s="112" t="s">
        <v>325</v>
      </c>
      <c r="D481" s="130" t="s">
        <v>763</v>
      </c>
      <c r="E481" s="142" t="s">
        <v>321</v>
      </c>
      <c r="F481" s="142" t="s">
        <v>19</v>
      </c>
      <c r="G481" s="185">
        <v>65000</v>
      </c>
      <c r="H481" s="185">
        <v>0</v>
      </c>
      <c r="I481" s="185">
        <f t="shared" si="460"/>
        <v>65000</v>
      </c>
      <c r="J481" s="178">
        <f>IF(G481&gt;=Datos!$D$14,(Datos!$D$14*Datos!$C$14),IF(G481&lt;=Datos!$D$14,(G481*Datos!$C$14)))</f>
        <v>1865.5</v>
      </c>
      <c r="K481" s="186">
        <f>IF((G481-J481-L481)&lt;=Datos!$G$7,"0",IF((G481-J481-L481)&lt;=Datos!$G$8,((G481-J481-L481)-Datos!$F$8)*Datos!$I$6,IF((G481-J481-L481)&lt;=Datos!$G$9,Datos!$I$8+((G481-J481-L481)-Datos!$F$9)*Datos!$J$6,IF((G481-J481-L481)&gt;=Datos!$F$10,(Datos!$I$8+Datos!$J$8)+((G481-J481-L481)-Datos!$F$10)*Datos!$K$6))))</f>
        <v>4427.5756666666657</v>
      </c>
      <c r="L481" s="178">
        <f>IF(G481&gt;=Datos!$D$15,(Datos!$D$15*Datos!$C$15),IF(G481&lt;=Datos!$D$15,(G481*Datos!$C$15)))</f>
        <v>1976</v>
      </c>
      <c r="M481" s="185">
        <v>25</v>
      </c>
      <c r="N481" s="185">
        <f t="shared" si="457"/>
        <v>8294.0756666666657</v>
      </c>
      <c r="O481" s="226">
        <f t="shared" si="458"/>
        <v>56705.924333333336</v>
      </c>
    </row>
    <row r="482" spans="1:16" s="7" customFormat="1" ht="36.75" customHeight="1" x14ac:dyDescent="0.2">
      <c r="A482" s="175">
        <v>389</v>
      </c>
      <c r="B482" s="196" t="s">
        <v>35</v>
      </c>
      <c r="C482" s="112" t="s">
        <v>325</v>
      </c>
      <c r="D482" s="130" t="s">
        <v>763</v>
      </c>
      <c r="E482" s="142" t="s">
        <v>321</v>
      </c>
      <c r="F482" s="142" t="s">
        <v>322</v>
      </c>
      <c r="G482" s="185">
        <v>65000</v>
      </c>
      <c r="H482" s="185">
        <v>0</v>
      </c>
      <c r="I482" s="185">
        <f t="shared" si="460"/>
        <v>65000</v>
      </c>
      <c r="J482" s="178">
        <f>IF(G482&gt;=Datos!$D$14,(Datos!$D$14*Datos!$C$14),IF(G482&lt;=Datos!$D$14,(G482*Datos!$C$14)))</f>
        <v>1865.5</v>
      </c>
      <c r="K482" s="186">
        <f>IF((G482-J482-L482)&lt;=Datos!$G$7,"0",IF((G482-J482-L482)&lt;=Datos!$G$8,((G482-J482-L482)-Datos!$F$8)*Datos!$I$6,IF((G482-J482-L482)&lt;=Datos!$G$9,Datos!$I$8+((G482-J482-L482)-Datos!$F$9)*Datos!$J$6,IF((G482-J482-L482)&gt;=Datos!$F$10,(Datos!$I$8+Datos!$J$8)+((G482-J482-L482)-Datos!$F$10)*Datos!$K$6))))</f>
        <v>4427.5756666666657</v>
      </c>
      <c r="L482" s="178">
        <f>IF(G482&gt;=Datos!$D$15,(Datos!$D$15*Datos!$C$15),IF(G482&lt;=Datos!$D$15,(G482*Datos!$C$15)))</f>
        <v>1976</v>
      </c>
      <c r="M482" s="185">
        <v>25</v>
      </c>
      <c r="N482" s="185">
        <f t="shared" si="457"/>
        <v>8294.0756666666657</v>
      </c>
      <c r="O482" s="226">
        <f t="shared" si="458"/>
        <v>56705.924333333336</v>
      </c>
    </row>
    <row r="483" spans="1:16" s="7" customFormat="1" ht="36.75" customHeight="1" x14ac:dyDescent="0.2">
      <c r="A483" s="175">
        <v>390</v>
      </c>
      <c r="B483" s="112" t="s">
        <v>34</v>
      </c>
      <c r="C483" s="112" t="s">
        <v>325</v>
      </c>
      <c r="D483" s="130" t="s">
        <v>783</v>
      </c>
      <c r="E483" s="142" t="s">
        <v>321</v>
      </c>
      <c r="F483" s="142" t="s">
        <v>19</v>
      </c>
      <c r="G483" s="185">
        <v>71662.5</v>
      </c>
      <c r="H483" s="185">
        <v>0</v>
      </c>
      <c r="I483" s="185">
        <f t="shared" ref="I483" si="461">SUM(G483:H483)</f>
        <v>71662.5</v>
      </c>
      <c r="J483" s="178">
        <f>IF(G483&gt;=Datos!$D$14,(Datos!$D$14*Datos!$C$14),IF(G483&lt;=Datos!$D$14,(G483*Datos!$C$14)))</f>
        <v>2056.7137499999999</v>
      </c>
      <c r="K483" s="186">
        <v>5338.23</v>
      </c>
      <c r="L483" s="178">
        <f>IF(G483&gt;=Datos!$D$15,(Datos!$D$15*Datos!$C$15),IF(G483&lt;=Datos!$D$15,(G483*Datos!$C$15)))</f>
        <v>2178.54</v>
      </c>
      <c r="M483" s="185">
        <v>1740.46</v>
      </c>
      <c r="N483" s="185">
        <f t="shared" si="444"/>
        <v>11313.943749999999</v>
      </c>
      <c r="O483" s="226">
        <f t="shared" si="445"/>
        <v>60348.556250000001</v>
      </c>
    </row>
    <row r="484" spans="1:16" s="7" customFormat="1" ht="36.75" customHeight="1" x14ac:dyDescent="0.2">
      <c r="A484" s="175">
        <v>391</v>
      </c>
      <c r="B484" s="196" t="s">
        <v>658</v>
      </c>
      <c r="C484" s="112" t="s">
        <v>325</v>
      </c>
      <c r="D484" s="130" t="s">
        <v>548</v>
      </c>
      <c r="E484" s="142" t="s">
        <v>321</v>
      </c>
      <c r="F484" s="142" t="s">
        <v>19</v>
      </c>
      <c r="G484" s="185">
        <v>35000</v>
      </c>
      <c r="H484" s="185">
        <v>0</v>
      </c>
      <c r="I484" s="185">
        <f t="shared" ref="I484:I490" si="462">SUM(G484:H484)</f>
        <v>35000</v>
      </c>
      <c r="J484" s="178">
        <f>IF(G484&gt;=Datos!$D$14,(Datos!$D$14*Datos!$C$14),IF(G484&lt;=Datos!$D$14,(G484*Datos!$C$14)))</f>
        <v>1004.5</v>
      </c>
      <c r="K484" s="186" t="str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0</v>
      </c>
      <c r="L484" s="178">
        <f>IF(G484&gt;=Datos!$D$15,(Datos!$D$15*Datos!$C$15),IF(G484&lt;=Datos!$D$15,(G484*Datos!$C$15)))</f>
        <v>1064</v>
      </c>
      <c r="M484" s="185">
        <v>25</v>
      </c>
      <c r="N484" s="185">
        <f t="shared" ref="N484:N490" si="463">SUM(J484:M484)</f>
        <v>2093.5</v>
      </c>
      <c r="O484" s="226">
        <f t="shared" ref="O484:O490" si="464">+G484-N484</f>
        <v>32906.5</v>
      </c>
    </row>
    <row r="485" spans="1:16" s="7" customFormat="1" ht="36.75" customHeight="1" x14ac:dyDescent="0.2">
      <c r="A485" s="175">
        <v>392</v>
      </c>
      <c r="B485" s="196" t="s">
        <v>72</v>
      </c>
      <c r="C485" s="112" t="s">
        <v>325</v>
      </c>
      <c r="D485" s="130" t="s">
        <v>548</v>
      </c>
      <c r="E485" s="142" t="s">
        <v>321</v>
      </c>
      <c r="F485" s="142" t="s">
        <v>322</v>
      </c>
      <c r="G485" s="136">
        <v>35000</v>
      </c>
      <c r="H485" s="185">
        <v>0</v>
      </c>
      <c r="I485" s="136">
        <f t="shared" si="462"/>
        <v>35000</v>
      </c>
      <c r="J485" s="178">
        <f>IF(G485&gt;=Datos!$D$14,(Datos!$D$14*Datos!$C$14),IF(G485&lt;=Datos!$D$14,(G485*Datos!$C$14)))</f>
        <v>1004.5</v>
      </c>
      <c r="K485" s="186" t="str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0</v>
      </c>
      <c r="L485" s="178">
        <f>IF(G485&gt;=Datos!$D$15,(Datos!$D$15*Datos!$C$15),IF(G485&lt;=Datos!$D$15,(G485*Datos!$C$15)))</f>
        <v>1064</v>
      </c>
      <c r="M485" s="185">
        <v>25</v>
      </c>
      <c r="N485" s="185">
        <f t="shared" si="463"/>
        <v>2093.5</v>
      </c>
      <c r="O485" s="226">
        <f t="shared" si="464"/>
        <v>32906.5</v>
      </c>
    </row>
    <row r="486" spans="1:16" s="7" customFormat="1" ht="36.75" customHeight="1" x14ac:dyDescent="0.2">
      <c r="A486" s="175">
        <v>393</v>
      </c>
      <c r="B486" s="112" t="s">
        <v>142</v>
      </c>
      <c r="C486" s="112" t="s">
        <v>325</v>
      </c>
      <c r="D486" s="130" t="s">
        <v>518</v>
      </c>
      <c r="E486" s="142" t="s">
        <v>321</v>
      </c>
      <c r="F486" s="142" t="s">
        <v>19</v>
      </c>
      <c r="G486" s="185">
        <v>65000</v>
      </c>
      <c r="H486" s="185">
        <v>0</v>
      </c>
      <c r="I486" s="185">
        <f t="shared" si="462"/>
        <v>65000</v>
      </c>
      <c r="J486" s="178">
        <f>IF(G486&gt;=Datos!$D$14,(Datos!$D$14*Datos!$C$14),IF(G486&lt;=Datos!$D$14,(G486*Datos!$C$14)))</f>
        <v>1865.5</v>
      </c>
      <c r="K486" s="186">
        <f>IF((G486-J486-L486)&lt;=Datos!$G$7,"0",IF((G486-J486-L486)&lt;=Datos!$G$8,((G486-J486-L486)-Datos!$F$8)*Datos!$I$6,IF((G486-J486-L486)&lt;=Datos!$G$9,Datos!$I$8+((G486-J486-L486)-Datos!$F$9)*Datos!$J$6,IF((G486-J486-L486)&gt;=Datos!$F$10,(Datos!$I$8+Datos!$J$8)+((G486-J486-L486)-Datos!$F$10)*Datos!$K$6))))</f>
        <v>4427.5756666666657</v>
      </c>
      <c r="L486" s="178">
        <f>IF(G486&gt;=Datos!$D$15,(Datos!$D$15*Datos!$C$15),IF(G486&lt;=Datos!$D$15,(G486*Datos!$C$15)))</f>
        <v>1976</v>
      </c>
      <c r="M486" s="185">
        <v>25</v>
      </c>
      <c r="N486" s="185">
        <f t="shared" si="463"/>
        <v>8294.0756666666657</v>
      </c>
      <c r="O486" s="226">
        <f t="shared" si="464"/>
        <v>56705.924333333336</v>
      </c>
    </row>
    <row r="487" spans="1:16" s="7" customFormat="1" ht="36.75" customHeight="1" x14ac:dyDescent="0.2">
      <c r="A487" s="175">
        <v>394</v>
      </c>
      <c r="B487" s="112" t="s">
        <v>347</v>
      </c>
      <c r="C487" s="112" t="s">
        <v>325</v>
      </c>
      <c r="D487" s="130" t="s">
        <v>494</v>
      </c>
      <c r="E487" s="142" t="s">
        <v>321</v>
      </c>
      <c r="F487" s="142" t="s">
        <v>19</v>
      </c>
      <c r="G487" s="185">
        <v>60000</v>
      </c>
      <c r="H487" s="185">
        <v>0</v>
      </c>
      <c r="I487" s="185">
        <f t="shared" si="462"/>
        <v>60000</v>
      </c>
      <c r="J487" s="178">
        <f>IF(G487&gt;=Datos!$D$14,(Datos!$D$14*Datos!$C$14),IF(G487&lt;=Datos!$D$14,(G487*Datos!$C$14)))</f>
        <v>1722</v>
      </c>
      <c r="K487" s="186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3486.6756666666661</v>
      </c>
      <c r="L487" s="178">
        <f>IF(G487&gt;=Datos!$D$15,(Datos!$D$15*Datos!$C$15),IF(G487&lt;=Datos!$D$15,(G487*Datos!$C$15)))</f>
        <v>1824</v>
      </c>
      <c r="M487" s="185">
        <v>25</v>
      </c>
      <c r="N487" s="185">
        <f t="shared" si="463"/>
        <v>7057.6756666666661</v>
      </c>
      <c r="O487" s="226">
        <f t="shared" si="464"/>
        <v>52942.324333333338</v>
      </c>
    </row>
    <row r="488" spans="1:16" s="7" customFormat="1" ht="36.75" customHeight="1" x14ac:dyDescent="0.2">
      <c r="A488" s="175">
        <v>395</v>
      </c>
      <c r="B488" s="112" t="s">
        <v>102</v>
      </c>
      <c r="C488" s="112" t="s">
        <v>325</v>
      </c>
      <c r="D488" s="130" t="s">
        <v>763</v>
      </c>
      <c r="E488" s="142" t="s">
        <v>321</v>
      </c>
      <c r="F488" s="142" t="s">
        <v>322</v>
      </c>
      <c r="G488" s="185">
        <v>65000</v>
      </c>
      <c r="H488" s="185">
        <v>0</v>
      </c>
      <c r="I488" s="185">
        <f t="shared" si="462"/>
        <v>65000</v>
      </c>
      <c r="J488" s="178">
        <f>IF(G488&gt;=Datos!$D$14,(Datos!$D$14*Datos!$C$14),IF(G488&lt;=Datos!$D$14,(G488*Datos!$C$14)))</f>
        <v>1865.5</v>
      </c>
      <c r="K488" s="186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4427.5756666666657</v>
      </c>
      <c r="L488" s="178">
        <f>IF(G488&gt;=Datos!$D$15,(Datos!$D$15*Datos!$C$15),IF(G488&lt;=Datos!$D$15,(G488*Datos!$C$15)))</f>
        <v>1976</v>
      </c>
      <c r="M488" s="185">
        <v>25</v>
      </c>
      <c r="N488" s="185">
        <f t="shared" si="463"/>
        <v>8294.0756666666657</v>
      </c>
      <c r="O488" s="226">
        <f t="shared" si="464"/>
        <v>56705.924333333336</v>
      </c>
    </row>
    <row r="489" spans="1:16" s="7" customFormat="1" ht="36.75" customHeight="1" x14ac:dyDescent="0.2">
      <c r="A489" s="175">
        <v>396</v>
      </c>
      <c r="B489" s="112" t="s">
        <v>165</v>
      </c>
      <c r="C489" s="112" t="s">
        <v>325</v>
      </c>
      <c r="D489" s="130" t="s">
        <v>783</v>
      </c>
      <c r="E489" s="142" t="s">
        <v>321</v>
      </c>
      <c r="F489" s="142" t="s">
        <v>19</v>
      </c>
      <c r="G489" s="185">
        <v>70946.2</v>
      </c>
      <c r="H489" s="185">
        <v>0</v>
      </c>
      <c r="I489" s="185">
        <f t="shared" si="462"/>
        <v>70946.2</v>
      </c>
      <c r="J489" s="178">
        <f>IF(G489&gt;=Datos!$D$14,(Datos!$D$14*Datos!$C$14),IF(G489&lt;=Datos!$D$14,(G489*Datos!$C$14)))</f>
        <v>2036.1559399999999</v>
      </c>
      <c r="K489" s="186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5546.5315826666665</v>
      </c>
      <c r="L489" s="178">
        <f>IF(G489&gt;=Datos!$D$15,(Datos!$D$15*Datos!$C$15),IF(G489&lt;=Datos!$D$15,(G489*Datos!$C$15)))</f>
        <v>2156.7644799999998</v>
      </c>
      <c r="M489" s="185">
        <v>25</v>
      </c>
      <c r="N489" s="185">
        <f t="shared" si="463"/>
        <v>9764.4520026666651</v>
      </c>
      <c r="O489" s="226">
        <f t="shared" si="464"/>
        <v>61181.747997333332</v>
      </c>
    </row>
    <row r="490" spans="1:16" s="7" customFormat="1" ht="36.75" customHeight="1" x14ac:dyDescent="0.2">
      <c r="A490" s="175">
        <v>397</v>
      </c>
      <c r="B490" s="112" t="s">
        <v>86</v>
      </c>
      <c r="C490" s="112" t="s">
        <v>325</v>
      </c>
      <c r="D490" s="130" t="s">
        <v>548</v>
      </c>
      <c r="E490" s="142" t="s">
        <v>321</v>
      </c>
      <c r="F490" s="142" t="s">
        <v>19</v>
      </c>
      <c r="G490" s="185">
        <v>35000</v>
      </c>
      <c r="H490" s="185">
        <v>0</v>
      </c>
      <c r="I490" s="185">
        <f t="shared" si="462"/>
        <v>35000</v>
      </c>
      <c r="J490" s="178">
        <f>IF(G490&gt;=Datos!$D$14,(Datos!$D$14*Datos!$C$14),IF(G490&lt;=Datos!$D$14,(G490*Datos!$C$14)))</f>
        <v>1004.5</v>
      </c>
      <c r="K490" s="186" t="str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0</v>
      </c>
      <c r="L490" s="178">
        <f>IF(G490&gt;=Datos!$D$15,(Datos!$D$15*Datos!$C$15),IF(G490&lt;=Datos!$D$15,(G490*Datos!$C$15)))</f>
        <v>1064</v>
      </c>
      <c r="M490" s="185">
        <v>8455.92</v>
      </c>
      <c r="N490" s="185">
        <f t="shared" si="463"/>
        <v>10524.42</v>
      </c>
      <c r="O490" s="226">
        <f t="shared" si="464"/>
        <v>24475.58</v>
      </c>
    </row>
    <row r="491" spans="1:16" s="7" customFormat="1" ht="36.75" customHeight="1" x14ac:dyDescent="0.2">
      <c r="A491" s="175">
        <v>398</v>
      </c>
      <c r="B491" s="196" t="s">
        <v>699</v>
      </c>
      <c r="C491" s="112" t="s">
        <v>325</v>
      </c>
      <c r="D491" s="130" t="s">
        <v>518</v>
      </c>
      <c r="E491" s="142" t="s">
        <v>321</v>
      </c>
      <c r="F491" s="142" t="s">
        <v>19</v>
      </c>
      <c r="G491" s="185">
        <v>60000</v>
      </c>
      <c r="H491" s="185">
        <v>0</v>
      </c>
      <c r="I491" s="185">
        <f t="shared" ref="I491" si="465">SUM(G491:H491)</f>
        <v>60000</v>
      </c>
      <c r="J491" s="178">
        <f>IF(G491&gt;=Datos!$D$14,(Datos!$D$14*Datos!$C$14),IF(G491&lt;=Datos!$D$14,(G491*Datos!$C$14)))</f>
        <v>1722</v>
      </c>
      <c r="K491" s="186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3486.6756666666661</v>
      </c>
      <c r="L491" s="178">
        <f>IF(G491&gt;=Datos!$D$15,(Datos!$D$15*Datos!$C$15),IF(G491&lt;=Datos!$D$15,(G491*Datos!$C$15)))</f>
        <v>1824</v>
      </c>
      <c r="M491" s="185">
        <v>25</v>
      </c>
      <c r="N491" s="185">
        <f t="shared" ref="N491:N500" si="466">SUM(J491:M491)</f>
        <v>7057.6756666666661</v>
      </c>
      <c r="O491" s="226">
        <f t="shared" ref="O491:O500" si="467">+G491-N491</f>
        <v>52942.324333333338</v>
      </c>
    </row>
    <row r="492" spans="1:16" s="7" customFormat="1" ht="36.75" customHeight="1" x14ac:dyDescent="0.2">
      <c r="A492" s="175">
        <v>399</v>
      </c>
      <c r="B492" s="196" t="s">
        <v>363</v>
      </c>
      <c r="C492" s="112" t="s">
        <v>325</v>
      </c>
      <c r="D492" s="130" t="s">
        <v>780</v>
      </c>
      <c r="E492" s="142" t="s">
        <v>321</v>
      </c>
      <c r="F492" s="142" t="s">
        <v>19</v>
      </c>
      <c r="G492" s="136">
        <v>80000</v>
      </c>
      <c r="H492" s="185">
        <v>0</v>
      </c>
      <c r="I492" s="136">
        <f t="shared" ref="I492" si="468">SUM(G492:H492)</f>
        <v>80000</v>
      </c>
      <c r="J492" s="178">
        <f>IF(G492&gt;=Datos!$D$14,(Datos!$D$14*Datos!$C$14),IF(G492&lt;=Datos!$D$14,(G492*Datos!$C$14)))</f>
        <v>2296</v>
      </c>
      <c r="K492" s="186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7400.8606666666674</v>
      </c>
      <c r="L492" s="178">
        <f>IF(G492&gt;=Datos!$D$15,(Datos!$D$15*Datos!$C$15),IF(G492&lt;=Datos!$D$15,(G492*Datos!$C$15)))</f>
        <v>2432</v>
      </c>
      <c r="M492" s="185">
        <v>25</v>
      </c>
      <c r="N492" s="185">
        <f t="shared" si="466"/>
        <v>12153.860666666667</v>
      </c>
      <c r="O492" s="226">
        <f t="shared" si="467"/>
        <v>67846.139333333325</v>
      </c>
      <c r="P492" s="18"/>
    </row>
    <row r="493" spans="1:16" s="7" customFormat="1" ht="36.75" customHeight="1" x14ac:dyDescent="0.2">
      <c r="A493" s="175">
        <v>400</v>
      </c>
      <c r="B493" s="112" t="s">
        <v>206</v>
      </c>
      <c r="C493" s="112" t="s">
        <v>325</v>
      </c>
      <c r="D493" s="130" t="s">
        <v>765</v>
      </c>
      <c r="E493" s="142" t="s">
        <v>321</v>
      </c>
      <c r="F493" s="142" t="s">
        <v>19</v>
      </c>
      <c r="G493" s="185">
        <v>65000</v>
      </c>
      <c r="H493" s="185">
        <v>0</v>
      </c>
      <c r="I493" s="185">
        <f t="shared" ref="I493:I494" si="469">SUM(G493:H493)</f>
        <v>65000</v>
      </c>
      <c r="J493" s="178">
        <f>IF(G493&gt;=Datos!$D$14,(Datos!$D$14*Datos!$C$14),IF(G493&lt;=Datos!$D$14,(G493*Datos!$C$14)))</f>
        <v>1865.5</v>
      </c>
      <c r="K493" s="186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4427.5756666666657</v>
      </c>
      <c r="L493" s="178">
        <f>IF(G493&gt;=Datos!$D$15,(Datos!$D$15*Datos!$C$15),IF(G493&lt;=Datos!$D$15,(G493*Datos!$C$15)))</f>
        <v>1976</v>
      </c>
      <c r="M493" s="185">
        <v>25</v>
      </c>
      <c r="N493" s="185">
        <f t="shared" si="466"/>
        <v>8294.0756666666657</v>
      </c>
      <c r="O493" s="226">
        <f t="shared" si="467"/>
        <v>56705.924333333336</v>
      </c>
    </row>
    <row r="494" spans="1:16" s="7" customFormat="1" ht="36.75" customHeight="1" x14ac:dyDescent="0.2">
      <c r="A494" s="175">
        <v>401</v>
      </c>
      <c r="B494" s="112" t="s">
        <v>175</v>
      </c>
      <c r="C494" s="112" t="s">
        <v>325</v>
      </c>
      <c r="D494" s="130" t="s">
        <v>518</v>
      </c>
      <c r="E494" s="142" t="s">
        <v>321</v>
      </c>
      <c r="F494" s="142" t="s">
        <v>19</v>
      </c>
      <c r="G494" s="185">
        <v>65000</v>
      </c>
      <c r="H494" s="185">
        <v>0</v>
      </c>
      <c r="I494" s="185">
        <f t="shared" si="469"/>
        <v>65000</v>
      </c>
      <c r="J494" s="178">
        <f>IF(G494&gt;=Datos!$D$14,(Datos!$D$14*Datos!$C$14),IF(G494&lt;=Datos!$D$14,(G494*Datos!$C$14)))</f>
        <v>1865.5</v>
      </c>
      <c r="K494" s="186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4427.5756666666657</v>
      </c>
      <c r="L494" s="178">
        <f>IF(G494&gt;=Datos!$D$15,(Datos!$D$15*Datos!$C$15),IF(G494&lt;=Datos!$D$15,(G494*Datos!$C$15)))</f>
        <v>1976</v>
      </c>
      <c r="M494" s="185">
        <v>25</v>
      </c>
      <c r="N494" s="185">
        <f t="shared" si="466"/>
        <v>8294.0756666666657</v>
      </c>
      <c r="O494" s="226">
        <f t="shared" si="467"/>
        <v>56705.924333333336</v>
      </c>
    </row>
    <row r="495" spans="1:16" s="7" customFormat="1" ht="36.75" customHeight="1" x14ac:dyDescent="0.2">
      <c r="A495" s="175">
        <v>402</v>
      </c>
      <c r="B495" s="112" t="s">
        <v>538</v>
      </c>
      <c r="C495" s="112" t="s">
        <v>325</v>
      </c>
      <c r="D495" s="130" t="s">
        <v>548</v>
      </c>
      <c r="E495" s="142" t="s">
        <v>321</v>
      </c>
      <c r="F495" s="142" t="s">
        <v>19</v>
      </c>
      <c r="G495" s="185">
        <v>35000</v>
      </c>
      <c r="H495" s="185">
        <v>0</v>
      </c>
      <c r="I495" s="185">
        <f t="shared" ref="I495" si="470">SUM(G495:H495)</f>
        <v>35000</v>
      </c>
      <c r="J495" s="178">
        <v>1004.5</v>
      </c>
      <c r="K495" s="186" t="str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0</v>
      </c>
      <c r="L495" s="178">
        <v>1064</v>
      </c>
      <c r="M495" s="185">
        <v>25</v>
      </c>
      <c r="N495" s="185">
        <f t="shared" si="466"/>
        <v>2093.5</v>
      </c>
      <c r="O495" s="226">
        <f t="shared" si="467"/>
        <v>32906.5</v>
      </c>
    </row>
    <row r="496" spans="1:16" s="7" customFormat="1" ht="36.75" customHeight="1" x14ac:dyDescent="0.2">
      <c r="A496" s="175">
        <v>403</v>
      </c>
      <c r="B496" s="112" t="s">
        <v>174</v>
      </c>
      <c r="C496" s="112" t="s">
        <v>325</v>
      </c>
      <c r="D496" s="130" t="s">
        <v>780</v>
      </c>
      <c r="E496" s="142" t="s">
        <v>321</v>
      </c>
      <c r="F496" s="142" t="s">
        <v>19</v>
      </c>
      <c r="G496" s="185">
        <v>80000</v>
      </c>
      <c r="H496" s="185">
        <v>0</v>
      </c>
      <c r="I496" s="185">
        <f t="shared" ref="I496" si="471">SUM(G496:H496)</f>
        <v>80000</v>
      </c>
      <c r="J496" s="178">
        <f>IF(G496&gt;=Datos!$D$14,(Datos!$D$14*Datos!$C$14),IF(G496&lt;=Datos!$D$14,(G496*Datos!$C$14)))</f>
        <v>2296</v>
      </c>
      <c r="K496" s="186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7400.8606666666674</v>
      </c>
      <c r="L496" s="178">
        <f>IF(G496&gt;=Datos!$D$15,(Datos!$D$15*Datos!$C$15),IF(G496&lt;=Datos!$D$15,(G496*Datos!$C$15)))</f>
        <v>2432</v>
      </c>
      <c r="M496" s="185">
        <v>25</v>
      </c>
      <c r="N496" s="185">
        <f t="shared" si="466"/>
        <v>12153.860666666667</v>
      </c>
      <c r="O496" s="226">
        <f t="shared" si="467"/>
        <v>67846.139333333325</v>
      </c>
    </row>
    <row r="497" spans="1:15" s="7" customFormat="1" ht="36.75" customHeight="1" x14ac:dyDescent="0.2">
      <c r="A497" s="175">
        <v>404</v>
      </c>
      <c r="B497" s="112" t="s">
        <v>354</v>
      </c>
      <c r="C497" s="112" t="s">
        <v>325</v>
      </c>
      <c r="D497" s="130" t="s">
        <v>518</v>
      </c>
      <c r="E497" s="142" t="s">
        <v>321</v>
      </c>
      <c r="F497" s="142" t="s">
        <v>19</v>
      </c>
      <c r="G497" s="185">
        <v>65000</v>
      </c>
      <c r="H497" s="185">
        <v>0</v>
      </c>
      <c r="I497" s="185">
        <f t="shared" ref="I497" si="472">SUM(G497:H497)</f>
        <v>65000</v>
      </c>
      <c r="J497" s="178">
        <f>IF(G497&gt;=Datos!$D$14,(Datos!$D$14*Datos!$C$14),IF(G497&lt;=Datos!$D$14,(G497*Datos!$C$14)))</f>
        <v>1865.5</v>
      </c>
      <c r="K497" s="186">
        <v>4084.48</v>
      </c>
      <c r="L497" s="178">
        <f>IF(G497&gt;=Datos!$D$15,(Datos!$D$15*Datos!$C$15),IF(G497&lt;=Datos!$D$15,(G497*Datos!$C$15)))</f>
        <v>1976</v>
      </c>
      <c r="M497" s="185">
        <v>1740.46</v>
      </c>
      <c r="N497" s="185">
        <f t="shared" si="466"/>
        <v>9666.4399999999987</v>
      </c>
      <c r="O497" s="226">
        <f t="shared" si="467"/>
        <v>55333.56</v>
      </c>
    </row>
    <row r="498" spans="1:15" s="7" customFormat="1" ht="36.75" customHeight="1" x14ac:dyDescent="0.2">
      <c r="A498" s="175">
        <v>405</v>
      </c>
      <c r="B498" s="112" t="s">
        <v>316</v>
      </c>
      <c r="C498" s="112" t="s">
        <v>325</v>
      </c>
      <c r="D498" s="130" t="s">
        <v>518</v>
      </c>
      <c r="E498" s="142" t="s">
        <v>321</v>
      </c>
      <c r="F498" s="142" t="s">
        <v>19</v>
      </c>
      <c r="G498" s="185">
        <v>60000</v>
      </c>
      <c r="H498" s="185">
        <v>0</v>
      </c>
      <c r="I498" s="185">
        <f t="shared" ref="I498" si="473">SUM(G498:H498)</f>
        <v>60000</v>
      </c>
      <c r="J498" s="178">
        <f>IF(G498&gt;=Datos!$D$14,(Datos!$D$14*Datos!$C$14),IF(G498&lt;=Datos!$D$14,(G498*Datos!$C$14)))</f>
        <v>1722</v>
      </c>
      <c r="K498" s="186">
        <f>IF((G498-J498-L498)&lt;=Datos!$G$7,"0",IF((G498-J498-L498)&lt;=Datos!$G$8,((G498-J498-L498)-Datos!$F$8)*Datos!$I$6,IF((G498-J498-L498)&lt;=Datos!$G$9,Datos!$I$8+((G498-J498-L498)-Datos!$F$9)*Datos!$J$6,IF((G498-J498-L498)&gt;=Datos!$F$10,(Datos!$I$8+Datos!$J$8)+((G498-J498-L498)-Datos!$F$10)*Datos!$K$6))))</f>
        <v>3486.6756666666661</v>
      </c>
      <c r="L498" s="178">
        <f>IF(G498&gt;=Datos!$D$15,(Datos!$D$15*Datos!$C$15),IF(G498&lt;=Datos!$D$15,(G498*Datos!$C$15)))</f>
        <v>1824</v>
      </c>
      <c r="M498" s="185">
        <v>25</v>
      </c>
      <c r="N498" s="185">
        <f t="shared" si="466"/>
        <v>7057.6756666666661</v>
      </c>
      <c r="O498" s="226">
        <f t="shared" si="467"/>
        <v>52942.324333333338</v>
      </c>
    </row>
    <row r="499" spans="1:15" s="7" customFormat="1" ht="36.75" customHeight="1" x14ac:dyDescent="0.2">
      <c r="A499" s="175">
        <v>406</v>
      </c>
      <c r="B499" s="112" t="s">
        <v>162</v>
      </c>
      <c r="C499" s="112" t="s">
        <v>325</v>
      </c>
      <c r="D499" s="130" t="s">
        <v>329</v>
      </c>
      <c r="E499" s="142" t="s">
        <v>321</v>
      </c>
      <c r="F499" s="142" t="s">
        <v>19</v>
      </c>
      <c r="G499" s="185">
        <v>65000</v>
      </c>
      <c r="H499" s="185">
        <v>0</v>
      </c>
      <c r="I499" s="185">
        <f t="shared" ref="I499" si="474">SUM(G499:H499)</f>
        <v>65000</v>
      </c>
      <c r="J499" s="178">
        <f>IF(G499&gt;=Datos!$D$14,(Datos!$D$14*Datos!$C$14),IF(G499&lt;=Datos!$D$14,(G499*Datos!$C$14)))</f>
        <v>1865.5</v>
      </c>
      <c r="K499" s="186">
        <v>3398.3</v>
      </c>
      <c r="L499" s="178">
        <f>IF(G499&gt;=Datos!$D$15,(Datos!$D$15*Datos!$C$15),IF(G499&lt;=Datos!$D$15,(G499*Datos!$C$15)))</f>
        <v>1976</v>
      </c>
      <c r="M499" s="185">
        <v>5171.38</v>
      </c>
      <c r="N499" s="185">
        <f t="shared" si="466"/>
        <v>12411.18</v>
      </c>
      <c r="O499" s="226">
        <f t="shared" si="467"/>
        <v>52588.82</v>
      </c>
    </row>
    <row r="500" spans="1:15" s="7" customFormat="1" ht="36.75" customHeight="1" x14ac:dyDescent="0.2">
      <c r="A500" s="175">
        <v>407</v>
      </c>
      <c r="B500" s="112" t="s">
        <v>211</v>
      </c>
      <c r="C500" s="112" t="s">
        <v>325</v>
      </c>
      <c r="D500" s="130" t="s">
        <v>765</v>
      </c>
      <c r="E500" s="142" t="s">
        <v>321</v>
      </c>
      <c r="F500" s="142" t="s">
        <v>19</v>
      </c>
      <c r="G500" s="185">
        <v>65000</v>
      </c>
      <c r="H500" s="185">
        <v>0</v>
      </c>
      <c r="I500" s="185">
        <f t="shared" ref="I500" si="475">SUM(G500:H500)</f>
        <v>65000</v>
      </c>
      <c r="J500" s="178">
        <f>IF(G500&gt;=Datos!$D$14,(Datos!$D$14*Datos!$C$14),IF(G500&lt;=Datos!$D$14,(G500*Datos!$C$14)))</f>
        <v>1865.5</v>
      </c>
      <c r="K500" s="186">
        <f>IF((G500-J500-L500)&lt;=Datos!$G$7,"0",IF((G500-J500-L500)&lt;=Datos!$G$8,((G500-J500-L500)-Datos!$F$8)*Datos!$I$6,IF((G500-J500-L500)&lt;=Datos!$G$9,Datos!$I$8+((G500-J500-L500)-Datos!$F$9)*Datos!$J$6,IF((G500-J500-L500)&gt;=Datos!$F$10,(Datos!$I$8+Datos!$J$8)+((G500-J500-L500)-Datos!$F$10)*Datos!$K$6))))</f>
        <v>4427.5756666666657</v>
      </c>
      <c r="L500" s="178">
        <f>IF(G500&gt;=Datos!$D$15,(Datos!$D$15*Datos!$C$15),IF(G500&lt;=Datos!$D$15,(G500*Datos!$C$15)))</f>
        <v>1976</v>
      </c>
      <c r="M500" s="185">
        <v>25</v>
      </c>
      <c r="N500" s="185">
        <f t="shared" si="466"/>
        <v>8294.0756666666657</v>
      </c>
      <c r="O500" s="226">
        <f t="shared" si="467"/>
        <v>56705.924333333336</v>
      </c>
    </row>
    <row r="501" spans="1:15" s="90" customFormat="1" ht="36.75" customHeight="1" x14ac:dyDescent="0.2">
      <c r="A501" s="272" t="s">
        <v>551</v>
      </c>
      <c r="B501" s="273"/>
      <c r="C501" s="121">
        <v>44</v>
      </c>
      <c r="D501" s="121"/>
      <c r="E501" s="225"/>
      <c r="F501" s="139"/>
      <c r="G501" s="125">
        <f>SUM(G457:G500)</f>
        <v>2602766.5</v>
      </c>
      <c r="H501" s="125">
        <f t="shared" ref="H501:O501" si="476">SUM(H457:H500)</f>
        <v>0</v>
      </c>
      <c r="I501" s="125">
        <f t="shared" si="476"/>
        <v>2602766.5</v>
      </c>
      <c r="J501" s="125">
        <f t="shared" si="476"/>
        <v>74699.398550000013</v>
      </c>
      <c r="K501" s="125">
        <f t="shared" si="476"/>
        <v>159461.69072000001</v>
      </c>
      <c r="L501" s="125">
        <f t="shared" si="476"/>
        <v>79124.101599999995</v>
      </c>
      <c r="M501" s="125">
        <f t="shared" si="476"/>
        <v>36390.669999999991</v>
      </c>
      <c r="N501" s="125">
        <f t="shared" si="476"/>
        <v>349675.86086999997</v>
      </c>
      <c r="O501" s="125">
        <f t="shared" si="476"/>
        <v>2253090.6391299996</v>
      </c>
    </row>
    <row r="502" spans="1:15" s="7" customFormat="1" ht="36.75" customHeight="1" x14ac:dyDescent="0.2">
      <c r="A502" s="272" t="s">
        <v>778</v>
      </c>
      <c r="B502" s="273"/>
      <c r="C502" s="273"/>
      <c r="D502" s="273"/>
      <c r="E502" s="273"/>
      <c r="F502" s="273"/>
      <c r="G502" s="273"/>
      <c r="H502" s="273"/>
      <c r="I502" s="273"/>
      <c r="J502" s="273"/>
      <c r="K502" s="273"/>
      <c r="L502" s="273"/>
      <c r="M502" s="273"/>
      <c r="N502" s="273"/>
      <c r="O502" s="274"/>
    </row>
    <row r="503" spans="1:15" s="7" customFormat="1" ht="36.75" customHeight="1" x14ac:dyDescent="0.2">
      <c r="A503" s="175">
        <v>408</v>
      </c>
      <c r="B503" s="112" t="s">
        <v>173</v>
      </c>
      <c r="C503" s="112" t="s">
        <v>327</v>
      </c>
      <c r="D503" s="112" t="s">
        <v>368</v>
      </c>
      <c r="E503" s="142" t="s">
        <v>321</v>
      </c>
      <c r="F503" s="142" t="s">
        <v>19</v>
      </c>
      <c r="G503" s="185">
        <v>60000</v>
      </c>
      <c r="H503" s="185">
        <v>0</v>
      </c>
      <c r="I503" s="185">
        <f t="shared" ref="I503:I504" si="477">SUM(G503:H503)</f>
        <v>60000</v>
      </c>
      <c r="J503" s="178">
        <f>IF(G503&gt;=Datos!$D$14,(Datos!$D$14*Datos!$C$14),IF(G503&lt;=Datos!$D$14,(G503*Datos!$C$14)))</f>
        <v>1722</v>
      </c>
      <c r="K503" s="186">
        <v>2493.39</v>
      </c>
      <c r="L503" s="178">
        <f>IF(G503&gt;=Datos!$D$15,(Datos!$D$15*Datos!$C$15),IF(G503&lt;=Datos!$D$15,(G503*Datos!$C$15)))</f>
        <v>1824</v>
      </c>
      <c r="M503" s="185">
        <v>28710.13</v>
      </c>
      <c r="N503" s="185">
        <f t="shared" ref="N503:N504" si="478">SUM(J503:M503)</f>
        <v>34749.520000000004</v>
      </c>
      <c r="O503" s="226">
        <f t="shared" ref="O503:O504" si="479">+G503-N503</f>
        <v>25250.479999999996</v>
      </c>
    </row>
    <row r="504" spans="1:15" ht="36.75" customHeight="1" x14ac:dyDescent="0.2">
      <c r="A504" s="175">
        <v>409</v>
      </c>
      <c r="B504" s="180" t="s">
        <v>194</v>
      </c>
      <c r="C504" s="180" t="s">
        <v>327</v>
      </c>
      <c r="D504" s="180" t="s">
        <v>779</v>
      </c>
      <c r="E504" s="181" t="s">
        <v>321</v>
      </c>
      <c r="F504" s="181" t="s">
        <v>322</v>
      </c>
      <c r="G504" s="182">
        <v>60000</v>
      </c>
      <c r="H504" s="182">
        <v>0</v>
      </c>
      <c r="I504" s="182">
        <f t="shared" si="477"/>
        <v>60000</v>
      </c>
      <c r="J504" s="183">
        <f>IF(G504&gt;=Datos!$D$14,(Datos!$D$14*Datos!$C$14),IF(G504&lt;=Datos!$D$14,(G504*Datos!$C$14)))</f>
        <v>1722</v>
      </c>
      <c r="K504" s="184">
        <v>3486.68</v>
      </c>
      <c r="L504" s="183">
        <f>IF(G504&gt;=Datos!$D$15,(Datos!$D$15*Datos!$C$15),IF(G504&lt;=Datos!$D$15,(G504*Datos!$C$15)))</f>
        <v>1824</v>
      </c>
      <c r="M504" s="182">
        <v>25</v>
      </c>
      <c r="N504" s="185">
        <f t="shared" si="478"/>
        <v>7057.68</v>
      </c>
      <c r="O504" s="226">
        <f t="shared" si="479"/>
        <v>52942.32</v>
      </c>
    </row>
    <row r="505" spans="1:15" s="90" customFormat="1" ht="36.75" customHeight="1" x14ac:dyDescent="0.2">
      <c r="A505" s="272" t="s">
        <v>551</v>
      </c>
      <c r="B505" s="273"/>
      <c r="C505" s="121">
        <v>2</v>
      </c>
      <c r="D505" s="121"/>
      <c r="E505" s="225"/>
      <c r="F505" s="139"/>
      <c r="G505" s="125">
        <f>SUM(G503:G504)</f>
        <v>120000</v>
      </c>
      <c r="H505" s="125">
        <f t="shared" ref="H505:O505" si="480">SUM(H503:H504)</f>
        <v>0</v>
      </c>
      <c r="I505" s="125">
        <f t="shared" si="480"/>
        <v>120000</v>
      </c>
      <c r="J505" s="125">
        <f t="shared" si="480"/>
        <v>3444</v>
      </c>
      <c r="K505" s="125">
        <f t="shared" si="480"/>
        <v>5980.07</v>
      </c>
      <c r="L505" s="125">
        <f t="shared" si="480"/>
        <v>3648</v>
      </c>
      <c r="M505" s="125">
        <f t="shared" si="480"/>
        <v>28735.13</v>
      </c>
      <c r="N505" s="125">
        <f t="shared" si="480"/>
        <v>41807.200000000004</v>
      </c>
      <c r="O505" s="125">
        <f t="shared" si="480"/>
        <v>78192.799999999988</v>
      </c>
    </row>
    <row r="506" spans="1:15" s="7" customFormat="1" ht="36.75" customHeight="1" x14ac:dyDescent="0.2">
      <c r="A506" s="272" t="s">
        <v>630</v>
      </c>
      <c r="B506" s="273"/>
      <c r="C506" s="273"/>
      <c r="D506" s="273"/>
      <c r="E506" s="273"/>
      <c r="F506" s="273"/>
      <c r="G506" s="273"/>
      <c r="H506" s="273"/>
      <c r="I506" s="273"/>
      <c r="J506" s="273"/>
      <c r="K506" s="273"/>
      <c r="L506" s="273"/>
      <c r="M506" s="273"/>
      <c r="N506" s="273"/>
      <c r="O506" s="274"/>
    </row>
    <row r="507" spans="1:15" s="7" customFormat="1" ht="36.75" customHeight="1" x14ac:dyDescent="0.2">
      <c r="A507" s="175">
        <v>410</v>
      </c>
      <c r="B507" s="112" t="s">
        <v>785</v>
      </c>
      <c r="C507" s="112" t="s">
        <v>326</v>
      </c>
      <c r="D507" s="112" t="s">
        <v>251</v>
      </c>
      <c r="E507" s="142" t="s">
        <v>321</v>
      </c>
      <c r="F507" s="142" t="s">
        <v>19</v>
      </c>
      <c r="G507" s="185">
        <v>60000</v>
      </c>
      <c r="H507" s="185">
        <v>0</v>
      </c>
      <c r="I507" s="185">
        <f t="shared" ref="I507:I508" si="481">SUM(G507:H507)</f>
        <v>60000</v>
      </c>
      <c r="J507" s="178">
        <f>IF(G507&gt;=Datos!$D$14,(Datos!$D$14*Datos!$C$14),IF(G507&lt;=Datos!$D$14,(G507*Datos!$C$14)))</f>
        <v>1722</v>
      </c>
      <c r="K507" s="186">
        <f>IF((G507-J507-L507)&lt;=Datos!$G$7,"0",IF((G507-J507-L507)&lt;=Datos!$G$8,((G507-J507-L507)-Datos!$F$8)*Datos!$I$6,IF((G507-J507-L507)&lt;=Datos!$G$9,Datos!$I$8+((G507-J507-L507)-Datos!$F$9)*Datos!$J$6,IF((G507-J507-L507)&gt;=Datos!$F$10,(Datos!$I$8+Datos!$J$8)+((G507-J507-L507)-Datos!$F$10)*Datos!$K$6))))</f>
        <v>3486.6756666666661</v>
      </c>
      <c r="L507" s="178">
        <f>IF(G507&gt;=Datos!$D$15,(Datos!$D$15*Datos!$C$15),IF(G507&lt;=Datos!$D$15,(G507*Datos!$C$15)))</f>
        <v>1824</v>
      </c>
      <c r="M507" s="185">
        <v>25</v>
      </c>
      <c r="N507" s="185">
        <f t="shared" ref="N507:N513" si="482">SUM(J507:M507)</f>
        <v>7057.6756666666661</v>
      </c>
      <c r="O507" s="226">
        <f t="shared" ref="O507:O513" si="483">+G507-N507</f>
        <v>52942.324333333338</v>
      </c>
    </row>
    <row r="508" spans="1:15" s="7" customFormat="1" ht="36.75" customHeight="1" x14ac:dyDescent="0.2">
      <c r="A508" s="175">
        <v>411</v>
      </c>
      <c r="B508" s="112" t="s">
        <v>786</v>
      </c>
      <c r="C508" s="112" t="s">
        <v>326</v>
      </c>
      <c r="D508" s="112" t="s">
        <v>251</v>
      </c>
      <c r="E508" s="142" t="s">
        <v>321</v>
      </c>
      <c r="F508" s="142" t="s">
        <v>19</v>
      </c>
      <c r="G508" s="185">
        <v>60000</v>
      </c>
      <c r="H508" s="185">
        <v>0</v>
      </c>
      <c r="I508" s="185">
        <f t="shared" si="481"/>
        <v>60000</v>
      </c>
      <c r="J508" s="178">
        <f>IF(G508&gt;=Datos!$D$14,(Datos!$D$14*Datos!$C$14),IF(G508&lt;=Datos!$D$14,(G508*Datos!$C$14)))</f>
        <v>1722</v>
      </c>
      <c r="K508" s="186">
        <f>IF((G508-J508-L508)&lt;=Datos!$G$7,"0",IF((G508-J508-L508)&lt;=Datos!$G$8,((G508-J508-L508)-Datos!$F$8)*Datos!$I$6,IF((G508-J508-L508)&lt;=Datos!$G$9,Datos!$I$8+((G508-J508-L508)-Datos!$F$9)*Datos!$J$6,IF((G508-J508-L508)&gt;=Datos!$F$10,(Datos!$I$8+Datos!$J$8)+((G508-J508-L508)-Datos!$F$10)*Datos!$K$6))))</f>
        <v>3486.6756666666661</v>
      </c>
      <c r="L508" s="178">
        <f>IF(G508&gt;=Datos!$D$15,(Datos!$D$15*Datos!$C$15),IF(G508&lt;=Datos!$D$15,(G508*Datos!$C$15)))</f>
        <v>1824</v>
      </c>
      <c r="M508" s="185">
        <v>25</v>
      </c>
      <c r="N508" s="185">
        <f t="shared" si="482"/>
        <v>7057.6756666666661</v>
      </c>
      <c r="O508" s="226">
        <f t="shared" si="483"/>
        <v>52942.324333333338</v>
      </c>
    </row>
    <row r="509" spans="1:15" s="7" customFormat="1" ht="36.75" customHeight="1" x14ac:dyDescent="0.2">
      <c r="A509" s="175">
        <v>412</v>
      </c>
      <c r="B509" s="112" t="s">
        <v>207</v>
      </c>
      <c r="C509" s="112" t="s">
        <v>326</v>
      </c>
      <c r="D509" s="112" t="s">
        <v>251</v>
      </c>
      <c r="E509" s="142" t="s">
        <v>321</v>
      </c>
      <c r="F509" s="142" t="s">
        <v>19</v>
      </c>
      <c r="G509" s="185">
        <v>67567.5</v>
      </c>
      <c r="H509" s="185">
        <v>0</v>
      </c>
      <c r="I509" s="185">
        <f>SUM(G509:H509)</f>
        <v>67567.5</v>
      </c>
      <c r="J509" s="178">
        <f>IF(G509&gt;=Datos!$D$14,(Datos!$D$14*Datos!$C$14),IF(G509&lt;=Datos!$D$14,(G509*Datos!$C$14)))</f>
        <v>1939.1872499999999</v>
      </c>
      <c r="K509" s="186">
        <f>IF((G509-J509-L509)&lt;=Datos!$G$7,"0",IF((G509-J509-L509)&lt;=Datos!$G$8,((G509-J509-L509)-Datos!$F$8)*Datos!$I$6,IF((G509-J509-L509)&lt;=Datos!$G$9,Datos!$I$8+((G509-J509-L509)-Datos!$F$9)*Datos!$J$6,IF((G509-J509-L509)&gt;=Datos!$F$10,(Datos!$I$8+Datos!$J$8)+((G509-J509-L509)-Datos!$F$10)*Datos!$K$6))))</f>
        <v>4910.7278166666656</v>
      </c>
      <c r="L509" s="178">
        <f>IF(G509&gt;=Datos!$D$15,(Datos!$D$15*Datos!$C$15),IF(G509&lt;=Datos!$D$15,(G509*Datos!$C$15)))</f>
        <v>2054.0520000000001</v>
      </c>
      <c r="M509" s="185">
        <v>25</v>
      </c>
      <c r="N509" s="185">
        <f t="shared" si="482"/>
        <v>8928.9670666666661</v>
      </c>
      <c r="O509" s="226">
        <f t="shared" si="483"/>
        <v>58638.532933333336</v>
      </c>
    </row>
    <row r="510" spans="1:15" s="7" customFormat="1" ht="36.75" customHeight="1" x14ac:dyDescent="0.2">
      <c r="A510" s="175">
        <v>413</v>
      </c>
      <c r="B510" s="112" t="s">
        <v>343</v>
      </c>
      <c r="C510" s="112" t="s">
        <v>326</v>
      </c>
      <c r="D510" s="112" t="s">
        <v>251</v>
      </c>
      <c r="E510" s="142" t="s">
        <v>321</v>
      </c>
      <c r="F510" s="142" t="s">
        <v>322</v>
      </c>
      <c r="G510" s="185">
        <v>67567.5</v>
      </c>
      <c r="H510" s="185">
        <v>0</v>
      </c>
      <c r="I510" s="185">
        <f t="shared" ref="I510" si="484">SUM(G510:H510)</f>
        <v>67567.5</v>
      </c>
      <c r="J510" s="178">
        <f>IF(G510&gt;=Datos!$D$14,(Datos!$D$14*Datos!$C$14),IF(G510&lt;=Datos!$D$14,(G510*Datos!$C$14)))</f>
        <v>1939.1872499999999</v>
      </c>
      <c r="K510" s="186">
        <v>4567.6400000000003</v>
      </c>
      <c r="L510" s="178">
        <f>IF(G510&gt;=Datos!$D$15,(Datos!$D$15*Datos!$C$15),IF(G510&lt;=Datos!$D$15,(G510*Datos!$C$15)))</f>
        <v>2054.0520000000001</v>
      </c>
      <c r="M510" s="185">
        <v>1740.46</v>
      </c>
      <c r="N510" s="185">
        <f t="shared" si="482"/>
        <v>10301.339250000001</v>
      </c>
      <c r="O510" s="226">
        <f t="shared" si="483"/>
        <v>57266.160749999995</v>
      </c>
    </row>
    <row r="511" spans="1:15" s="7" customFormat="1" ht="36.75" customHeight="1" x14ac:dyDescent="0.2">
      <c r="A511" s="175">
        <v>414</v>
      </c>
      <c r="B511" s="112" t="s">
        <v>82</v>
      </c>
      <c r="C511" s="112" t="s">
        <v>326</v>
      </c>
      <c r="D511" s="112" t="s">
        <v>251</v>
      </c>
      <c r="E511" s="142" t="s">
        <v>321</v>
      </c>
      <c r="F511" s="142" t="s">
        <v>19</v>
      </c>
      <c r="G511" s="185">
        <v>60000</v>
      </c>
      <c r="H511" s="185">
        <v>0</v>
      </c>
      <c r="I511" s="185">
        <f t="shared" ref="I511" si="485">SUM(G511:H511)</f>
        <v>60000</v>
      </c>
      <c r="J511" s="178">
        <f>IF(G511&gt;=Datos!$D$14,(Datos!$D$14*Datos!$C$14),IF(G511&lt;=Datos!$D$14,(G511*Datos!$C$14)))</f>
        <v>1722</v>
      </c>
      <c r="K511" s="186">
        <f>IF((G511-J511-L511)&lt;=Datos!$G$7,"0",IF((G511-J511-L511)&lt;=Datos!$G$8,((G511-J511-L511)-Datos!$F$8)*Datos!$I$6,IF((G511-J511-L511)&lt;=Datos!$G$9,Datos!$I$8+((G511-J511-L511)-Datos!$F$9)*Datos!$J$6,IF((G511-J511-L511)&gt;=Datos!$F$10,(Datos!$I$8+Datos!$J$8)+((G511-J511-L511)-Datos!$F$10)*Datos!$K$6))))</f>
        <v>3486.6756666666661</v>
      </c>
      <c r="L511" s="178">
        <f>IF(G511&gt;=Datos!$D$15,(Datos!$D$15*Datos!$C$15),IF(G511&lt;=Datos!$D$15,(G511*Datos!$C$15)))</f>
        <v>1824</v>
      </c>
      <c r="M511" s="185">
        <v>25</v>
      </c>
      <c r="N511" s="185">
        <f t="shared" ref="N511:N512" si="486">SUM(J511:M511)</f>
        <v>7057.6756666666661</v>
      </c>
      <c r="O511" s="226">
        <f t="shared" ref="O511:O512" si="487">+G511-N511</f>
        <v>52942.324333333338</v>
      </c>
    </row>
    <row r="512" spans="1:15" s="7" customFormat="1" ht="36.75" customHeight="1" x14ac:dyDescent="0.2">
      <c r="A512" s="175">
        <v>415</v>
      </c>
      <c r="B512" s="112" t="s">
        <v>94</v>
      </c>
      <c r="C512" s="112" t="s">
        <v>326</v>
      </c>
      <c r="D512" s="112" t="s">
        <v>251</v>
      </c>
      <c r="E512" s="142" t="s">
        <v>321</v>
      </c>
      <c r="F512" s="142" t="s">
        <v>19</v>
      </c>
      <c r="G512" s="185">
        <v>65000</v>
      </c>
      <c r="H512" s="185">
        <v>0</v>
      </c>
      <c r="I512" s="185">
        <f>SUM(G512:H512)</f>
        <v>65000</v>
      </c>
      <c r="J512" s="178">
        <f>IF(G512&gt;=Datos!$D$14,(Datos!$D$14*Datos!$C$14),IF(G512&lt;=Datos!$D$14,(G512*Datos!$C$14)))</f>
        <v>1865.5</v>
      </c>
      <c r="K512" s="186">
        <f>IF((G512-J512-L512)&lt;=Datos!$G$7,"0",IF((G512-J512-L512)&lt;=Datos!$G$8,((G512-J512-L512)-Datos!$F$8)*Datos!$I$6,IF((G512-J512-L512)&lt;=Datos!$G$9,Datos!$I$8+((G512-J512-L512)-Datos!$F$9)*Datos!$J$6,IF((G512-J512-L512)&gt;=Datos!$F$10,(Datos!$I$8+Datos!$J$8)+((G512-J512-L512)-Datos!$F$10)*Datos!$K$6))))</f>
        <v>4427.5756666666657</v>
      </c>
      <c r="L512" s="178">
        <f>IF(G512&gt;=Datos!$D$15,(Datos!$D$15*Datos!$C$15),IF(G512&lt;=Datos!$D$15,(G512*Datos!$C$15)))</f>
        <v>1976</v>
      </c>
      <c r="M512" s="185">
        <v>25</v>
      </c>
      <c r="N512" s="185">
        <f t="shared" si="486"/>
        <v>8294.0756666666657</v>
      </c>
      <c r="O512" s="226">
        <f t="shared" si="487"/>
        <v>56705.924333333336</v>
      </c>
    </row>
    <row r="513" spans="1:16" s="7" customFormat="1" ht="36.75" customHeight="1" x14ac:dyDescent="0.2">
      <c r="A513" s="175">
        <v>416</v>
      </c>
      <c r="B513" s="112" t="s">
        <v>180</v>
      </c>
      <c r="C513" s="112" t="s">
        <v>326</v>
      </c>
      <c r="D513" s="112" t="s">
        <v>251</v>
      </c>
      <c r="E513" s="142" t="s">
        <v>321</v>
      </c>
      <c r="F513" s="142" t="s">
        <v>19</v>
      </c>
      <c r="G513" s="185">
        <v>65000</v>
      </c>
      <c r="H513" s="185">
        <v>0</v>
      </c>
      <c r="I513" s="185">
        <f>SUM(G513:H513)</f>
        <v>65000</v>
      </c>
      <c r="J513" s="178">
        <f>IF(G513&gt;=Datos!$D$14,(Datos!$D$14*Datos!$C$14),IF(G513&lt;=Datos!$D$14,(G513*Datos!$C$14)))</f>
        <v>1865.5</v>
      </c>
      <c r="K513" s="186">
        <f>IF((G513-J513-L513)&lt;=Datos!$G$7,"0",IF((G513-J513-L513)&lt;=Datos!$G$8,((G513-J513-L513)-Datos!$F$8)*Datos!$I$6,IF((G513-J513-L513)&lt;=Datos!$G$9,Datos!$I$8+((G513-J513-L513)-Datos!$F$9)*Datos!$J$6,IF((G513-J513-L513)&gt;=Datos!$F$10,(Datos!$I$8+Datos!$J$8)+((G513-J513-L513)-Datos!$F$10)*Datos!$K$6))))</f>
        <v>4427.5756666666657</v>
      </c>
      <c r="L513" s="178">
        <f>IF(G513&gt;=Datos!$D$15,(Datos!$D$15*Datos!$C$15),IF(G513&lt;=Datos!$D$15,(G513*Datos!$C$15)))</f>
        <v>1976</v>
      </c>
      <c r="M513" s="185">
        <v>25</v>
      </c>
      <c r="N513" s="185">
        <f t="shared" si="482"/>
        <v>8294.0756666666657</v>
      </c>
      <c r="O513" s="226">
        <f t="shared" si="483"/>
        <v>56705.924333333336</v>
      </c>
    </row>
    <row r="514" spans="1:16" s="90" customFormat="1" ht="36.75" customHeight="1" x14ac:dyDescent="0.2">
      <c r="A514" s="272" t="s">
        <v>551</v>
      </c>
      <c r="B514" s="273"/>
      <c r="C514" s="121">
        <v>7</v>
      </c>
      <c r="D514" s="121"/>
      <c r="E514" s="225"/>
      <c r="F514" s="139"/>
      <c r="G514" s="125">
        <f t="shared" ref="G514:O514" si="488">SUM(G507:G513)</f>
        <v>445135</v>
      </c>
      <c r="H514" s="125">
        <f t="shared" si="488"/>
        <v>0</v>
      </c>
      <c r="I514" s="125">
        <f t="shared" si="488"/>
        <v>445135</v>
      </c>
      <c r="J514" s="125">
        <f t="shared" si="488"/>
        <v>12775.3745</v>
      </c>
      <c r="K514" s="125">
        <f t="shared" si="488"/>
        <v>28793.546149999995</v>
      </c>
      <c r="L514" s="125">
        <f t="shared" si="488"/>
        <v>13532.103999999999</v>
      </c>
      <c r="M514" s="125">
        <f t="shared" si="488"/>
        <v>1890.46</v>
      </c>
      <c r="N514" s="125">
        <f t="shared" si="488"/>
        <v>56991.484649999984</v>
      </c>
      <c r="O514" s="125">
        <f t="shared" si="488"/>
        <v>388143.51535</v>
      </c>
    </row>
    <row r="515" spans="1:16" s="7" customFormat="1" ht="36.75" customHeight="1" x14ac:dyDescent="0.2">
      <c r="A515" s="272" t="s">
        <v>784</v>
      </c>
      <c r="B515" s="273"/>
      <c r="C515" s="273"/>
      <c r="D515" s="273"/>
      <c r="E515" s="273"/>
      <c r="F515" s="273"/>
      <c r="G515" s="273"/>
      <c r="H515" s="273"/>
      <c r="I515" s="273"/>
      <c r="J515" s="273"/>
      <c r="K515" s="273"/>
      <c r="L515" s="273"/>
      <c r="M515" s="273"/>
      <c r="N515" s="273"/>
      <c r="O515" s="274"/>
    </row>
    <row r="516" spans="1:16" s="7" customFormat="1" ht="36.75" customHeight="1" x14ac:dyDescent="0.2">
      <c r="A516" s="175">
        <v>417</v>
      </c>
      <c r="B516" s="112" t="s">
        <v>787</v>
      </c>
      <c r="C516" s="112" t="s">
        <v>400</v>
      </c>
      <c r="D516" s="130" t="s">
        <v>548</v>
      </c>
      <c r="E516" s="142" t="s">
        <v>321</v>
      </c>
      <c r="F516" s="142" t="s">
        <v>19</v>
      </c>
      <c r="G516" s="185">
        <v>35000</v>
      </c>
      <c r="H516" s="185">
        <v>0</v>
      </c>
      <c r="I516" s="185">
        <f t="shared" ref="I516:I525" si="489">SUM(G516:H516)</f>
        <v>35000</v>
      </c>
      <c r="J516" s="178">
        <f>IF(G516&gt;=Datos!$D$14,(Datos!$D$14*Datos!$C$14),IF(G516&lt;=Datos!$D$14,(G516*Datos!$C$14)))</f>
        <v>1004.5</v>
      </c>
      <c r="K516" s="186" t="str">
        <f>IF((G516-J516-L516)&lt;=Datos!$G$7,"0",IF((G516-J516-L516)&lt;=Datos!$G$8,((G516-J516-L516)-Datos!$F$8)*Datos!$I$6,IF((G516-J516-L516)&lt;=Datos!$G$9,Datos!$I$8+((G516-J516-L516)-Datos!$F$9)*Datos!$J$6,IF((G516-J516-L516)&gt;=Datos!$F$10,(Datos!$I$8+Datos!$J$8)+((G516-J516-L516)-Datos!$F$10)*Datos!$K$6))))</f>
        <v>0</v>
      </c>
      <c r="L516" s="178">
        <f>IF(G516&gt;=Datos!$D$15,(Datos!$D$15*Datos!$C$15),IF(G516&lt;=Datos!$D$15,(G516*Datos!$C$15)))</f>
        <v>1064</v>
      </c>
      <c r="M516" s="185">
        <v>25</v>
      </c>
      <c r="N516" s="185">
        <f t="shared" ref="N516:N521" si="490">SUM(J516:M516)</f>
        <v>2093.5</v>
      </c>
      <c r="O516" s="226">
        <f>+G516-N516</f>
        <v>32906.5</v>
      </c>
    </row>
    <row r="517" spans="1:16" s="7" customFormat="1" ht="36.75" customHeight="1" x14ac:dyDescent="0.2">
      <c r="A517" s="175">
        <v>418</v>
      </c>
      <c r="B517" s="167" t="s">
        <v>646</v>
      </c>
      <c r="C517" s="112" t="s">
        <v>525</v>
      </c>
      <c r="D517" s="135" t="s">
        <v>368</v>
      </c>
      <c r="E517" s="142" t="s">
        <v>321</v>
      </c>
      <c r="F517" s="142" t="s">
        <v>19</v>
      </c>
      <c r="G517" s="185">
        <v>60000</v>
      </c>
      <c r="H517" s="185">
        <v>0</v>
      </c>
      <c r="I517" s="185">
        <f t="shared" ref="I517" si="491">SUM(G517:H517)</f>
        <v>60000</v>
      </c>
      <c r="J517" s="178">
        <f>IF(G517&gt;=Datos!$D$14,(Datos!$D$14*Datos!$C$14),IF(G517&lt;=Datos!$D$14,(G517*Datos!$C$14)))</f>
        <v>1722</v>
      </c>
      <c r="K517" s="186">
        <v>3143.58</v>
      </c>
      <c r="L517" s="178">
        <f>IF(G517&gt;=Datos!$D$15,(Datos!$D$15*Datos!$C$15),IF(G517&lt;=Datos!$D$15,(G517*Datos!$C$15)))</f>
        <v>1824</v>
      </c>
      <c r="M517" s="185">
        <v>1740.46</v>
      </c>
      <c r="N517" s="185">
        <f t="shared" si="490"/>
        <v>8430.0400000000009</v>
      </c>
      <c r="O517" s="226">
        <f t="shared" ref="O517:O518" si="492">+G517-N517</f>
        <v>51569.96</v>
      </c>
    </row>
    <row r="518" spans="1:16" s="7" customFormat="1" ht="36.75" customHeight="1" x14ac:dyDescent="0.2">
      <c r="A518" s="175">
        <v>419</v>
      </c>
      <c r="B518" s="112" t="s">
        <v>51</v>
      </c>
      <c r="C518" s="112" t="s">
        <v>525</v>
      </c>
      <c r="D518" s="130" t="s">
        <v>789</v>
      </c>
      <c r="E518" s="142" t="s">
        <v>321</v>
      </c>
      <c r="F518" s="142" t="s">
        <v>322</v>
      </c>
      <c r="G518" s="185">
        <v>60000</v>
      </c>
      <c r="H518" s="185">
        <v>0</v>
      </c>
      <c r="I518" s="185">
        <f t="shared" ref="I518:I521" si="493">SUM(G518:H518)</f>
        <v>60000</v>
      </c>
      <c r="J518" s="178">
        <f>IF(G518&gt;=Datos!$D$14,(Datos!$D$14*Datos!$C$14),IF(G518&lt;=Datos!$D$14,(G518*Datos!$C$14)))</f>
        <v>1722</v>
      </c>
      <c r="K518" s="186">
        <f>IF((G518-J518-L518)&lt;=Datos!$G$7,"0",IF((G518-J518-L518)&lt;=Datos!$G$8,((G518-J518-L518)-Datos!$F$8)*Datos!$I$6,IF((G518-J518-L518)&lt;=Datos!$G$9,Datos!$I$8+((G518-J518-L518)-Datos!$F$9)*Datos!$J$6,IF((G518-J518-L518)&gt;=Datos!$F$10,(Datos!$I$8+Datos!$J$8)+((G518-J518-L518)-Datos!$F$10)*Datos!$K$6))))</f>
        <v>3486.6756666666661</v>
      </c>
      <c r="L518" s="178">
        <f>IF(G518&gt;=Datos!$D$15,(Datos!$D$15*Datos!$C$15),IF(G518&lt;=Datos!$D$15,(G518*Datos!$C$15)))</f>
        <v>1824</v>
      </c>
      <c r="M518" s="185">
        <v>25</v>
      </c>
      <c r="N518" s="185">
        <f t="shared" si="490"/>
        <v>7057.6756666666661</v>
      </c>
      <c r="O518" s="226">
        <f t="shared" si="492"/>
        <v>52942.324333333338</v>
      </c>
    </row>
    <row r="519" spans="1:16" s="7" customFormat="1" ht="36.75" customHeight="1" x14ac:dyDescent="0.2">
      <c r="A519" s="175">
        <v>420</v>
      </c>
      <c r="B519" s="112" t="s">
        <v>659</v>
      </c>
      <c r="C519" s="112" t="s">
        <v>400</v>
      </c>
      <c r="D519" s="130" t="s">
        <v>789</v>
      </c>
      <c r="E519" s="142" t="s">
        <v>321</v>
      </c>
      <c r="F519" s="142" t="s">
        <v>19</v>
      </c>
      <c r="G519" s="185">
        <v>60000</v>
      </c>
      <c r="H519" s="185">
        <v>0</v>
      </c>
      <c r="I519" s="185">
        <f t="shared" si="493"/>
        <v>60000</v>
      </c>
      <c r="J519" s="178">
        <f>IF(G519&gt;=Datos!$D$14,(Datos!$D$14*Datos!$C$14),IF(G519&lt;=Datos!$D$14,(G519*Datos!$C$14)))</f>
        <v>1722</v>
      </c>
      <c r="K519" s="186">
        <f>IF((G519-J519-L519)&lt;=Datos!$G$7,"0",IF((G519-J519-L519)&lt;=Datos!$G$8,((G519-J519-L519)-Datos!$F$8)*Datos!$I$6,IF((G519-J519-L519)&lt;=Datos!$G$9,Datos!$I$8+((G519-J519-L519)-Datos!$F$9)*Datos!$J$6,IF((G519-J519-L519)&gt;=Datos!$F$10,(Datos!$I$8+Datos!$J$8)+((G519-J519-L519)-Datos!$F$10)*Datos!$K$6))))</f>
        <v>3486.6756666666661</v>
      </c>
      <c r="L519" s="178">
        <f>IF(G519&gt;=Datos!$D$15,(Datos!$D$15*Datos!$C$15),IF(G519&lt;=Datos!$D$15,(G519*Datos!$C$15)))</f>
        <v>1824</v>
      </c>
      <c r="M519" s="185">
        <v>25</v>
      </c>
      <c r="N519" s="185">
        <f t="shared" si="490"/>
        <v>7057.6756666666661</v>
      </c>
      <c r="O519" s="226">
        <f>+G519-N519</f>
        <v>52942.324333333338</v>
      </c>
    </row>
    <row r="520" spans="1:16" s="7" customFormat="1" ht="36.75" customHeight="1" x14ac:dyDescent="0.2">
      <c r="A520" s="175">
        <v>421</v>
      </c>
      <c r="B520" s="112" t="s">
        <v>422</v>
      </c>
      <c r="C520" s="112" t="s">
        <v>400</v>
      </c>
      <c r="D520" s="130" t="s">
        <v>781</v>
      </c>
      <c r="E520" s="142" t="s">
        <v>321</v>
      </c>
      <c r="F520" s="142" t="s">
        <v>322</v>
      </c>
      <c r="G520" s="185">
        <v>90000</v>
      </c>
      <c r="H520" s="185">
        <v>0</v>
      </c>
      <c r="I520" s="185">
        <f t="shared" si="493"/>
        <v>90000</v>
      </c>
      <c r="J520" s="178">
        <f>IF(G520&gt;=Datos!$D$14,(Datos!$D$14*Datos!$C$14),IF(G520&lt;=Datos!$D$14,(G520*Datos!$C$14)))</f>
        <v>2583</v>
      </c>
      <c r="K520" s="186">
        <f>IF((G520-J520-L520)&lt;=Datos!$G$7,"0",IF((G520-J520-L520)&lt;=Datos!$G$8,((G520-J520-L520)-Datos!$F$8)*Datos!$I$6,IF((G520-J520-L520)&lt;=Datos!$G$9,Datos!$I$8+((G520-J520-L520)-Datos!$F$9)*Datos!$J$6,IF((G520-J520-L520)&gt;=Datos!$F$10,(Datos!$I$8+Datos!$J$8)+((G520-J520-L520)-Datos!$F$10)*Datos!$K$6))))</f>
        <v>9753.1106666666674</v>
      </c>
      <c r="L520" s="178">
        <f>IF(G520&gt;=Datos!$D$15,(Datos!$D$15*Datos!$C$15),IF(G520&lt;=Datos!$D$15,(G520*Datos!$C$15)))</f>
        <v>2736</v>
      </c>
      <c r="M520" s="185">
        <v>25</v>
      </c>
      <c r="N520" s="185">
        <f t="shared" si="490"/>
        <v>15097.110666666667</v>
      </c>
      <c r="O520" s="226">
        <f t="shared" ref="O520:O521" si="494">+G520-N520</f>
        <v>74902.889333333325</v>
      </c>
    </row>
    <row r="521" spans="1:16" s="7" customFormat="1" ht="36.75" customHeight="1" x14ac:dyDescent="0.2">
      <c r="A521" s="175">
        <v>422</v>
      </c>
      <c r="B521" s="112" t="s">
        <v>402</v>
      </c>
      <c r="C521" s="112" t="s">
        <v>400</v>
      </c>
      <c r="D521" s="130" t="s">
        <v>788</v>
      </c>
      <c r="E521" s="142" t="s">
        <v>321</v>
      </c>
      <c r="F521" s="142" t="s">
        <v>19</v>
      </c>
      <c r="G521" s="185">
        <v>60000</v>
      </c>
      <c r="H521" s="185">
        <v>0</v>
      </c>
      <c r="I521" s="185">
        <f t="shared" si="493"/>
        <v>60000</v>
      </c>
      <c r="J521" s="178">
        <f>IF(G521&gt;=Datos!$D$14,(Datos!$D$14*Datos!$C$14),IF(G521&lt;=Datos!$D$14,(G521*Datos!$C$14)))</f>
        <v>1722</v>
      </c>
      <c r="K521" s="186">
        <v>2800.49</v>
      </c>
      <c r="L521" s="178">
        <f>IF(G521&gt;=Datos!$D$15,(Datos!$D$15*Datos!$C$15),IF(G521&lt;=Datos!$D$15,(G521*Datos!$C$15)))</f>
        <v>1824</v>
      </c>
      <c r="M521" s="185">
        <v>3455.92</v>
      </c>
      <c r="N521" s="185">
        <f t="shared" si="490"/>
        <v>9802.41</v>
      </c>
      <c r="O521" s="226">
        <f t="shared" si="494"/>
        <v>50197.59</v>
      </c>
    </row>
    <row r="522" spans="1:16" s="7" customFormat="1" ht="36.75" customHeight="1" x14ac:dyDescent="0.2">
      <c r="A522" s="175">
        <v>423</v>
      </c>
      <c r="B522" s="112" t="s">
        <v>403</v>
      </c>
      <c r="C522" s="112" t="s">
        <v>400</v>
      </c>
      <c r="D522" s="130" t="s">
        <v>788</v>
      </c>
      <c r="E522" s="142" t="s">
        <v>321</v>
      </c>
      <c r="F522" s="142" t="s">
        <v>19</v>
      </c>
      <c r="G522" s="185">
        <v>60000</v>
      </c>
      <c r="H522" s="185">
        <v>0</v>
      </c>
      <c r="I522" s="185">
        <f t="shared" si="489"/>
        <v>60000</v>
      </c>
      <c r="J522" s="178">
        <f>IF(G522&gt;=Datos!$D$14,(Datos!$D$14*Datos!$C$14),IF(G522&lt;=Datos!$D$14,(G522*Datos!$C$14)))</f>
        <v>1722</v>
      </c>
      <c r="K522" s="186">
        <f>IF((G522-J522-L522)&lt;=Datos!$G$7,"0",IF((G522-J522-L522)&lt;=Datos!$G$8,((G522-J522-L522)-Datos!$F$8)*Datos!$I$6,IF((G522-J522-L522)&lt;=Datos!$G$9,Datos!$I$8+((G522-J522-L522)-Datos!$F$9)*Datos!$J$6,IF((G522-J522-L522)&gt;=Datos!$F$10,(Datos!$I$8+Datos!$J$8)+((G522-J522-L522)-Datos!$F$10)*Datos!$K$6))))</f>
        <v>3486.6756666666661</v>
      </c>
      <c r="L522" s="178">
        <f>IF(G522&gt;=Datos!$D$15,(Datos!$D$15*Datos!$C$15),IF(G522&lt;=Datos!$D$15,(G522*Datos!$C$15)))</f>
        <v>1824</v>
      </c>
      <c r="M522" s="185">
        <v>25</v>
      </c>
      <c r="N522" s="185">
        <f t="shared" ref="N522:N525" si="495">SUM(J522:M522)</f>
        <v>7057.6756666666661</v>
      </c>
      <c r="O522" s="226">
        <f t="shared" ref="O522:O525" si="496">+G522-N522</f>
        <v>52942.324333333338</v>
      </c>
    </row>
    <row r="523" spans="1:16" s="7" customFormat="1" ht="36.75" customHeight="1" x14ac:dyDescent="0.2">
      <c r="A523" s="175">
        <v>424</v>
      </c>
      <c r="B523" s="196" t="s">
        <v>437</v>
      </c>
      <c r="C523" s="112" t="s">
        <v>525</v>
      </c>
      <c r="D523" s="196" t="s">
        <v>368</v>
      </c>
      <c r="E523" s="142" t="s">
        <v>321</v>
      </c>
      <c r="F523" s="142" t="s">
        <v>19</v>
      </c>
      <c r="G523" s="136">
        <v>60000</v>
      </c>
      <c r="H523" s="185">
        <v>0</v>
      </c>
      <c r="I523" s="185">
        <f t="shared" si="489"/>
        <v>60000</v>
      </c>
      <c r="J523" s="178">
        <f>IF(G523&gt;=Datos!$D$14,(Datos!$D$14*Datos!$C$14),IF(G523&lt;=Datos!$D$14,(G523*Datos!$C$14)))</f>
        <v>1722</v>
      </c>
      <c r="K523" s="186">
        <f>IF((G523-J523-L523)&lt;=Datos!$G$7,"0",IF((G523-J523-L523)&lt;=Datos!$G$8,((G523-J523-L523)-Datos!$F$8)*Datos!$I$6,IF((G523-J523-L523)&lt;=Datos!$G$9,Datos!$I$8+((G523-J523-L523)-Datos!$F$9)*Datos!$J$6,IF((G523-J523-L523)&gt;=Datos!$F$10,(Datos!$I$8+Datos!$J$8)+((G523-J523-L523)-Datos!$F$10)*Datos!$K$6))))</f>
        <v>3486.6756666666661</v>
      </c>
      <c r="L523" s="178">
        <f>IF(G523&gt;=Datos!$D$15,(Datos!$D$15*Datos!$C$15),IF(G523&lt;=Datos!$D$15,(G523*Datos!$C$15)))</f>
        <v>1824</v>
      </c>
      <c r="M523" s="185">
        <v>25</v>
      </c>
      <c r="N523" s="185">
        <f t="shared" si="495"/>
        <v>7057.6756666666661</v>
      </c>
      <c r="O523" s="226">
        <f t="shared" si="496"/>
        <v>52942.324333333338</v>
      </c>
    </row>
    <row r="524" spans="1:16" s="7" customFormat="1" ht="36.75" customHeight="1" x14ac:dyDescent="0.2">
      <c r="A524" s="175">
        <v>425</v>
      </c>
      <c r="B524" s="112" t="s">
        <v>399</v>
      </c>
      <c r="C524" s="112" t="s">
        <v>400</v>
      </c>
      <c r="D524" s="112" t="s">
        <v>368</v>
      </c>
      <c r="E524" s="142" t="s">
        <v>321</v>
      </c>
      <c r="F524" s="142" t="s">
        <v>19</v>
      </c>
      <c r="G524" s="185">
        <v>60000</v>
      </c>
      <c r="H524" s="185">
        <v>0</v>
      </c>
      <c r="I524" s="185">
        <f t="shared" si="489"/>
        <v>60000</v>
      </c>
      <c r="J524" s="178">
        <f>IF(G524&gt;=Datos!$D$14,(Datos!$D$14*Datos!$C$14),IF(G524&lt;=Datos!$D$14,(G524*Datos!$C$14)))</f>
        <v>1722</v>
      </c>
      <c r="K524" s="186">
        <f>IF((G524-J524-L524)&lt;=Datos!$G$7,"0",IF((G524-J524-L524)&lt;=Datos!$G$8,((G524-J524-L524)-Datos!$F$8)*Datos!$I$6,IF((G524-J524-L524)&lt;=Datos!$G$9,Datos!$I$8+((G524-J524-L524)-Datos!$F$9)*Datos!$J$6,IF((G524-J524-L524)&gt;=Datos!$F$10,(Datos!$I$8+Datos!$J$8)+((G524-J524-L524)-Datos!$F$10)*Datos!$K$6))))</f>
        <v>3486.6756666666661</v>
      </c>
      <c r="L524" s="178">
        <f>IF(G524&gt;=Datos!$D$15,(Datos!$D$15*Datos!$C$15),IF(G524&lt;=Datos!$D$15,(G524*Datos!$C$15)))</f>
        <v>1824</v>
      </c>
      <c r="M524" s="185">
        <v>25</v>
      </c>
      <c r="N524" s="185">
        <f t="shared" si="495"/>
        <v>7057.6756666666661</v>
      </c>
      <c r="O524" s="226">
        <f t="shared" si="496"/>
        <v>52942.324333333338</v>
      </c>
    </row>
    <row r="525" spans="1:16" s="7" customFormat="1" ht="36.75" customHeight="1" x14ac:dyDescent="0.2">
      <c r="A525" s="175">
        <v>426</v>
      </c>
      <c r="B525" s="112" t="s">
        <v>425</v>
      </c>
      <c r="C525" s="112" t="s">
        <v>400</v>
      </c>
      <c r="D525" s="130" t="s">
        <v>368</v>
      </c>
      <c r="E525" s="142" t="s">
        <v>321</v>
      </c>
      <c r="F525" s="142" t="s">
        <v>19</v>
      </c>
      <c r="G525" s="185">
        <v>60000</v>
      </c>
      <c r="H525" s="185">
        <v>0</v>
      </c>
      <c r="I525" s="185">
        <f t="shared" si="489"/>
        <v>60000</v>
      </c>
      <c r="J525" s="178">
        <f>IF(G525&gt;=Datos!$D$14,(Datos!$D$14*Datos!$C$14),IF(G525&lt;=Datos!$D$14,(G525*Datos!$C$14)))</f>
        <v>1722</v>
      </c>
      <c r="K525" s="186">
        <v>3143.58</v>
      </c>
      <c r="L525" s="178">
        <f>IF(G525&gt;=Datos!$D$15,(Datos!$D$15*Datos!$C$15),IF(G525&lt;=Datos!$D$15,(G525*Datos!$C$15)))</f>
        <v>1824</v>
      </c>
      <c r="M525" s="185">
        <v>1740.46</v>
      </c>
      <c r="N525" s="185">
        <f t="shared" si="495"/>
        <v>8430.0400000000009</v>
      </c>
      <c r="O525" s="226">
        <f t="shared" si="496"/>
        <v>51569.96</v>
      </c>
    </row>
    <row r="526" spans="1:16" s="90" customFormat="1" ht="36.75" customHeight="1" x14ac:dyDescent="0.2">
      <c r="A526" s="272" t="s">
        <v>551</v>
      </c>
      <c r="B526" s="283"/>
      <c r="C526" s="222">
        <v>10</v>
      </c>
      <c r="D526" s="222"/>
      <c r="E526" s="223"/>
      <c r="F526" s="224"/>
      <c r="G526" s="125">
        <f t="shared" ref="G526:O526" si="497">SUM(G516:G525)</f>
        <v>605000</v>
      </c>
      <c r="H526" s="125">
        <f t="shared" si="497"/>
        <v>0</v>
      </c>
      <c r="I526" s="125">
        <f t="shared" si="497"/>
        <v>605000</v>
      </c>
      <c r="J526" s="125">
        <f t="shared" si="497"/>
        <v>17363.5</v>
      </c>
      <c r="K526" s="125">
        <f t="shared" si="497"/>
        <v>36274.138999999996</v>
      </c>
      <c r="L526" s="125">
        <f t="shared" si="497"/>
        <v>18392</v>
      </c>
      <c r="M526" s="125">
        <f t="shared" si="497"/>
        <v>7111.84</v>
      </c>
      <c r="N526" s="125">
        <f t="shared" si="497"/>
        <v>79141.478999999992</v>
      </c>
      <c r="O526" s="125">
        <f t="shared" si="497"/>
        <v>525858.52100000007</v>
      </c>
    </row>
    <row r="527" spans="1:16" ht="36.75" customHeight="1" thickBot="1" x14ac:dyDescent="0.25">
      <c r="A527" s="282" t="s">
        <v>319</v>
      </c>
      <c r="B527" s="281"/>
      <c r="C527" s="279"/>
      <c r="D527" s="280"/>
      <c r="E527" s="280"/>
      <c r="F527" s="281"/>
      <c r="G527" s="230">
        <f>+G337+G526+G514+G194+G505+G501+G455+G452+G431+G376+G373+G354+G332+G329+G323+G314+G307+G295+G292+G286+G276+G267+G250+G245+G241+G235+G230+G224+G220+G212+G208+G191+G177+G150+G141+G61+G57+G50+G39+G32+G26+G19+G15+G180</f>
        <v>20475272.100000001</v>
      </c>
      <c r="H527" s="230">
        <f t="shared" ref="H527:O527" si="498">+H337+H526+H514+H505+H501+H455+H452+H431+H376+H373+H354+H332+H329+H323+H314+H307+H295+H292+H286+H276+H267+H250+H245+H241+H235+H230+H224+H220+H212+H208+H191+H177+H150+H141+H61+H57+H50+H39+H32+H26+H19+H15+H180</f>
        <v>0</v>
      </c>
      <c r="I527" s="230">
        <f t="shared" si="498"/>
        <v>20435272.100000001</v>
      </c>
      <c r="J527" s="230">
        <f t="shared" si="498"/>
        <v>586492.31426999997</v>
      </c>
      <c r="K527" s="230">
        <f t="shared" si="498"/>
        <v>1172785.2994447332</v>
      </c>
      <c r="L527" s="230">
        <f t="shared" si="498"/>
        <v>619515.42784000013</v>
      </c>
      <c r="M527" s="230">
        <f t="shared" si="498"/>
        <v>440490.17999999988</v>
      </c>
      <c r="N527" s="230">
        <f t="shared" si="498"/>
        <v>2819283.2215547329</v>
      </c>
      <c r="O527" s="230">
        <f t="shared" si="498"/>
        <v>17615988.878445268</v>
      </c>
    </row>
    <row r="528" spans="1:16" s="14" customFormat="1" ht="36.75" customHeight="1" x14ac:dyDescent="0.2">
      <c r="B528" s="200"/>
      <c r="C528" s="201"/>
      <c r="D528" s="202"/>
      <c r="E528" s="202"/>
      <c r="F528" s="202"/>
      <c r="G528" s="171"/>
      <c r="H528" s="237"/>
      <c r="I528" s="171"/>
      <c r="J528" s="171"/>
      <c r="K528" s="171"/>
      <c r="L528" s="171"/>
      <c r="M528" s="171"/>
      <c r="N528" s="171"/>
      <c r="O528" s="171"/>
      <c r="P528"/>
    </row>
    <row r="529" spans="1:15" ht="36.75" customHeight="1" x14ac:dyDescent="0.2">
      <c r="A529"/>
      <c r="C529" s="2" t="s">
        <v>20</v>
      </c>
      <c r="E529" s="203"/>
      <c r="F529"/>
      <c r="G529" s="278" t="s">
        <v>22</v>
      </c>
      <c r="H529" s="278"/>
      <c r="I529" s="7"/>
      <c r="J529" s="204"/>
      <c r="K529" s="204"/>
      <c r="L529" s="205"/>
      <c r="M529" s="2" t="s">
        <v>22</v>
      </c>
      <c r="N529" s="2"/>
      <c r="O529"/>
    </row>
    <row r="530" spans="1:15" ht="27" customHeight="1" x14ac:dyDescent="0.2">
      <c r="A530"/>
      <c r="C530" s="2"/>
      <c r="E530" s="203"/>
      <c r="F530"/>
      <c r="G530" s="235"/>
      <c r="H530" s="236"/>
      <c r="I530" s="205"/>
      <c r="J530" s="206"/>
      <c r="K530" s="206"/>
      <c r="L530" s="205"/>
      <c r="M530" s="205"/>
      <c r="N530" s="205"/>
      <c r="O530" s="235"/>
    </row>
    <row r="531" spans="1:15" ht="27" customHeight="1" x14ac:dyDescent="0.2">
      <c r="A531"/>
      <c r="C531" s="2"/>
      <c r="E531" s="207"/>
      <c r="F531"/>
      <c r="G531"/>
      <c r="I531" s="7"/>
      <c r="J531" s="204"/>
      <c r="K531" s="208"/>
      <c r="L531" s="7"/>
      <c r="M531" s="7"/>
      <c r="N531" s="7"/>
      <c r="O531"/>
    </row>
    <row r="532" spans="1:15" ht="27" customHeight="1" x14ac:dyDescent="0.2">
      <c r="A532"/>
      <c r="C532" s="151"/>
      <c r="D532" s="203"/>
      <c r="E532" s="203"/>
      <c r="F532"/>
      <c r="G532" s="151"/>
      <c r="H532" s="172"/>
      <c r="I532" s="7"/>
      <c r="J532" s="204"/>
      <c r="K532" s="7"/>
      <c r="L532" s="7"/>
      <c r="M532" s="209"/>
      <c r="N532" s="7"/>
      <c r="O532"/>
    </row>
    <row r="533" spans="1:15" ht="24.75" customHeight="1" x14ac:dyDescent="0.2">
      <c r="C533" s="2" t="s">
        <v>21</v>
      </c>
      <c r="D533" s="210"/>
      <c r="E533" s="203"/>
      <c r="F533"/>
      <c r="G533" s="277" t="s">
        <v>24</v>
      </c>
      <c r="H533" s="277"/>
      <c r="I533" s="7"/>
      <c r="J533" s="211"/>
      <c r="K533" s="204"/>
      <c r="L533" s="7"/>
      <c r="M533" s="2" t="s">
        <v>23</v>
      </c>
      <c r="N533" s="2"/>
      <c r="O533"/>
    </row>
    <row r="534" spans="1:15" ht="24.75" customHeight="1" x14ac:dyDescent="0.2">
      <c r="D534" s="203"/>
      <c r="E534" s="203"/>
      <c r="F534" s="203"/>
      <c r="K534" s="212"/>
      <c r="L534" s="212"/>
    </row>
    <row r="535" spans="1:15" x14ac:dyDescent="0.2">
      <c r="D535" s="213"/>
      <c r="E535" s="203"/>
      <c r="K535" s="214"/>
      <c r="L535" s="215"/>
    </row>
    <row r="536" spans="1:15" x14ac:dyDescent="0.2">
      <c r="E536" s="203"/>
    </row>
    <row r="537" spans="1:15" x14ac:dyDescent="0.2">
      <c r="D537" s="216"/>
      <c r="E537" s="217"/>
      <c r="G537" s="218">
        <v>115000</v>
      </c>
      <c r="H537" s="218">
        <v>0</v>
      </c>
      <c r="I537" s="218">
        <v>115000</v>
      </c>
      <c r="J537" s="212">
        <v>3300.5</v>
      </c>
      <c r="K537" s="212">
        <v>26966.23</v>
      </c>
      <c r="L537" s="212">
        <v>3496</v>
      </c>
      <c r="M537" s="212">
        <v>0</v>
      </c>
      <c r="N537" s="212">
        <v>33762.730000000003</v>
      </c>
      <c r="O537" s="212">
        <v>81237.27</v>
      </c>
    </row>
    <row r="538" spans="1:15" ht="14.25" x14ac:dyDescent="0.2">
      <c r="A538" s="9"/>
      <c r="B538" s="23"/>
      <c r="C538" s="8"/>
      <c r="D538" s="81"/>
      <c r="E538" s="23"/>
      <c r="F538" s="81"/>
      <c r="G538" s="9"/>
      <c r="H538" s="9"/>
      <c r="I538" s="9"/>
      <c r="J538" s="20"/>
      <c r="K538" s="20"/>
      <c r="L538" s="21"/>
      <c r="M538" s="20"/>
      <c r="N538" s="20"/>
      <c r="O538" s="20"/>
    </row>
    <row r="539" spans="1:15" ht="21.75" customHeight="1" x14ac:dyDescent="0.2">
      <c r="A539" s="95"/>
      <c r="B539" s="23"/>
      <c r="D539"/>
      <c r="E539"/>
      <c r="F539" s="85"/>
      <c r="G539" s="252">
        <f>+G527-G537</f>
        <v>20360272.100000001</v>
      </c>
      <c r="H539" s="252">
        <f t="shared" ref="H539:O539" si="499">+H527-H537</f>
        <v>0</v>
      </c>
      <c r="I539" s="252">
        <f t="shared" si="499"/>
        <v>20320272.100000001</v>
      </c>
      <c r="J539" s="252">
        <f t="shared" si="499"/>
        <v>583191.81426999997</v>
      </c>
      <c r="K539" s="252">
        <f t="shared" si="499"/>
        <v>1145819.0694447332</v>
      </c>
      <c r="L539" s="252">
        <f t="shared" si="499"/>
        <v>616019.42784000013</v>
      </c>
      <c r="M539" s="252">
        <f t="shared" si="499"/>
        <v>440490.17999999988</v>
      </c>
      <c r="N539" s="252">
        <f t="shared" si="499"/>
        <v>2785520.4915547329</v>
      </c>
      <c r="O539" s="252">
        <f t="shared" si="499"/>
        <v>17534751.608445268</v>
      </c>
    </row>
    <row r="540" spans="1:15" ht="21.75" customHeight="1" x14ac:dyDescent="0.2">
      <c r="A540" s="9"/>
      <c r="B540" s="23"/>
      <c r="D540"/>
      <c r="E540"/>
      <c r="F540" s="23"/>
      <c r="G540" s="9"/>
      <c r="H540" s="10"/>
      <c r="I540" s="9"/>
      <c r="J540" s="21"/>
      <c r="K540" s="21"/>
      <c r="L540" s="82"/>
      <c r="M540" s="82"/>
      <c r="N540" s="20"/>
      <c r="O540" s="20"/>
    </row>
    <row r="541" spans="1:15" ht="21.75" customHeight="1" x14ac:dyDescent="0.2">
      <c r="A541" s="9"/>
      <c r="B541" s="23"/>
      <c r="D541"/>
      <c r="E541"/>
      <c r="F541" s="23"/>
      <c r="G541" s="9"/>
      <c r="H541" s="9"/>
      <c r="I541" s="9"/>
      <c r="J541" s="20"/>
      <c r="K541" s="89"/>
      <c r="L541" s="20"/>
      <c r="M541" s="20"/>
      <c r="N541" s="20"/>
      <c r="O541" s="20"/>
    </row>
    <row r="542" spans="1:15" ht="21.75" customHeight="1" x14ac:dyDescent="0.2">
      <c r="A542" s="9"/>
      <c r="B542" s="23"/>
      <c r="C542" s="8"/>
      <c r="D542" s="81"/>
      <c r="E542" s="23"/>
      <c r="F542" s="23"/>
      <c r="G542" s="86"/>
      <c r="H542" s="83"/>
      <c r="I542" s="9"/>
      <c r="J542" s="20"/>
      <c r="K542" s="20"/>
      <c r="L542" s="20"/>
      <c r="M542" s="20"/>
      <c r="N542" s="20"/>
      <c r="O542" s="20"/>
    </row>
    <row r="543" spans="1:15" ht="21.75" customHeight="1" x14ac:dyDescent="0.2">
      <c r="A543" s="9"/>
      <c r="B543" s="23"/>
      <c r="C543" s="8"/>
      <c r="D543" s="23"/>
      <c r="E543" s="23"/>
      <c r="F543" s="23"/>
      <c r="G543" s="9"/>
      <c r="H543" s="9"/>
      <c r="I543" s="9"/>
      <c r="J543" s="20"/>
      <c r="K543" s="20"/>
      <c r="L543" s="20"/>
      <c r="M543" s="20"/>
      <c r="N543" s="20"/>
      <c r="O543" s="20"/>
    </row>
    <row r="544" spans="1:15" ht="21.75" customHeight="1" x14ac:dyDescent="0.2">
      <c r="A544" s="9"/>
      <c r="B544" s="23"/>
      <c r="C544" s="8"/>
      <c r="D544" s="84"/>
      <c r="E544" s="23"/>
      <c r="F544" s="23"/>
      <c r="G544" s="87"/>
      <c r="H544" s="9"/>
      <c r="I544" s="9"/>
      <c r="J544" s="20"/>
      <c r="K544" s="20"/>
      <c r="L544" s="20"/>
      <c r="M544" s="20"/>
      <c r="N544" s="20"/>
      <c r="O544" s="20"/>
    </row>
    <row r="545" spans="1:15" ht="21.75" customHeight="1" x14ac:dyDescent="0.2">
      <c r="A545" s="9"/>
      <c r="B545" s="23"/>
      <c r="C545" s="8"/>
      <c r="D545" s="23"/>
      <c r="E545" s="23"/>
      <c r="F545" s="23"/>
      <c r="G545" s="9"/>
      <c r="H545" s="9"/>
      <c r="I545" s="9"/>
      <c r="J545" s="20"/>
      <c r="K545" s="20"/>
      <c r="L545" s="20"/>
      <c r="M545" s="20"/>
      <c r="N545" s="20"/>
      <c r="O545" s="20"/>
    </row>
    <row r="546" spans="1:15" ht="21.75" customHeight="1" x14ac:dyDescent="0.2">
      <c r="A546" s="9"/>
      <c r="B546" s="23"/>
      <c r="C546" s="8"/>
      <c r="D546" s="23"/>
      <c r="E546" s="23"/>
      <c r="F546" s="23"/>
      <c r="G546" s="9"/>
      <c r="H546" s="9"/>
      <c r="I546" s="9"/>
      <c r="J546" s="20"/>
      <c r="K546" s="20"/>
      <c r="L546" s="20"/>
      <c r="M546" s="20"/>
      <c r="N546" s="20"/>
      <c r="O546" s="20"/>
    </row>
    <row r="547" spans="1:15" ht="21.75" customHeight="1" x14ac:dyDescent="0.2">
      <c r="A547" s="9"/>
      <c r="B547" s="23"/>
      <c r="C547" s="8"/>
      <c r="D547" s="23"/>
      <c r="E547" s="23"/>
      <c r="F547" s="23"/>
      <c r="G547" s="9"/>
      <c r="H547" s="9"/>
      <c r="I547" s="9"/>
      <c r="J547" s="20"/>
      <c r="K547" s="20"/>
      <c r="L547" s="20"/>
      <c r="M547" s="20"/>
      <c r="N547" s="20"/>
      <c r="O547" s="20"/>
    </row>
    <row r="548" spans="1:15" ht="21.75" customHeight="1" x14ac:dyDescent="0.2">
      <c r="A548" s="9"/>
      <c r="B548" s="23"/>
      <c r="C548" s="8"/>
      <c r="D548" s="23"/>
      <c r="E548" s="23"/>
      <c r="F548" s="23"/>
      <c r="G548" s="9"/>
      <c r="H548" s="9"/>
      <c r="I548" s="9"/>
      <c r="J548" s="20"/>
      <c r="K548" s="20"/>
      <c r="L548" s="20"/>
      <c r="M548" s="20"/>
      <c r="N548" s="20"/>
      <c r="O548" s="20"/>
    </row>
    <row r="549" spans="1:15" ht="21.75" customHeight="1" x14ac:dyDescent="0.2">
      <c r="A549" s="9"/>
      <c r="B549" s="23"/>
      <c r="C549" s="8"/>
      <c r="D549" s="23"/>
      <c r="E549" s="23"/>
      <c r="F549" s="23"/>
      <c r="G549" s="9"/>
      <c r="H549" s="9"/>
      <c r="I549" s="9"/>
      <c r="J549" s="20"/>
      <c r="K549" s="20"/>
      <c r="L549" s="20"/>
      <c r="M549" s="20"/>
      <c r="N549" s="20"/>
      <c r="O549" s="20"/>
    </row>
    <row r="550" spans="1:15" ht="21.75" customHeight="1" x14ac:dyDescent="0.2">
      <c r="A550" s="9"/>
      <c r="B550" s="23"/>
      <c r="C550" s="8"/>
      <c r="D550" s="23"/>
      <c r="E550" s="23"/>
      <c r="F550" s="23"/>
      <c r="G550" s="9"/>
      <c r="H550" s="9"/>
      <c r="I550" s="9"/>
      <c r="J550" s="20"/>
      <c r="K550" s="20"/>
      <c r="L550" s="20"/>
      <c r="M550" s="20"/>
      <c r="N550" s="20"/>
      <c r="O550" s="20"/>
    </row>
    <row r="551" spans="1:15" ht="21.75" customHeight="1" x14ac:dyDescent="0.2">
      <c r="A551" s="9"/>
      <c r="B551" s="23"/>
      <c r="C551" s="8"/>
      <c r="D551" s="23"/>
      <c r="E551" s="23"/>
      <c r="F551" s="23"/>
      <c r="G551" s="9"/>
      <c r="H551" s="9"/>
      <c r="I551" s="9"/>
      <c r="J551" s="20"/>
      <c r="K551" s="20"/>
      <c r="L551" s="20"/>
      <c r="M551" s="20"/>
      <c r="N551" s="20"/>
      <c r="O551" s="20"/>
    </row>
    <row r="552" spans="1:15" ht="21.75" customHeight="1" x14ac:dyDescent="0.2">
      <c r="A552" s="9"/>
      <c r="B552" s="23"/>
      <c r="C552" s="8"/>
      <c r="D552" s="23"/>
      <c r="E552" s="23"/>
      <c r="F552" s="23"/>
      <c r="G552" s="9"/>
      <c r="H552" s="9"/>
      <c r="I552" s="9"/>
      <c r="J552" s="20"/>
      <c r="K552" s="20"/>
      <c r="L552" s="20"/>
      <c r="M552" s="20"/>
      <c r="N552" s="20"/>
      <c r="O552" s="20"/>
    </row>
    <row r="553" spans="1:15" ht="21.75" customHeight="1" x14ac:dyDescent="0.2">
      <c r="A553" s="9"/>
      <c r="B553" s="23"/>
      <c r="C553" s="8"/>
      <c r="D553" s="23"/>
      <c r="E553" s="23"/>
      <c r="F553" s="23"/>
      <c r="G553" s="9"/>
      <c r="H553" s="9"/>
      <c r="I553" s="9"/>
      <c r="J553" s="20"/>
      <c r="K553" s="20"/>
      <c r="L553" s="20"/>
      <c r="M553" s="20"/>
      <c r="N553" s="20"/>
      <c r="O553" s="20"/>
    </row>
    <row r="554" spans="1:15" ht="21.75" customHeight="1" x14ac:dyDescent="0.2">
      <c r="A554" s="9"/>
      <c r="B554" s="23"/>
      <c r="C554" s="8"/>
      <c r="D554" s="23"/>
      <c r="E554" s="23"/>
      <c r="F554" s="23"/>
      <c r="G554" s="9"/>
      <c r="H554" s="9"/>
      <c r="I554" s="9"/>
      <c r="J554" s="20"/>
      <c r="K554" s="20"/>
      <c r="L554" s="20"/>
      <c r="M554" s="20"/>
      <c r="N554" s="20"/>
      <c r="O554" s="20"/>
    </row>
    <row r="555" spans="1:15" ht="21.75" customHeight="1" x14ac:dyDescent="0.2">
      <c r="A555" s="9"/>
      <c r="B555" s="23"/>
      <c r="C555" s="8"/>
      <c r="D555" s="23"/>
      <c r="E555" s="23"/>
      <c r="F555" s="23"/>
      <c r="G555" s="9"/>
      <c r="H555" s="9"/>
      <c r="I555" s="9"/>
      <c r="J555" s="20"/>
      <c r="K555" s="20"/>
      <c r="L555" s="20"/>
      <c r="M555" s="20"/>
      <c r="N555" s="20"/>
      <c r="O555" s="20"/>
    </row>
    <row r="556" spans="1:15" ht="21.75" customHeight="1" x14ac:dyDescent="0.2">
      <c r="A556" s="9"/>
      <c r="B556" s="23"/>
      <c r="C556" s="8"/>
      <c r="D556" s="23"/>
      <c r="E556" s="23"/>
      <c r="F556" s="23"/>
      <c r="G556" s="9"/>
      <c r="H556" s="9"/>
      <c r="I556" s="9"/>
      <c r="J556" s="20"/>
      <c r="K556" s="20"/>
      <c r="L556" s="20"/>
      <c r="M556" s="20"/>
      <c r="N556" s="20"/>
      <c r="O556" s="20"/>
    </row>
    <row r="557" spans="1:15" ht="21.75" customHeight="1" x14ac:dyDescent="0.2">
      <c r="A557" s="9"/>
      <c r="B557" s="23"/>
      <c r="C557" s="8"/>
      <c r="D557" s="23"/>
      <c r="E557" s="23"/>
      <c r="F557" s="23"/>
      <c r="G557" s="9"/>
      <c r="H557" s="9"/>
      <c r="I557" s="9"/>
      <c r="J557" s="20"/>
      <c r="K557" s="20"/>
      <c r="L557" s="20"/>
      <c r="M557" s="20"/>
      <c r="N557" s="20"/>
      <c r="O557" s="20"/>
    </row>
    <row r="558" spans="1:15" ht="21.75" customHeight="1" x14ac:dyDescent="0.2">
      <c r="A558" s="9"/>
      <c r="B558" s="23"/>
      <c r="C558" s="8"/>
      <c r="D558" s="23"/>
      <c r="E558" s="23"/>
      <c r="F558" s="23"/>
      <c r="G558" s="9"/>
      <c r="H558" s="9"/>
      <c r="I558" s="9"/>
      <c r="J558" s="20"/>
      <c r="K558" s="20"/>
      <c r="L558" s="20"/>
      <c r="M558" s="20"/>
      <c r="N558" s="20"/>
      <c r="O558" s="20"/>
    </row>
    <row r="559" spans="1:15" ht="21.75" customHeight="1" x14ac:dyDescent="0.2">
      <c r="A559" s="9"/>
      <c r="B559" s="23"/>
      <c r="C559" s="8"/>
      <c r="D559" s="23"/>
      <c r="E559" s="23"/>
      <c r="F559" s="23"/>
      <c r="G559" s="9"/>
      <c r="H559" s="9"/>
      <c r="I559" s="9"/>
      <c r="J559" s="20"/>
      <c r="K559" s="20"/>
      <c r="L559" s="20"/>
      <c r="M559" s="20"/>
      <c r="N559" s="20"/>
      <c r="O559" s="20"/>
    </row>
    <row r="560" spans="1:15" ht="21.75" customHeight="1" x14ac:dyDescent="0.2">
      <c r="A560" s="9"/>
      <c r="B560" s="23"/>
      <c r="C560" s="8"/>
      <c r="D560" s="23"/>
      <c r="E560" s="23"/>
      <c r="F560" s="23"/>
      <c r="G560" s="9"/>
      <c r="H560" s="9"/>
      <c r="I560" s="9"/>
      <c r="J560" s="20"/>
      <c r="K560" s="20"/>
      <c r="L560" s="20"/>
      <c r="M560" s="20"/>
      <c r="N560" s="20"/>
      <c r="O560" s="20"/>
    </row>
    <row r="561" spans="1:15" ht="21.75" customHeight="1" x14ac:dyDescent="0.2">
      <c r="A561" s="9"/>
      <c r="B561" s="23"/>
      <c r="C561" s="8"/>
      <c r="D561" s="23"/>
      <c r="E561" s="23"/>
      <c r="F561" s="23"/>
      <c r="G561" s="9"/>
      <c r="H561" s="9"/>
      <c r="I561" s="9"/>
      <c r="J561" s="20"/>
      <c r="K561" s="20"/>
      <c r="L561" s="20"/>
      <c r="M561" s="20"/>
      <c r="N561" s="20"/>
      <c r="O561" s="20"/>
    </row>
    <row r="562" spans="1:15" ht="21.75" customHeight="1" x14ac:dyDescent="0.2">
      <c r="A562" s="9"/>
      <c r="B562" s="23"/>
      <c r="C562" s="8"/>
      <c r="D562" s="23"/>
      <c r="E562" s="23"/>
      <c r="F562" s="23"/>
      <c r="G562" s="9"/>
      <c r="H562" s="9"/>
      <c r="I562" s="9"/>
      <c r="J562" s="20"/>
      <c r="K562" s="20"/>
      <c r="L562" s="20"/>
      <c r="M562" s="20"/>
      <c r="N562" s="20"/>
      <c r="O562" s="20"/>
    </row>
    <row r="563" spans="1:15" ht="21.75" customHeight="1" x14ac:dyDescent="0.2">
      <c r="A563" s="9"/>
      <c r="B563" s="13"/>
      <c r="C563" s="11"/>
      <c r="D563" s="13"/>
      <c r="E563" s="13"/>
      <c r="F563" s="13"/>
      <c r="G563" s="12"/>
      <c r="H563" s="12"/>
      <c r="I563" s="12"/>
      <c r="J563" s="22"/>
      <c r="K563" s="22"/>
      <c r="L563" s="22"/>
      <c r="M563" s="22"/>
      <c r="N563" s="22"/>
      <c r="O563" s="22"/>
    </row>
    <row r="564" spans="1:15" ht="21.75" customHeight="1" x14ac:dyDescent="0.2">
      <c r="A564" s="9"/>
      <c r="B564" s="13"/>
      <c r="C564" s="11"/>
      <c r="D564" s="13"/>
      <c r="E564" s="13"/>
      <c r="F564" s="13"/>
      <c r="G564" s="12"/>
      <c r="H564" s="12"/>
      <c r="I564" s="12"/>
      <c r="J564" s="22"/>
      <c r="K564" s="22"/>
      <c r="L564" s="22"/>
      <c r="M564" s="22"/>
      <c r="N564" s="22"/>
      <c r="O564" s="22"/>
    </row>
    <row r="565" spans="1:15" ht="21.75" customHeight="1" x14ac:dyDescent="0.2">
      <c r="A565" s="12"/>
      <c r="B565" s="23"/>
      <c r="C565" s="8"/>
      <c r="D565" s="23"/>
      <c r="E565" s="23"/>
      <c r="F565" s="23"/>
      <c r="G565" s="9"/>
      <c r="H565" s="9"/>
      <c r="I565" s="9"/>
      <c r="J565" s="20"/>
      <c r="K565" s="20"/>
      <c r="L565" s="20"/>
      <c r="M565" s="20"/>
      <c r="N565" s="20"/>
      <c r="O565" s="20"/>
    </row>
    <row r="566" spans="1:15" ht="21.75" customHeight="1" x14ac:dyDescent="0.2">
      <c r="A566" s="12"/>
      <c r="B566" s="23"/>
      <c r="C566" s="8"/>
      <c r="D566" s="23"/>
      <c r="E566" s="23"/>
      <c r="F566" s="23"/>
      <c r="G566" s="9"/>
      <c r="H566" s="9"/>
      <c r="I566" s="9"/>
      <c r="J566" s="20"/>
      <c r="K566" s="20"/>
      <c r="L566" s="20"/>
      <c r="M566" s="20"/>
      <c r="N566" s="20"/>
      <c r="O566" s="20"/>
    </row>
    <row r="567" spans="1:15" ht="21.75" customHeight="1" x14ac:dyDescent="0.2">
      <c r="A567" s="9"/>
      <c r="B567" s="23"/>
      <c r="C567" s="8"/>
      <c r="D567" s="23"/>
      <c r="E567" s="23"/>
      <c r="F567" s="23"/>
      <c r="G567" s="9"/>
      <c r="H567" s="9"/>
      <c r="I567" s="9"/>
      <c r="J567" s="20"/>
      <c r="K567" s="20"/>
      <c r="L567" s="20"/>
      <c r="M567" s="20"/>
      <c r="N567" s="20"/>
      <c r="O567" s="20"/>
    </row>
    <row r="568" spans="1:15" ht="21.75" customHeight="1" x14ac:dyDescent="0.2">
      <c r="A568" s="9"/>
      <c r="B568" s="23"/>
      <c r="C568" s="8"/>
      <c r="D568" s="23"/>
      <c r="E568" s="23"/>
      <c r="F568" s="23"/>
      <c r="G568" s="9"/>
      <c r="H568" s="9"/>
      <c r="I568" s="9"/>
      <c r="J568" s="20"/>
      <c r="K568" s="20"/>
      <c r="L568" s="20"/>
      <c r="M568" s="20"/>
      <c r="N568" s="20"/>
      <c r="O568" s="20"/>
    </row>
    <row r="569" spans="1:15" ht="14.25" x14ac:dyDescent="0.2">
      <c r="A569" s="9"/>
      <c r="B569" s="23"/>
      <c r="C569" s="8"/>
      <c r="D569" s="23"/>
      <c r="E569" s="23"/>
      <c r="F569" s="23"/>
      <c r="G569" s="9"/>
      <c r="H569" s="9"/>
      <c r="I569" s="9"/>
      <c r="J569" s="20"/>
      <c r="K569" s="20"/>
      <c r="L569" s="20"/>
      <c r="M569" s="20"/>
      <c r="N569" s="20"/>
      <c r="O569" s="20"/>
    </row>
    <row r="570" spans="1:15" ht="14.25" x14ac:dyDescent="0.2">
      <c r="A570" s="9"/>
      <c r="B570" s="23"/>
      <c r="C570" s="8"/>
      <c r="D570" s="23"/>
      <c r="E570" s="23"/>
      <c r="F570" s="23"/>
      <c r="G570" s="9"/>
      <c r="H570" s="9"/>
      <c r="I570" s="9"/>
      <c r="J570" s="20"/>
      <c r="K570" s="20"/>
      <c r="L570" s="20"/>
      <c r="M570" s="20"/>
      <c r="N570" s="20"/>
      <c r="O570" s="20"/>
    </row>
    <row r="571" spans="1:15" ht="14.25" x14ac:dyDescent="0.2">
      <c r="A571" s="9"/>
      <c r="B571" s="23"/>
      <c r="C571" s="8"/>
      <c r="D571" s="23"/>
      <c r="E571" s="23"/>
      <c r="F571" s="23"/>
      <c r="G571" s="9"/>
      <c r="H571" s="9"/>
      <c r="I571" s="9"/>
      <c r="J571" s="20"/>
      <c r="K571" s="20"/>
      <c r="L571" s="20"/>
      <c r="M571" s="20"/>
      <c r="N571" s="20"/>
      <c r="O571" s="20"/>
    </row>
    <row r="572" spans="1:15" ht="14.25" x14ac:dyDescent="0.2">
      <c r="A572" s="9"/>
      <c r="B572" s="23"/>
      <c r="C572" s="8"/>
      <c r="D572" s="23"/>
      <c r="E572" s="23"/>
      <c r="F572" s="23"/>
      <c r="G572" s="9"/>
      <c r="H572" s="9"/>
      <c r="I572" s="9"/>
      <c r="J572" s="20"/>
      <c r="K572" s="20"/>
      <c r="L572" s="20"/>
      <c r="M572" s="20"/>
      <c r="N572" s="20"/>
      <c r="O572" s="20"/>
    </row>
    <row r="573" spans="1:15" ht="14.25" x14ac:dyDescent="0.2">
      <c r="A573" s="9"/>
      <c r="B573" s="23"/>
      <c r="C573" s="8"/>
      <c r="D573" s="23"/>
      <c r="E573" s="23"/>
      <c r="F573" s="23"/>
      <c r="G573" s="9"/>
      <c r="H573" s="9"/>
      <c r="I573" s="9"/>
      <c r="J573" s="20"/>
      <c r="K573" s="20"/>
      <c r="L573" s="20"/>
      <c r="M573" s="20"/>
      <c r="N573" s="20"/>
      <c r="O573" s="20"/>
    </row>
    <row r="574" spans="1:15" ht="14.25" x14ac:dyDescent="0.2">
      <c r="A574" s="9"/>
      <c r="B574" s="23"/>
      <c r="C574" s="8"/>
      <c r="D574" s="23"/>
      <c r="E574" s="23"/>
      <c r="F574" s="23"/>
      <c r="G574" s="9"/>
      <c r="H574" s="9"/>
      <c r="I574" s="9"/>
      <c r="J574" s="20"/>
      <c r="K574" s="20"/>
      <c r="L574" s="20"/>
      <c r="M574" s="20"/>
      <c r="N574" s="20"/>
      <c r="O574" s="20"/>
    </row>
    <row r="575" spans="1:15" ht="36" customHeight="1" x14ac:dyDescent="0.2">
      <c r="A575" s="9"/>
      <c r="B575" s="23"/>
      <c r="C575" s="8"/>
      <c r="D575" s="23"/>
      <c r="E575" s="23"/>
      <c r="F575" s="23"/>
      <c r="G575" s="9"/>
      <c r="H575" s="9"/>
      <c r="I575" s="9"/>
      <c r="J575" s="20"/>
      <c r="K575" s="20"/>
      <c r="L575" s="20"/>
      <c r="M575" s="20"/>
      <c r="N575" s="20"/>
      <c r="O575" s="20"/>
    </row>
    <row r="576" spans="1:15" ht="36" customHeight="1" x14ac:dyDescent="0.2">
      <c r="A576" s="9"/>
      <c r="B576" s="23"/>
      <c r="C576" s="8"/>
      <c r="D576" s="23"/>
      <c r="E576" s="23"/>
      <c r="F576" s="23"/>
      <c r="G576" s="9"/>
      <c r="H576" s="9"/>
      <c r="I576" s="9"/>
      <c r="J576" s="20"/>
      <c r="K576" s="20"/>
      <c r="L576" s="20"/>
      <c r="M576" s="20"/>
      <c r="N576" s="20"/>
      <c r="O576" s="20"/>
    </row>
    <row r="577" spans="1:15" ht="14.25" x14ac:dyDescent="0.2">
      <c r="A577" s="9"/>
      <c r="B577" s="13"/>
      <c r="C577" s="11"/>
      <c r="D577" s="13"/>
      <c r="E577" s="13"/>
      <c r="F577" s="13"/>
      <c r="G577" s="12"/>
      <c r="H577" s="12"/>
      <c r="I577" s="12"/>
      <c r="J577" s="22"/>
      <c r="K577" s="22"/>
      <c r="L577" s="22"/>
      <c r="M577" s="22"/>
      <c r="N577" s="22"/>
      <c r="O577" s="22"/>
    </row>
    <row r="578" spans="1:15" ht="36" customHeight="1" x14ac:dyDescent="0.2">
      <c r="A578" s="9"/>
      <c r="B578" s="13"/>
      <c r="C578" s="11"/>
      <c r="D578" s="13"/>
      <c r="E578" s="13"/>
      <c r="F578" s="13"/>
      <c r="G578" s="12"/>
      <c r="H578" s="12"/>
      <c r="I578" s="12"/>
      <c r="J578" s="22"/>
      <c r="K578" s="22"/>
      <c r="L578" s="22"/>
      <c r="M578" s="22"/>
      <c r="N578" s="22"/>
      <c r="O578" s="22"/>
    </row>
    <row r="579" spans="1:15" ht="36" customHeight="1" x14ac:dyDescent="0.2">
      <c r="A579" s="12"/>
      <c r="B579" s="13"/>
      <c r="C579" s="11"/>
      <c r="D579" s="13"/>
      <c r="E579" s="13"/>
      <c r="F579" s="13"/>
      <c r="G579" s="12"/>
      <c r="H579" s="12"/>
      <c r="I579" s="12"/>
      <c r="J579" s="22"/>
      <c r="K579" s="22"/>
      <c r="L579" s="22"/>
      <c r="M579" s="22"/>
      <c r="N579" s="22"/>
      <c r="O579" s="22"/>
    </row>
    <row r="580" spans="1:15" ht="36" customHeight="1" x14ac:dyDescent="0.2">
      <c r="A580" s="12"/>
      <c r="B580" s="13"/>
      <c r="C580" s="11"/>
      <c r="D580" s="13"/>
      <c r="E580" s="13"/>
      <c r="F580" s="13"/>
      <c r="G580" s="12"/>
      <c r="H580" s="12"/>
      <c r="I580" s="12"/>
      <c r="J580" s="22"/>
      <c r="K580" s="22"/>
      <c r="L580" s="22"/>
      <c r="M580" s="22"/>
      <c r="N580" s="22"/>
      <c r="O580" s="22"/>
    </row>
    <row r="581" spans="1:15" ht="36" customHeight="1" x14ac:dyDescent="0.2">
      <c r="A581" s="12"/>
      <c r="B581" s="13"/>
      <c r="C581" s="11"/>
      <c r="D581" s="13"/>
      <c r="E581" s="13"/>
      <c r="F581" s="13"/>
      <c r="G581" s="12"/>
      <c r="H581" s="12"/>
      <c r="I581" s="12"/>
      <c r="J581" s="22"/>
      <c r="K581" s="22"/>
      <c r="L581" s="22"/>
      <c r="M581" s="22"/>
      <c r="N581" s="22"/>
      <c r="O581" s="22"/>
    </row>
    <row r="582" spans="1:15" ht="14.25" x14ac:dyDescent="0.2">
      <c r="A582" s="12"/>
      <c r="B582" s="13"/>
      <c r="C582" s="11"/>
      <c r="D582" s="13"/>
      <c r="E582" s="13"/>
      <c r="F582" s="13"/>
      <c r="G582" s="12"/>
      <c r="H582" s="12"/>
      <c r="I582" s="12"/>
      <c r="J582" s="22"/>
      <c r="K582" s="22"/>
      <c r="L582" s="22"/>
      <c r="M582" s="22"/>
      <c r="N582" s="22"/>
      <c r="O582" s="22"/>
    </row>
    <row r="583" spans="1:15" ht="14.25" x14ac:dyDescent="0.2">
      <c r="A583" s="12"/>
      <c r="B583" s="13"/>
      <c r="C583" s="11"/>
      <c r="D583" s="13"/>
      <c r="E583" s="13"/>
      <c r="F583" s="13"/>
      <c r="G583" s="12"/>
      <c r="H583" s="12"/>
      <c r="I583" s="12"/>
      <c r="J583" s="22"/>
      <c r="K583" s="22"/>
      <c r="L583" s="22"/>
      <c r="M583" s="22"/>
      <c r="N583" s="22"/>
      <c r="O583" s="22"/>
    </row>
    <row r="584" spans="1:15" ht="14.25" x14ac:dyDescent="0.2">
      <c r="A584" s="12"/>
      <c r="B584" s="13"/>
      <c r="C584" s="11"/>
      <c r="D584" s="13"/>
      <c r="E584" s="13"/>
      <c r="F584" s="13"/>
      <c r="G584" s="12"/>
      <c r="H584" s="12"/>
      <c r="I584" s="12"/>
      <c r="J584" s="22"/>
      <c r="K584" s="22"/>
      <c r="L584" s="22"/>
      <c r="M584" s="22"/>
      <c r="N584" s="22"/>
      <c r="O584" s="22"/>
    </row>
    <row r="585" spans="1:15" ht="14.25" x14ac:dyDescent="0.2">
      <c r="A585" s="12"/>
      <c r="B585" s="13"/>
      <c r="C585" s="11"/>
      <c r="D585" s="13"/>
      <c r="E585" s="13"/>
      <c r="F585" s="13"/>
      <c r="G585" s="12"/>
      <c r="H585" s="12"/>
      <c r="I585" s="12"/>
      <c r="J585" s="22"/>
      <c r="K585" s="22"/>
      <c r="L585" s="22"/>
      <c r="M585" s="22"/>
      <c r="N585" s="22"/>
      <c r="O585" s="22"/>
    </row>
    <row r="586" spans="1:15" ht="14.25" x14ac:dyDescent="0.2">
      <c r="A586" s="12"/>
      <c r="B586" s="13"/>
      <c r="C586" s="11"/>
      <c r="D586" s="13"/>
      <c r="E586" s="13"/>
      <c r="F586" s="13"/>
      <c r="G586" s="12"/>
      <c r="H586" s="12"/>
      <c r="I586" s="12"/>
      <c r="J586" s="22"/>
      <c r="K586" s="22"/>
      <c r="L586" s="22"/>
      <c r="M586" s="22"/>
      <c r="N586" s="22"/>
      <c r="O586" s="22"/>
    </row>
    <row r="587" spans="1:15" ht="14.25" x14ac:dyDescent="0.2">
      <c r="A587" s="12"/>
      <c r="B587" s="13"/>
      <c r="C587" s="11"/>
      <c r="D587" s="13"/>
      <c r="E587" s="13"/>
      <c r="F587" s="13"/>
      <c r="G587" s="12"/>
      <c r="H587" s="12"/>
      <c r="I587" s="12"/>
      <c r="J587" s="22"/>
      <c r="K587" s="22"/>
      <c r="L587" s="22"/>
      <c r="M587" s="22"/>
      <c r="N587" s="22"/>
      <c r="O587" s="22"/>
    </row>
    <row r="588" spans="1:15" ht="14.25" x14ac:dyDescent="0.2">
      <c r="A588" s="12"/>
      <c r="B588" s="13"/>
      <c r="C588" s="11"/>
      <c r="D588" s="13"/>
      <c r="E588" s="13"/>
      <c r="F588" s="13"/>
      <c r="G588" s="12"/>
      <c r="H588" s="12"/>
      <c r="I588" s="12"/>
      <c r="J588" s="22"/>
      <c r="K588" s="22"/>
      <c r="L588" s="22"/>
      <c r="M588" s="22"/>
      <c r="N588" s="22"/>
      <c r="O588" s="22"/>
    </row>
    <row r="589" spans="1:15" ht="36" customHeight="1" x14ac:dyDescent="0.2">
      <c r="A589" s="12"/>
      <c r="B589" s="13"/>
      <c r="C589" s="11"/>
      <c r="D589" s="13"/>
      <c r="E589" s="13"/>
      <c r="F589" s="13"/>
      <c r="G589" s="12"/>
      <c r="H589" s="12"/>
      <c r="I589" s="12"/>
      <c r="J589" s="22"/>
      <c r="K589" s="22"/>
      <c r="L589" s="22"/>
      <c r="M589" s="22"/>
      <c r="N589" s="22"/>
      <c r="O589" s="22"/>
    </row>
    <row r="590" spans="1:15" ht="36" customHeight="1" x14ac:dyDescent="0.2">
      <c r="A590" s="24"/>
      <c r="B590" s="25"/>
      <c r="C590" s="26"/>
      <c r="D590" s="25"/>
      <c r="E590" s="25"/>
      <c r="F590" s="25"/>
      <c r="G590" s="24"/>
      <c r="H590" s="24"/>
      <c r="I590" s="24"/>
      <c r="J590" s="27"/>
      <c r="K590" s="27"/>
      <c r="L590" s="27"/>
      <c r="M590" s="27"/>
      <c r="N590" s="27"/>
      <c r="O590" s="27"/>
    </row>
    <row r="591" spans="1:15" ht="36" customHeight="1" x14ac:dyDescent="0.2">
      <c r="A591" s="6"/>
    </row>
    <row r="592" spans="1:15" ht="36" customHeight="1" x14ac:dyDescent="0.2">
      <c r="A592" s="6"/>
    </row>
    <row r="593" ht="36" customHeight="1" x14ac:dyDescent="0.2"/>
    <row r="594" ht="36" customHeight="1" x14ac:dyDescent="0.2"/>
    <row r="595" ht="36" customHeight="1" x14ac:dyDescent="0.2"/>
    <row r="596" ht="36" customHeight="1" x14ac:dyDescent="0.2"/>
    <row r="597" ht="36" customHeight="1" x14ac:dyDescent="0.2"/>
    <row r="598" ht="36" customHeight="1" x14ac:dyDescent="0.2"/>
    <row r="599" ht="36" customHeight="1" x14ac:dyDescent="0.2"/>
    <row r="600" ht="36" customHeight="1" x14ac:dyDescent="0.2"/>
    <row r="601" ht="36" customHeight="1" x14ac:dyDescent="0.2"/>
    <row r="602" ht="36" customHeight="1" x14ac:dyDescent="0.2"/>
  </sheetData>
  <sortState xmlns:xlrd2="http://schemas.microsoft.com/office/spreadsheetml/2017/richdata2" ref="A11:O505">
    <sortCondition ref="B11:B505"/>
  </sortState>
  <mergeCells count="98">
    <mergeCell ref="A209:N209"/>
    <mergeCell ref="A212:B212"/>
    <mergeCell ref="A293:O293"/>
    <mergeCell ref="A295:B295"/>
    <mergeCell ref="A245:B245"/>
    <mergeCell ref="A213:N213"/>
    <mergeCell ref="A323:B323"/>
    <mergeCell ref="A307:B307"/>
    <mergeCell ref="A315:O315"/>
    <mergeCell ref="A250:B250"/>
    <mergeCell ref="A242:O242"/>
    <mergeCell ref="A277:O277"/>
    <mergeCell ref="A286:B286"/>
    <mergeCell ref="A292:B292"/>
    <mergeCell ref="A246:N246"/>
    <mergeCell ref="A251:N251"/>
    <mergeCell ref="A296:O296"/>
    <mergeCell ref="A276:B276"/>
    <mergeCell ref="A268:N268"/>
    <mergeCell ref="A287:O287"/>
    <mergeCell ref="A526:B526"/>
    <mergeCell ref="A308:O308"/>
    <mergeCell ref="A314:B314"/>
    <mergeCell ref="A330:O330"/>
    <mergeCell ref="A501:B501"/>
    <mergeCell ref="A506:O506"/>
    <mergeCell ref="A355:O355"/>
    <mergeCell ref="A453:O453"/>
    <mergeCell ref="A455:B455"/>
    <mergeCell ref="A376:B376"/>
    <mergeCell ref="A377:O377"/>
    <mergeCell ref="A431:B431"/>
    <mergeCell ref="A333:O333"/>
    <mergeCell ref="A337:B337"/>
    <mergeCell ref="A338:O338"/>
    <mergeCell ref="A354:B354"/>
    <mergeCell ref="B5:N5"/>
    <mergeCell ref="B6:N6"/>
    <mergeCell ref="B7:N7"/>
    <mergeCell ref="B8:N8"/>
    <mergeCell ref="A15:B15"/>
    <mergeCell ref="A11:O11"/>
    <mergeCell ref="G533:H533"/>
    <mergeCell ref="A324:O324"/>
    <mergeCell ref="A329:B329"/>
    <mergeCell ref="A332:B332"/>
    <mergeCell ref="A456:O456"/>
    <mergeCell ref="A515:O515"/>
    <mergeCell ref="A502:O502"/>
    <mergeCell ref="A505:B505"/>
    <mergeCell ref="A514:B514"/>
    <mergeCell ref="G529:H529"/>
    <mergeCell ref="C527:F527"/>
    <mergeCell ref="A527:B527"/>
    <mergeCell ref="A432:O432"/>
    <mergeCell ref="A452:B452"/>
    <mergeCell ref="A373:B373"/>
    <mergeCell ref="A374:O374"/>
    <mergeCell ref="A51:N51"/>
    <mergeCell ref="A57:B57"/>
    <mergeCell ref="A50:B50"/>
    <mergeCell ref="A191:B191"/>
    <mergeCell ref="A267:B267"/>
    <mergeCell ref="A241:B241"/>
    <mergeCell ref="A235:B235"/>
    <mergeCell ref="A231:O231"/>
    <mergeCell ref="A236:O236"/>
    <mergeCell ref="A230:B230"/>
    <mergeCell ref="A221:N221"/>
    <mergeCell ref="A220:B220"/>
    <mergeCell ref="A224:B224"/>
    <mergeCell ref="A225:O225"/>
    <mergeCell ref="A58:N58"/>
    <mergeCell ref="A61:B61"/>
    <mergeCell ref="A20:O20"/>
    <mergeCell ref="A16:O16"/>
    <mergeCell ref="A40:N40"/>
    <mergeCell ref="A26:B26"/>
    <mergeCell ref="A19:B19"/>
    <mergeCell ref="A32:B32"/>
    <mergeCell ref="A39:B39"/>
    <mergeCell ref="A27:O27"/>
    <mergeCell ref="A33:O33"/>
    <mergeCell ref="A62:N62"/>
    <mergeCell ref="A141:B141"/>
    <mergeCell ref="A208:B208"/>
    <mergeCell ref="A181:N181"/>
    <mergeCell ref="A142:N142"/>
    <mergeCell ref="A150:B150"/>
    <mergeCell ref="A154:N154"/>
    <mergeCell ref="A177:B177"/>
    <mergeCell ref="A178:N178"/>
    <mergeCell ref="A180:B180"/>
    <mergeCell ref="A195:O195"/>
    <mergeCell ref="A192:N192"/>
    <mergeCell ref="A194:B194"/>
    <mergeCell ref="A151:N151"/>
    <mergeCell ref="A153:B153"/>
  </mergeCells>
  <printOptions horizontalCentered="1"/>
  <pageMargins left="0.25" right="0.25" top="0.75" bottom="0.75" header="0.3" footer="0.3"/>
  <pageSetup paperSize="5" scale="53" fitToHeight="0" orientation="landscape" r:id="rId1"/>
  <headerFooter>
    <oddFooter>Página &amp;P</oddFooter>
  </headerFooter>
  <rowBreaks count="1" manualBreakCount="1">
    <brk id="534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62"/>
  <sheetViews>
    <sheetView showGridLines="0" zoomScale="80" zoomScaleNormal="80" zoomScaleSheetLayoutView="70" workbookViewId="0">
      <selection activeCell="P115" sqref="P115"/>
    </sheetView>
  </sheetViews>
  <sheetFormatPr baseColWidth="10" defaultRowHeight="12.75" x14ac:dyDescent="0.2"/>
  <cols>
    <col min="1" max="1" width="6.5703125" style="7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7" customWidth="1"/>
    <col min="13" max="14" width="14.5703125" style="7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16"/>
      <c r="B2" s="8"/>
      <c r="C2" s="8"/>
      <c r="D2" s="8"/>
      <c r="E2" s="8"/>
      <c r="F2" s="8"/>
      <c r="G2" s="8"/>
      <c r="H2" s="8"/>
      <c r="I2" s="8"/>
      <c r="J2" s="8"/>
      <c r="K2" s="8"/>
      <c r="L2" s="16"/>
      <c r="M2" s="16"/>
      <c r="N2" s="16"/>
      <c r="O2" s="8"/>
      <c r="P2" s="8"/>
      <c r="Q2" s="8"/>
    </row>
    <row r="4" spans="1:17" x14ac:dyDescent="0.2">
      <c r="A4" s="99"/>
      <c r="B4" s="2"/>
      <c r="C4" s="2"/>
      <c r="D4" s="2"/>
      <c r="E4" s="2"/>
      <c r="F4" s="2"/>
      <c r="G4" s="2"/>
      <c r="H4" s="2"/>
      <c r="I4" s="2"/>
      <c r="J4" s="2"/>
      <c r="K4" s="2"/>
      <c r="L4" s="99"/>
      <c r="M4" s="99"/>
      <c r="N4" s="99"/>
      <c r="O4" s="2"/>
      <c r="P4" s="2"/>
      <c r="Q4" s="2"/>
    </row>
    <row r="5" spans="1:17" x14ac:dyDescent="0.2">
      <c r="A5" s="284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</row>
    <row r="6" spans="1:17" x14ac:dyDescent="0.2">
      <c r="A6" s="288" t="s">
        <v>9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</row>
    <row r="7" spans="1:17" x14ac:dyDescent="0.2">
      <c r="A7" s="288" t="s">
        <v>886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</row>
    <row r="8" spans="1:17" ht="9" customHeight="1" x14ac:dyDescent="0.2">
      <c r="A8" s="99"/>
      <c r="B8" s="100"/>
      <c r="C8" s="100"/>
      <c r="D8" s="100"/>
      <c r="E8" s="100"/>
      <c r="F8" s="100"/>
      <c r="G8" s="100"/>
      <c r="H8" s="100"/>
      <c r="I8" s="100"/>
      <c r="J8" s="2"/>
      <c r="K8" s="100"/>
      <c r="L8" s="99"/>
      <c r="M8" s="101"/>
      <c r="N8" s="101"/>
      <c r="O8" s="2"/>
      <c r="P8" s="2"/>
      <c r="Q8" s="2"/>
    </row>
    <row r="9" spans="1:17" x14ac:dyDescent="0.2">
      <c r="A9" s="173"/>
      <c r="B9" s="278" t="s">
        <v>850</v>
      </c>
      <c r="C9" s="278"/>
      <c r="D9" s="278"/>
      <c r="E9" s="278"/>
      <c r="F9" s="278"/>
      <c r="G9" s="278"/>
      <c r="H9" s="278"/>
      <c r="I9" s="278"/>
      <c r="J9" s="278"/>
      <c r="K9" s="292"/>
      <c r="L9" s="293"/>
      <c r="M9" s="294"/>
      <c r="N9" s="278"/>
      <c r="O9" s="2"/>
    </row>
    <row r="10" spans="1:17" x14ac:dyDescent="0.2">
      <c r="A10" s="99"/>
      <c r="B10" s="2"/>
      <c r="C10" s="2"/>
      <c r="D10" s="2"/>
      <c r="E10" s="2"/>
      <c r="F10" s="2"/>
      <c r="G10" s="2"/>
      <c r="H10" s="2"/>
      <c r="I10" s="2"/>
      <c r="J10" s="2"/>
      <c r="K10" s="2"/>
      <c r="L10" s="99"/>
      <c r="M10" s="99"/>
      <c r="N10" s="99"/>
      <c r="O10" s="2"/>
      <c r="P10" s="2"/>
      <c r="Q10" s="2"/>
    </row>
    <row r="11" spans="1:17" x14ac:dyDescent="0.2">
      <c r="A11" s="99"/>
      <c r="B11" s="2"/>
      <c r="C11" s="2"/>
      <c r="D11" s="2"/>
      <c r="E11" s="2"/>
      <c r="F11" s="2"/>
      <c r="G11" s="2"/>
      <c r="H11" s="2"/>
      <c r="I11" s="2"/>
      <c r="J11" s="2"/>
      <c r="K11" s="2"/>
      <c r="L11" s="99"/>
      <c r="M11" s="99"/>
      <c r="N11" s="99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91" t="s">
        <v>8</v>
      </c>
      <c r="B13" s="92" t="s">
        <v>5</v>
      </c>
      <c r="C13" s="92" t="s">
        <v>17</v>
      </c>
      <c r="D13" s="92" t="s">
        <v>6</v>
      </c>
      <c r="E13" s="92" t="s">
        <v>7</v>
      </c>
      <c r="F13" s="92" t="s">
        <v>18</v>
      </c>
      <c r="G13" s="92" t="s">
        <v>418</v>
      </c>
      <c r="H13" s="92" t="s">
        <v>14</v>
      </c>
      <c r="I13" s="92" t="s">
        <v>12</v>
      </c>
      <c r="J13" s="92" t="s">
        <v>383</v>
      </c>
      <c r="K13" s="92" t="s">
        <v>384</v>
      </c>
      <c r="L13" s="92" t="s">
        <v>0</v>
      </c>
      <c r="M13" s="92" t="s">
        <v>1</v>
      </c>
      <c r="N13" s="92" t="s">
        <v>2</v>
      </c>
      <c r="O13" s="92" t="s">
        <v>385</v>
      </c>
      <c r="P13" s="92" t="s">
        <v>386</v>
      </c>
      <c r="Q13" s="102" t="s">
        <v>10</v>
      </c>
    </row>
    <row r="14" spans="1:17" s="7" customFormat="1" ht="36.75" customHeight="1" x14ac:dyDescent="0.2">
      <c r="A14" s="272" t="s">
        <v>908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4"/>
    </row>
    <row r="15" spans="1:17" ht="38.25" customHeight="1" x14ac:dyDescent="0.2">
      <c r="A15" s="111">
        <v>1</v>
      </c>
      <c r="B15" s="104" t="s">
        <v>691</v>
      </c>
      <c r="C15" s="104" t="s">
        <v>492</v>
      </c>
      <c r="D15" s="104" t="s">
        <v>909</v>
      </c>
      <c r="E15" s="105" t="s">
        <v>324</v>
      </c>
      <c r="F15" s="105" t="s">
        <v>19</v>
      </c>
      <c r="G15" s="106">
        <v>45566</v>
      </c>
      <c r="H15" s="106">
        <v>45748</v>
      </c>
      <c r="I15" s="108">
        <v>105000</v>
      </c>
      <c r="J15" s="108">
        <v>0</v>
      </c>
      <c r="K15" s="108">
        <f>SUM(I15:J15)</f>
        <v>105000</v>
      </c>
      <c r="L15" s="108">
        <f>IF(I15&gt;=Datos!$D$14,(Datos!$D$14*Datos!$C$14),IF(I15&lt;=Datos!$D$14,(I15*Datos!$C$14)))</f>
        <v>3013.5</v>
      </c>
      <c r="M15" s="109">
        <v>12852.63</v>
      </c>
      <c r="N15" s="108">
        <f>IF(I15&gt;=Datos!$D$15,(Datos!$D$15*Datos!$C$15),IF(I15&lt;=Datos!$D$15,(I15*Datos!$C$15)))</f>
        <v>3192</v>
      </c>
      <c r="O15" s="108">
        <v>1740.46</v>
      </c>
      <c r="P15" s="108">
        <f>SUM(L15:O15)</f>
        <v>20798.589999999997</v>
      </c>
      <c r="Q15" s="110">
        <f>+K15-P15</f>
        <v>84201.41</v>
      </c>
    </row>
    <row r="16" spans="1:17" s="90" customFormat="1" ht="36.75" customHeight="1" x14ac:dyDescent="0.2">
      <c r="A16" s="272" t="s">
        <v>551</v>
      </c>
      <c r="B16" s="273"/>
      <c r="C16" s="121">
        <v>1</v>
      </c>
      <c r="D16" s="121"/>
      <c r="E16" s="225"/>
      <c r="F16" s="122"/>
      <c r="G16" s="123"/>
      <c r="H16" s="124"/>
      <c r="I16" s="125">
        <f>SUM(I15)</f>
        <v>105000</v>
      </c>
      <c r="J16" s="125">
        <f t="shared" ref="J16:Q16" si="0">SUM(J15)</f>
        <v>0</v>
      </c>
      <c r="K16" s="125">
        <f t="shared" si="0"/>
        <v>105000</v>
      </c>
      <c r="L16" s="125">
        <f t="shared" si="0"/>
        <v>3013.5</v>
      </c>
      <c r="M16" s="125">
        <f t="shared" si="0"/>
        <v>12852.63</v>
      </c>
      <c r="N16" s="125">
        <f t="shared" si="0"/>
        <v>3192</v>
      </c>
      <c r="O16" s="125">
        <f t="shared" si="0"/>
        <v>1740.46</v>
      </c>
      <c r="P16" s="125">
        <f t="shared" si="0"/>
        <v>20798.589999999997</v>
      </c>
      <c r="Q16" s="125">
        <f t="shared" si="0"/>
        <v>84201.41</v>
      </c>
    </row>
    <row r="17" spans="1:17" s="7" customFormat="1" ht="36.75" customHeight="1" x14ac:dyDescent="0.2">
      <c r="A17" s="272" t="s">
        <v>596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4"/>
    </row>
    <row r="18" spans="1:17" s="7" customFormat="1" ht="38.25" customHeight="1" x14ac:dyDescent="0.2">
      <c r="A18" s="111">
        <v>2</v>
      </c>
      <c r="B18" s="119" t="s">
        <v>903</v>
      </c>
      <c r="C18" s="119" t="s">
        <v>492</v>
      </c>
      <c r="D18" s="119" t="s">
        <v>904</v>
      </c>
      <c r="E18" s="120" t="s">
        <v>324</v>
      </c>
      <c r="F18" s="120" t="s">
        <v>19</v>
      </c>
      <c r="G18" s="132">
        <v>45597</v>
      </c>
      <c r="H18" s="133">
        <v>45778</v>
      </c>
      <c r="I18" s="116">
        <v>65000</v>
      </c>
      <c r="J18" s="116">
        <v>0</v>
      </c>
      <c r="K18" s="116">
        <f>SUM(I18:J18)</f>
        <v>65000</v>
      </c>
      <c r="L18" s="116">
        <f>IF(I18&gt;=Datos!$D$14,(Datos!$D$14*Datos!$C$14),IF(I18&lt;=Datos!$D$14,(I18*Datos!$C$14)))</f>
        <v>1865.5</v>
      </c>
      <c r="M18" s="117">
        <f>IF((I18-L18-N18)&lt;=Datos!$G$7,"0",IF((I18-L18-N18)&lt;=Datos!$G$8,((I18-L18-N18)-Datos!$F$8)*Datos!$I$6,IF((I18-L18-N18)&lt;=Datos!$G$9,Datos!$I$8+((I18-L18-N18)-Datos!$F$9)*Datos!$J$6,IF((I18-L18-N18)&gt;=Datos!$F$10,(Datos!$I$8+Datos!$J$8)+((I18-L18-N18)-Datos!$F$10)*Datos!$K$6))))</f>
        <v>4427.5756666666657</v>
      </c>
      <c r="N18" s="116">
        <f>IF(I18&gt;=Datos!$D$15,(Datos!$D$15*Datos!$C$15),IF(I18&lt;=Datos!$D$15,(I18*Datos!$C$15)))</f>
        <v>1976</v>
      </c>
      <c r="O18" s="116">
        <v>25</v>
      </c>
      <c r="P18" s="116">
        <f>SUM(L18:O18)</f>
        <v>8294.0756666666657</v>
      </c>
      <c r="Q18" s="118">
        <f>+K18-P18</f>
        <v>56705.924333333336</v>
      </c>
    </row>
    <row r="19" spans="1:17" s="7" customFormat="1" ht="38.25" customHeight="1" x14ac:dyDescent="0.2">
      <c r="A19" s="111">
        <v>3</v>
      </c>
      <c r="B19" s="119" t="s">
        <v>300</v>
      </c>
      <c r="C19" s="119" t="s">
        <v>492</v>
      </c>
      <c r="D19" s="119" t="s">
        <v>633</v>
      </c>
      <c r="E19" s="120" t="s">
        <v>324</v>
      </c>
      <c r="F19" s="120" t="s">
        <v>322</v>
      </c>
      <c r="G19" s="132">
        <v>45566</v>
      </c>
      <c r="H19" s="133">
        <v>45748</v>
      </c>
      <c r="I19" s="116">
        <v>135000</v>
      </c>
      <c r="J19" s="116">
        <v>0</v>
      </c>
      <c r="K19" s="116">
        <f>SUM(I19:J19)</f>
        <v>135000</v>
      </c>
      <c r="L19" s="116">
        <f>IF(I19&gt;=Datos!$D$14,(Datos!$D$14*Datos!$C$14),IF(I19&lt;=Datos!$D$14,(I19*Datos!$C$14)))</f>
        <v>3874.5</v>
      </c>
      <c r="M19" s="117">
        <f>IF((I19-L19-N19)&lt;=Datos!$G$7,"0",IF((I19-L19-N19)&lt;=Datos!$G$8,((I19-L19-N19)-Datos!$F$8)*Datos!$I$6,IF((I19-L19-N19)&lt;=Datos!$G$9,Datos!$I$8+((I19-L19-N19)-Datos!$F$9)*Datos!$J$6,IF((I19-L19-N19)&gt;=Datos!$F$10,(Datos!$I$8+Datos!$J$8)+((I19-L19-N19)-Datos!$F$10)*Datos!$K$6))))</f>
        <v>20338.235666666667</v>
      </c>
      <c r="N19" s="116">
        <f>IF(I19&gt;=Datos!$D$15,(Datos!$D$15*Datos!$C$15),IF(I19&lt;=Datos!$D$15,(I19*Datos!$C$15)))</f>
        <v>4104</v>
      </c>
      <c r="O19" s="116">
        <v>15891.79</v>
      </c>
      <c r="P19" s="116">
        <f>SUM(L19:O19)</f>
        <v>44208.525666666668</v>
      </c>
      <c r="Q19" s="118">
        <f>+K19-P19</f>
        <v>90791.474333333332</v>
      </c>
    </row>
    <row r="20" spans="1:17" s="90" customFormat="1" ht="36.75" customHeight="1" x14ac:dyDescent="0.2">
      <c r="A20" s="272" t="s">
        <v>551</v>
      </c>
      <c r="B20" s="273"/>
      <c r="C20" s="121">
        <v>2</v>
      </c>
      <c r="D20" s="121"/>
      <c r="E20" s="225"/>
      <c r="F20" s="122"/>
      <c r="G20" s="123"/>
      <c r="H20" s="124"/>
      <c r="I20" s="125">
        <f>SUM(I18:I19)</f>
        <v>200000</v>
      </c>
      <c r="J20" s="125">
        <f t="shared" ref="J20:Q20" si="1">SUM(J18:J19)</f>
        <v>0</v>
      </c>
      <c r="K20" s="125">
        <f t="shared" si="1"/>
        <v>200000</v>
      </c>
      <c r="L20" s="125">
        <f t="shared" si="1"/>
        <v>5740</v>
      </c>
      <c r="M20" s="125">
        <f t="shared" si="1"/>
        <v>24765.811333333331</v>
      </c>
      <c r="N20" s="125">
        <f t="shared" si="1"/>
        <v>6080</v>
      </c>
      <c r="O20" s="125">
        <f t="shared" si="1"/>
        <v>15916.79</v>
      </c>
      <c r="P20" s="125">
        <f t="shared" si="1"/>
        <v>52502.601333333332</v>
      </c>
      <c r="Q20" s="125">
        <f t="shared" si="1"/>
        <v>147497.39866666668</v>
      </c>
    </row>
    <row r="21" spans="1:17" s="7" customFormat="1" ht="36.75" customHeight="1" x14ac:dyDescent="0.2">
      <c r="A21" s="272" t="s">
        <v>597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4"/>
    </row>
    <row r="22" spans="1:17" ht="38.25" customHeight="1" x14ac:dyDescent="0.2">
      <c r="A22" s="111">
        <v>4</v>
      </c>
      <c r="B22" s="104" t="s">
        <v>541</v>
      </c>
      <c r="C22" s="104" t="s">
        <v>492</v>
      </c>
      <c r="D22" s="104" t="s">
        <v>574</v>
      </c>
      <c r="E22" s="105" t="s">
        <v>324</v>
      </c>
      <c r="F22" s="105" t="s">
        <v>19</v>
      </c>
      <c r="G22" s="106">
        <v>45536</v>
      </c>
      <c r="H22" s="106">
        <v>45717</v>
      </c>
      <c r="I22" s="108">
        <v>105000</v>
      </c>
      <c r="J22" s="108">
        <v>0</v>
      </c>
      <c r="K22" s="108">
        <f>SUM(I22:J22)</f>
        <v>105000</v>
      </c>
      <c r="L22" s="108">
        <f>IF(I22&gt;=Datos!$D$14,(Datos!$D$14*Datos!$C$14),IF(I22&lt;=Datos!$D$14,(I22*Datos!$C$14)))</f>
        <v>3013.5</v>
      </c>
      <c r="M22" s="109">
        <v>12852.63</v>
      </c>
      <c r="N22" s="108">
        <f>IF(I22&gt;=Datos!$D$15,(Datos!$D$15*Datos!$C$15),IF(I22&lt;=Datos!$D$15,(I22*Datos!$C$15)))</f>
        <v>3192</v>
      </c>
      <c r="O22" s="108">
        <v>1740.46</v>
      </c>
      <c r="P22" s="108">
        <f>SUM(L22:O22)</f>
        <v>20798.589999999997</v>
      </c>
      <c r="Q22" s="110">
        <f>+K22-P22</f>
        <v>84201.41</v>
      </c>
    </row>
    <row r="23" spans="1:17" s="90" customFormat="1" ht="36.75" customHeight="1" x14ac:dyDescent="0.2">
      <c r="A23" s="272" t="s">
        <v>551</v>
      </c>
      <c r="B23" s="273"/>
      <c r="C23" s="121">
        <v>1</v>
      </c>
      <c r="D23" s="121"/>
      <c r="E23" s="225"/>
      <c r="F23" s="122"/>
      <c r="G23" s="123"/>
      <c r="H23" s="124"/>
      <c r="I23" s="125">
        <f>SUM(I22)</f>
        <v>105000</v>
      </c>
      <c r="J23" s="125">
        <f t="shared" ref="J23:Q23" si="2">SUM(J22)</f>
        <v>0</v>
      </c>
      <c r="K23" s="125">
        <f t="shared" si="2"/>
        <v>105000</v>
      </c>
      <c r="L23" s="125">
        <f t="shared" si="2"/>
        <v>3013.5</v>
      </c>
      <c r="M23" s="125">
        <f t="shared" si="2"/>
        <v>12852.63</v>
      </c>
      <c r="N23" s="125">
        <f t="shared" si="2"/>
        <v>3192</v>
      </c>
      <c r="O23" s="125">
        <f t="shared" si="2"/>
        <v>1740.46</v>
      </c>
      <c r="P23" s="125">
        <f t="shared" si="2"/>
        <v>20798.589999999997</v>
      </c>
      <c r="Q23" s="125">
        <f t="shared" si="2"/>
        <v>84201.41</v>
      </c>
    </row>
    <row r="24" spans="1:17" s="7" customFormat="1" ht="36.75" customHeight="1" x14ac:dyDescent="0.2">
      <c r="A24" s="272" t="s">
        <v>569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4"/>
    </row>
    <row r="25" spans="1:17" s="7" customFormat="1" ht="38.25" customHeight="1" x14ac:dyDescent="0.2">
      <c r="A25" s="111">
        <v>5</v>
      </c>
      <c r="B25" s="137" t="s">
        <v>323</v>
      </c>
      <c r="C25" s="119" t="s">
        <v>492</v>
      </c>
      <c r="D25" s="119" t="s">
        <v>15</v>
      </c>
      <c r="E25" s="120" t="s">
        <v>324</v>
      </c>
      <c r="F25" s="120" t="s">
        <v>322</v>
      </c>
      <c r="G25" s="132">
        <v>45444</v>
      </c>
      <c r="H25" s="133">
        <v>45627</v>
      </c>
      <c r="I25" s="115">
        <v>65000</v>
      </c>
      <c r="J25" s="115">
        <v>0</v>
      </c>
      <c r="K25" s="115">
        <f t="shared" ref="K25:K26" si="3">SUM(I25:J25)</f>
        <v>65000</v>
      </c>
      <c r="L25" s="115">
        <f>IF(I25&gt;=Datos!$D$14,(Datos!$D$14*Datos!$C$14),IF(I25&lt;=Datos!$D$14,(I25*Datos!$C$14)))</f>
        <v>1865.5</v>
      </c>
      <c r="M25" s="138">
        <f>IF((I25-L25-N25)&lt;=Datos!$G$7,"0",IF((I25-L25-N25)&lt;=Datos!$G$8,((I25-L25-N25)-Datos!$F$8)*Datos!$I$6,IF((I25-L25-N25)&lt;=Datos!$G$9,Datos!$I$8+((I25-L25-N25)-Datos!$F$9)*Datos!$J$6,IF((I25-L25-N25)&gt;=Datos!$F$10,(Datos!$I$8+Datos!$J$8)+((I25-L25-N25)-Datos!$F$10)*Datos!$K$6))))</f>
        <v>4427.5756666666657</v>
      </c>
      <c r="N25" s="115">
        <f>IF(I25&gt;=Datos!$D$15,(Datos!$D$15*Datos!$C$15),IF(I25&lt;=Datos!$D$15,(I25*Datos!$C$15)))</f>
        <v>1976</v>
      </c>
      <c r="O25" s="115">
        <v>25</v>
      </c>
      <c r="P25" s="116">
        <f t="shared" ref="P25:P27" si="4">SUM(L25:O25)</f>
        <v>8294.0756666666657</v>
      </c>
      <c r="Q25" s="118">
        <f>+K25-P25</f>
        <v>56705.924333333336</v>
      </c>
    </row>
    <row r="26" spans="1:17" s="7" customFormat="1" ht="38.25" customHeight="1" x14ac:dyDescent="0.2">
      <c r="A26" s="111">
        <v>6</v>
      </c>
      <c r="B26" s="137" t="s">
        <v>700</v>
      </c>
      <c r="C26" s="119" t="s">
        <v>492</v>
      </c>
      <c r="D26" s="119" t="s">
        <v>15</v>
      </c>
      <c r="E26" s="120" t="s">
        <v>324</v>
      </c>
      <c r="F26" s="120" t="s">
        <v>19</v>
      </c>
      <c r="G26" s="132">
        <v>45597</v>
      </c>
      <c r="H26" s="133">
        <v>45778</v>
      </c>
      <c r="I26" s="115">
        <v>60000</v>
      </c>
      <c r="J26" s="115">
        <v>0</v>
      </c>
      <c r="K26" s="115">
        <f t="shared" si="3"/>
        <v>60000</v>
      </c>
      <c r="L26" s="115">
        <f>IF(I26&gt;=Datos!$D$14,(Datos!$D$14*Datos!$C$14),IF(I26&lt;=Datos!$D$14,(I26*Datos!$C$14)))</f>
        <v>1722</v>
      </c>
      <c r="M26" s="138">
        <v>3143.58</v>
      </c>
      <c r="N26" s="115">
        <f>IF(I26&gt;=Datos!$D$15,(Datos!$D$15*Datos!$C$15),IF(I26&lt;=Datos!$D$15,(I26*Datos!$C$15)))</f>
        <v>1824</v>
      </c>
      <c r="O26" s="115">
        <v>1740.46</v>
      </c>
      <c r="P26" s="116">
        <f t="shared" si="4"/>
        <v>8430.0400000000009</v>
      </c>
      <c r="Q26" s="118">
        <f>+K26-P26</f>
        <v>51569.96</v>
      </c>
    </row>
    <row r="27" spans="1:17" s="7" customFormat="1" ht="38.25" customHeight="1" x14ac:dyDescent="0.2">
      <c r="A27" s="111">
        <v>7</v>
      </c>
      <c r="B27" s="137" t="s">
        <v>647</v>
      </c>
      <c r="C27" s="119" t="s">
        <v>492</v>
      </c>
      <c r="D27" s="119" t="s">
        <v>15</v>
      </c>
      <c r="E27" s="120" t="s">
        <v>324</v>
      </c>
      <c r="F27" s="120" t="s">
        <v>322</v>
      </c>
      <c r="G27" s="132">
        <v>45597</v>
      </c>
      <c r="H27" s="133">
        <v>45778</v>
      </c>
      <c r="I27" s="115">
        <v>60000</v>
      </c>
      <c r="J27" s="115">
        <v>0</v>
      </c>
      <c r="K27" s="115">
        <f t="shared" ref="K27" si="5">SUM(I27:J27)</f>
        <v>60000</v>
      </c>
      <c r="L27" s="115">
        <f>IF(I27&gt;=Datos!$D$14,(Datos!$D$14*Datos!$C$14),IF(I27&lt;=Datos!$D$14,(I27*Datos!$C$14)))</f>
        <v>1722</v>
      </c>
      <c r="M27" s="138">
        <f>IF((I27-L27-N27)&lt;=Datos!$G$7,"0",IF((I27-L27-N27)&lt;=Datos!$G$8,((I27-L27-N27)-Datos!$F$8)*Datos!$I$6,IF((I27-L27-N27)&lt;=Datos!$G$9,Datos!$I$8+((I27-L27-N27)-Datos!$F$9)*Datos!$J$6,IF((I27-L27-N27)&gt;=Datos!$F$10,(Datos!$I$8+Datos!$J$8)+((I27-L27-N27)-Datos!$F$10)*Datos!$K$6))))</f>
        <v>3486.6756666666661</v>
      </c>
      <c r="N27" s="115">
        <f>IF(I27&gt;=Datos!$D$15,(Datos!$D$15*Datos!$C$15),IF(I27&lt;=Datos!$D$15,(I27*Datos!$C$15)))</f>
        <v>1824</v>
      </c>
      <c r="O27" s="115">
        <v>25</v>
      </c>
      <c r="P27" s="116">
        <f t="shared" si="4"/>
        <v>7057.6756666666661</v>
      </c>
      <c r="Q27" s="118">
        <f>+K27-P27</f>
        <v>52942.324333333338</v>
      </c>
    </row>
    <row r="28" spans="1:17" s="90" customFormat="1" ht="36.75" customHeight="1" x14ac:dyDescent="0.2">
      <c r="A28" s="272" t="s">
        <v>551</v>
      </c>
      <c r="B28" s="273"/>
      <c r="C28" s="121">
        <v>3</v>
      </c>
      <c r="D28" s="121"/>
      <c r="E28" s="225"/>
      <c r="F28" s="122"/>
      <c r="G28" s="123"/>
      <c r="H28" s="124"/>
      <c r="I28" s="125">
        <f t="shared" ref="I28:Q28" si="6">SUM(I25:I27)</f>
        <v>185000</v>
      </c>
      <c r="J28" s="125">
        <f t="shared" si="6"/>
        <v>0</v>
      </c>
      <c r="K28" s="125">
        <f t="shared" si="6"/>
        <v>185000</v>
      </c>
      <c r="L28" s="125">
        <f t="shared" si="6"/>
        <v>5309.5</v>
      </c>
      <c r="M28" s="125">
        <f t="shared" si="6"/>
        <v>11057.831333333332</v>
      </c>
      <c r="N28" s="125">
        <f t="shared" si="6"/>
        <v>5624</v>
      </c>
      <c r="O28" s="125">
        <f t="shared" si="6"/>
        <v>1790.46</v>
      </c>
      <c r="P28" s="125">
        <f t="shared" si="6"/>
        <v>23781.791333333331</v>
      </c>
      <c r="Q28" s="125">
        <f t="shared" si="6"/>
        <v>161218.20866666667</v>
      </c>
    </row>
    <row r="29" spans="1:17" s="7" customFormat="1" ht="36.75" customHeight="1" x14ac:dyDescent="0.2">
      <c r="A29" s="272" t="s">
        <v>906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4"/>
    </row>
    <row r="30" spans="1:17" s="7" customFormat="1" ht="38.25" customHeight="1" x14ac:dyDescent="0.2">
      <c r="A30" s="111">
        <v>8</v>
      </c>
      <c r="B30" s="140" t="s">
        <v>420</v>
      </c>
      <c r="C30" s="141" t="s">
        <v>492</v>
      </c>
      <c r="D30" s="135" t="s">
        <v>907</v>
      </c>
      <c r="E30" s="120" t="s">
        <v>324</v>
      </c>
      <c r="F30" s="120" t="s">
        <v>19</v>
      </c>
      <c r="G30" s="133">
        <v>45536</v>
      </c>
      <c r="H30" s="132">
        <v>45717</v>
      </c>
      <c r="I30" s="136">
        <v>145000</v>
      </c>
      <c r="J30" s="116">
        <v>0</v>
      </c>
      <c r="K30" s="116">
        <f>SUM(I30:J30)</f>
        <v>145000</v>
      </c>
      <c r="L30" s="116">
        <f>IF(I30&gt;=Datos!$D$14,(Datos!$D$14*Datos!$C$14),IF(I30&lt;=Datos!$D$14,(I30*Datos!$C$14)))</f>
        <v>4161.5</v>
      </c>
      <c r="M30" s="117">
        <f>IF((I30-L30-N30)&lt;=Datos!$G$7,"0",IF((I30-L30-N30)&lt;=Datos!$G$8,((I30-L30-N30)-Datos!$F$8)*Datos!$I$6,IF((I30-L30-N30)&lt;=Datos!$G$9,Datos!$I$8+((I30-L30-N30)-Datos!$F$9)*Datos!$J$6,IF((I30-L30-N30)&gt;=Datos!$F$10,(Datos!$I$8+Datos!$J$8)+((I30-L30-N30)-Datos!$F$10)*Datos!$K$6))))</f>
        <v>22690.485666666667</v>
      </c>
      <c r="N30" s="116">
        <f>IF(I30&gt;=Datos!$D$15,(Datos!$D$15*Datos!$C$15),IF(I30&lt;=Datos!$D$15,(I30*Datos!$C$15)))</f>
        <v>4408</v>
      </c>
      <c r="O30" s="116">
        <v>25</v>
      </c>
      <c r="P30" s="116">
        <f t="shared" ref="P30" si="7">SUM(L30:O30)</f>
        <v>31284.985666666667</v>
      </c>
      <c r="Q30" s="118">
        <f t="shared" ref="Q30" si="8">+K30-P30</f>
        <v>113715.01433333333</v>
      </c>
    </row>
    <row r="31" spans="1:17" s="90" customFormat="1" ht="36.75" customHeight="1" x14ac:dyDescent="0.2">
      <c r="A31" s="272" t="s">
        <v>551</v>
      </c>
      <c r="B31" s="273"/>
      <c r="C31" s="121">
        <v>1</v>
      </c>
      <c r="D31" s="301"/>
      <c r="E31" s="301"/>
      <c r="F31" s="301"/>
      <c r="G31" s="301"/>
      <c r="H31" s="302"/>
      <c r="I31" s="126">
        <f>SUM(I30)</f>
        <v>145000</v>
      </c>
      <c r="J31" s="126">
        <f t="shared" ref="J31:Q31" si="9">SUM(J30)</f>
        <v>0</v>
      </c>
      <c r="K31" s="126">
        <f t="shared" si="9"/>
        <v>145000</v>
      </c>
      <c r="L31" s="126">
        <f t="shared" si="9"/>
        <v>4161.5</v>
      </c>
      <c r="M31" s="126">
        <f t="shared" si="9"/>
        <v>22690.485666666667</v>
      </c>
      <c r="N31" s="126">
        <f t="shared" si="9"/>
        <v>4408</v>
      </c>
      <c r="O31" s="126">
        <f t="shared" si="9"/>
        <v>25</v>
      </c>
      <c r="P31" s="126">
        <f t="shared" si="9"/>
        <v>31284.985666666667</v>
      </c>
      <c r="Q31" s="126">
        <f t="shared" si="9"/>
        <v>113715.01433333333</v>
      </c>
    </row>
    <row r="32" spans="1:17" s="7" customFormat="1" ht="36.75" customHeight="1" x14ac:dyDescent="0.2">
      <c r="A32" s="272" t="s">
        <v>570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4"/>
    </row>
    <row r="33" spans="1:17" s="7" customFormat="1" ht="38.25" customHeight="1" x14ac:dyDescent="0.2">
      <c r="A33" s="111">
        <v>9</v>
      </c>
      <c r="B33" s="130" t="s">
        <v>499</v>
      </c>
      <c r="C33" s="130" t="s">
        <v>492</v>
      </c>
      <c r="D33" s="130" t="s">
        <v>306</v>
      </c>
      <c r="E33" s="113" t="s">
        <v>324</v>
      </c>
      <c r="F33" s="113" t="s">
        <v>19</v>
      </c>
      <c r="G33" s="114">
        <v>45566</v>
      </c>
      <c r="H33" s="131">
        <v>45748</v>
      </c>
      <c r="I33" s="116">
        <v>120000</v>
      </c>
      <c r="J33" s="116">
        <v>0</v>
      </c>
      <c r="K33" s="116">
        <f>SUM(I33:J33)</f>
        <v>120000</v>
      </c>
      <c r="L33" s="116">
        <f>IF(I33&gt;=Datos!$D$14,(Datos!$D$14*Datos!$C$14),IF(I33&lt;=Datos!$D$14,(I33*Datos!$C$14)))</f>
        <v>3444</v>
      </c>
      <c r="M33" s="117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16809.860666666667</v>
      </c>
      <c r="N33" s="116">
        <f>IF(I33&gt;=Datos!$D$15,(Datos!$D$15*Datos!$C$15),IF(I33&lt;=Datos!$D$15,(I33*Datos!$C$15)))</f>
        <v>3648</v>
      </c>
      <c r="O33" s="116">
        <v>25</v>
      </c>
      <c r="P33" s="116">
        <f t="shared" ref="P33" si="10">SUM(L33:O33)</f>
        <v>23926.860666666667</v>
      </c>
      <c r="Q33" s="118">
        <f>+K33-P33</f>
        <v>96073.139333333325</v>
      </c>
    </row>
    <row r="34" spans="1:17" s="90" customFormat="1" ht="36.75" customHeight="1" x14ac:dyDescent="0.2">
      <c r="A34" s="272" t="s">
        <v>551</v>
      </c>
      <c r="B34" s="273"/>
      <c r="C34" s="121">
        <v>1</v>
      </c>
      <c r="D34" s="121"/>
      <c r="E34" s="225"/>
      <c r="F34" s="139"/>
      <c r="G34" s="125"/>
      <c r="H34" s="126"/>
      <c r="I34" s="126">
        <f>SUM(I33)</f>
        <v>120000</v>
      </c>
      <c r="J34" s="126">
        <f t="shared" ref="J34:Q34" si="11">SUM(J33)</f>
        <v>0</v>
      </c>
      <c r="K34" s="126">
        <f t="shared" si="11"/>
        <v>120000</v>
      </c>
      <c r="L34" s="126">
        <f t="shared" si="11"/>
        <v>3444</v>
      </c>
      <c r="M34" s="126">
        <f t="shared" si="11"/>
        <v>16809.860666666667</v>
      </c>
      <c r="N34" s="126">
        <f t="shared" si="11"/>
        <v>3648</v>
      </c>
      <c r="O34" s="126">
        <f t="shared" si="11"/>
        <v>25</v>
      </c>
      <c r="P34" s="126">
        <f t="shared" si="11"/>
        <v>23926.860666666667</v>
      </c>
      <c r="Q34" s="126">
        <f t="shared" si="11"/>
        <v>96073.139333333325</v>
      </c>
    </row>
    <row r="35" spans="1:17" s="7" customFormat="1" ht="36.75" customHeight="1" x14ac:dyDescent="0.2">
      <c r="A35" s="272" t="s">
        <v>588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4"/>
    </row>
    <row r="36" spans="1:17" s="7" customFormat="1" ht="38.25" customHeight="1" x14ac:dyDescent="0.2">
      <c r="A36" s="111">
        <v>10</v>
      </c>
      <c r="B36" s="134" t="s">
        <v>791</v>
      </c>
      <c r="C36" s="130" t="s">
        <v>492</v>
      </c>
      <c r="D36" s="130" t="s">
        <v>507</v>
      </c>
      <c r="E36" s="113" t="s">
        <v>324</v>
      </c>
      <c r="F36" s="113" t="s">
        <v>19</v>
      </c>
      <c r="G36" s="114">
        <v>45536</v>
      </c>
      <c r="H36" s="131">
        <v>45717</v>
      </c>
      <c r="I36" s="116">
        <v>60000</v>
      </c>
      <c r="J36" s="116">
        <v>0</v>
      </c>
      <c r="K36" s="116">
        <f t="shared" ref="K36:K39" si="12">SUM(I36:J36)</f>
        <v>60000</v>
      </c>
      <c r="L36" s="116">
        <f>IF(I36&gt;=Datos!$D$14,(Datos!$D$14*Datos!$C$14),IF(I36&lt;=Datos!$D$14,(I36*Datos!$C$14)))</f>
        <v>1722</v>
      </c>
      <c r="M36" s="117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3486.6756666666661</v>
      </c>
      <c r="N36" s="116">
        <f>IF(I36&gt;=Datos!$D$15,(Datos!$D$15*Datos!$C$15),IF(I36&lt;=Datos!$D$15,(I36*Datos!$C$15)))</f>
        <v>1824</v>
      </c>
      <c r="O36" s="116">
        <v>25</v>
      </c>
      <c r="P36" s="116">
        <f t="shared" ref="P36:P38" si="13">SUM(L36:O36)</f>
        <v>7057.6756666666661</v>
      </c>
      <c r="Q36" s="118">
        <f>+K36-P36</f>
        <v>52942.324333333338</v>
      </c>
    </row>
    <row r="37" spans="1:17" s="7" customFormat="1" ht="38.25" customHeight="1" x14ac:dyDescent="0.2">
      <c r="A37" s="111">
        <v>11</v>
      </c>
      <c r="B37" s="134" t="s">
        <v>498</v>
      </c>
      <c r="C37" s="135" t="s">
        <v>492</v>
      </c>
      <c r="D37" s="134" t="s">
        <v>506</v>
      </c>
      <c r="E37" s="113" t="s">
        <v>324</v>
      </c>
      <c r="F37" s="113" t="s">
        <v>19</v>
      </c>
      <c r="G37" s="131">
        <v>45597</v>
      </c>
      <c r="H37" s="114">
        <v>45778</v>
      </c>
      <c r="I37" s="136">
        <v>110000</v>
      </c>
      <c r="J37" s="116">
        <v>0</v>
      </c>
      <c r="K37" s="116">
        <f t="shared" ref="K37" si="14">SUM(I37:J37)</f>
        <v>110000</v>
      </c>
      <c r="L37" s="116">
        <f>IF(I37&gt;=Datos!$D$14,(Datos!$D$14*Datos!$C$14),IF(I37&lt;=Datos!$D$14,(I37*Datos!$C$14)))</f>
        <v>3157</v>
      </c>
      <c r="M37" s="117">
        <f>IF((I37-L37-N37)&lt;=Datos!$G$7,"0",IF((I37-L37-N37)&lt;=Datos!$G$8,((I37-L37-N37)-Datos!$F$8)*Datos!$I$6,IF((I37-L37-N37)&lt;=Datos!$G$9,Datos!$I$8+((I37-L37-N37)-Datos!$F$9)*Datos!$J$6,IF((I37-L37-N37)&gt;=Datos!$F$10,(Datos!$I$8+Datos!$J$8)+((I37-L37-N37)-Datos!$F$10)*Datos!$K$6))))</f>
        <v>14457.610666666667</v>
      </c>
      <c r="N37" s="116">
        <f>IF(I37&gt;=Datos!$D$15,(Datos!$D$15*Datos!$C$15),IF(I37&lt;=Datos!$D$15,(I37*Datos!$C$15)))</f>
        <v>3344</v>
      </c>
      <c r="O37" s="116">
        <v>25</v>
      </c>
      <c r="P37" s="116">
        <f t="shared" si="13"/>
        <v>20983.610666666667</v>
      </c>
      <c r="Q37" s="118">
        <v>89016.38</v>
      </c>
    </row>
    <row r="38" spans="1:17" s="7" customFormat="1" ht="38.25" customHeight="1" x14ac:dyDescent="0.2">
      <c r="A38" s="111">
        <v>12</v>
      </c>
      <c r="B38" s="119" t="s">
        <v>299</v>
      </c>
      <c r="C38" s="119" t="s">
        <v>325</v>
      </c>
      <c r="D38" s="119" t="s">
        <v>507</v>
      </c>
      <c r="E38" s="120" t="s">
        <v>324</v>
      </c>
      <c r="F38" s="120" t="s">
        <v>19</v>
      </c>
      <c r="G38" s="132">
        <v>45566</v>
      </c>
      <c r="H38" s="133">
        <v>45748</v>
      </c>
      <c r="I38" s="116">
        <v>60000</v>
      </c>
      <c r="J38" s="116">
        <v>0</v>
      </c>
      <c r="K38" s="116">
        <f t="shared" ref="K38" si="15">SUM(I38:J38)</f>
        <v>60000</v>
      </c>
      <c r="L38" s="116">
        <f>IF(I38&gt;=Datos!$D$14,(Datos!$D$14*Datos!$C$14),IF(I38&lt;=Datos!$D$14,(I38*Datos!$C$14)))</f>
        <v>1722</v>
      </c>
      <c r="M38" s="117">
        <f>IF((I38-L38-N38)&lt;=Datos!$G$7,"0",IF((I38-L38-N38)&lt;=Datos!$G$8,((I38-L38-N38)-Datos!$F$8)*Datos!$I$6,IF((I38-L38-N38)&lt;=Datos!$G$9,Datos!$I$8+((I38-L38-N38)-Datos!$F$9)*Datos!$J$6,IF((I38-L38-N38)&gt;=Datos!$F$10,(Datos!$I$8+Datos!$J$8)+((I38-L38-N38)-Datos!$F$10)*Datos!$K$6))))</f>
        <v>3486.6756666666661</v>
      </c>
      <c r="N38" s="116">
        <f>IF(I38&gt;=Datos!$D$15,(Datos!$D$15*Datos!$C$15),IF(I38&lt;=Datos!$D$15,(I38*Datos!$C$15)))</f>
        <v>1824</v>
      </c>
      <c r="O38" s="116">
        <v>25</v>
      </c>
      <c r="P38" s="116">
        <f t="shared" si="13"/>
        <v>7057.6756666666661</v>
      </c>
      <c r="Q38" s="118">
        <f>+K38-P38</f>
        <v>52942.324333333338</v>
      </c>
    </row>
    <row r="39" spans="1:17" s="7" customFormat="1" ht="38.25" customHeight="1" x14ac:dyDescent="0.2">
      <c r="A39" s="111">
        <v>13</v>
      </c>
      <c r="B39" s="134" t="s">
        <v>394</v>
      </c>
      <c r="C39" s="130" t="s">
        <v>492</v>
      </c>
      <c r="D39" s="130" t="s">
        <v>265</v>
      </c>
      <c r="E39" s="113" t="s">
        <v>324</v>
      </c>
      <c r="F39" s="113" t="s">
        <v>322</v>
      </c>
      <c r="G39" s="114">
        <v>45536</v>
      </c>
      <c r="H39" s="131">
        <v>45717</v>
      </c>
      <c r="I39" s="116">
        <v>50000</v>
      </c>
      <c r="J39" s="116">
        <v>0</v>
      </c>
      <c r="K39" s="116">
        <f t="shared" si="12"/>
        <v>50000</v>
      </c>
      <c r="L39" s="116">
        <f>IF(I39&gt;=Datos!$D$14,(Datos!$D$14*Datos!$C$14),IF(I39&lt;=Datos!$D$14,(I39*Datos!$C$14)))</f>
        <v>1435</v>
      </c>
      <c r="M39" s="117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1853.9984999999997</v>
      </c>
      <c r="N39" s="116">
        <f>IF(I39&gt;=Datos!$D$15,(Datos!$D$15*Datos!$C$15),IF(I39&lt;=Datos!$D$15,(I39*Datos!$C$15)))</f>
        <v>1520</v>
      </c>
      <c r="O39" s="116">
        <v>25</v>
      </c>
      <c r="P39" s="116">
        <f>SUM(L39:O39)</f>
        <v>4833.9984999999997</v>
      </c>
      <c r="Q39" s="118">
        <f t="shared" ref="Q39" si="16">+K39-P39</f>
        <v>45166.001499999998</v>
      </c>
    </row>
    <row r="40" spans="1:17" s="7" customFormat="1" ht="38.25" customHeight="1" x14ac:dyDescent="0.2">
      <c r="A40" s="111">
        <v>14</v>
      </c>
      <c r="B40" s="130" t="s">
        <v>297</v>
      </c>
      <c r="C40" s="130" t="s">
        <v>492</v>
      </c>
      <c r="D40" s="130" t="s">
        <v>305</v>
      </c>
      <c r="E40" s="113" t="s">
        <v>324</v>
      </c>
      <c r="F40" s="113" t="s">
        <v>322</v>
      </c>
      <c r="G40" s="114">
        <v>45536</v>
      </c>
      <c r="H40" s="131">
        <v>45717</v>
      </c>
      <c r="I40" s="116">
        <v>50000</v>
      </c>
      <c r="J40" s="116">
        <v>0</v>
      </c>
      <c r="K40" s="116">
        <f t="shared" ref="K40" si="17">SUM(I40:J40)</f>
        <v>50000</v>
      </c>
      <c r="L40" s="116">
        <f>IF(I40&gt;=Datos!$D$14,(Datos!$D$14*Datos!$C$14),IF(I40&lt;=Datos!$D$14,(I40*Datos!$C$14)))</f>
        <v>1435</v>
      </c>
      <c r="M40" s="117">
        <f>IF((I40-L40-N40)&lt;=Datos!$G$7,"0",IF((I40-L40-N40)&lt;=Datos!$G$8,((I40-L40-N40)-Datos!$F$8)*Datos!$I$6,IF((I40-L40-N40)&lt;=Datos!$G$9,Datos!$I$8+((I40-L40-N40)-Datos!$F$9)*Datos!$J$6,IF((I40-L40-N40)&gt;=Datos!$F$10,(Datos!$I$8+Datos!$J$8)+((I40-L40-N40)-Datos!$F$10)*Datos!$K$6))))</f>
        <v>1853.9984999999997</v>
      </c>
      <c r="N40" s="116">
        <f>IF(I40&gt;=Datos!$D$15,(Datos!$D$15*Datos!$C$15),IF(I40&lt;=Datos!$D$15,(I40*Datos!$C$15)))</f>
        <v>1520</v>
      </c>
      <c r="O40" s="116">
        <v>25</v>
      </c>
      <c r="P40" s="116">
        <f t="shared" ref="P40" si="18">SUM(L40:O40)</f>
        <v>4833.9984999999997</v>
      </c>
      <c r="Q40" s="118">
        <f>+K40-P40</f>
        <v>45166.001499999998</v>
      </c>
    </row>
    <row r="41" spans="1:17" s="90" customFormat="1" ht="36.75" customHeight="1" x14ac:dyDescent="0.2">
      <c r="A41" s="272" t="s">
        <v>551</v>
      </c>
      <c r="B41" s="273"/>
      <c r="C41" s="121">
        <v>5</v>
      </c>
      <c r="D41" s="121"/>
      <c r="E41" s="225"/>
      <c r="F41" s="122"/>
      <c r="G41" s="123"/>
      <c r="H41" s="124"/>
      <c r="I41" s="125">
        <f t="shared" ref="I41:Q41" si="19">SUM(I36:I40)</f>
        <v>330000</v>
      </c>
      <c r="J41" s="125">
        <f t="shared" si="19"/>
        <v>0</v>
      </c>
      <c r="K41" s="125">
        <f t="shared" si="19"/>
        <v>330000</v>
      </c>
      <c r="L41" s="125">
        <f t="shared" si="19"/>
        <v>9471</v>
      </c>
      <c r="M41" s="125">
        <f t="shared" si="19"/>
        <v>25138.959000000003</v>
      </c>
      <c r="N41" s="125">
        <f t="shared" si="19"/>
        <v>10032</v>
      </c>
      <c r="O41" s="125">
        <f t="shared" si="19"/>
        <v>125</v>
      </c>
      <c r="P41" s="125">
        <f t="shared" si="19"/>
        <v>44766.959000000003</v>
      </c>
      <c r="Q41" s="125">
        <f t="shared" si="19"/>
        <v>285233.03166666673</v>
      </c>
    </row>
    <row r="42" spans="1:17" s="7" customFormat="1" ht="36.75" customHeight="1" x14ac:dyDescent="0.2">
      <c r="A42" s="272" t="s">
        <v>553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4"/>
    </row>
    <row r="43" spans="1:17" s="7" customFormat="1" ht="38.25" customHeight="1" x14ac:dyDescent="0.2">
      <c r="A43" s="111">
        <v>15</v>
      </c>
      <c r="B43" s="130" t="s">
        <v>678</v>
      </c>
      <c r="C43" s="130" t="s">
        <v>325</v>
      </c>
      <c r="D43" s="130" t="s">
        <v>3</v>
      </c>
      <c r="E43" s="113" t="s">
        <v>324</v>
      </c>
      <c r="F43" s="113" t="s">
        <v>19</v>
      </c>
      <c r="G43" s="114">
        <v>45536</v>
      </c>
      <c r="H43" s="131">
        <v>45717</v>
      </c>
      <c r="I43" s="116">
        <v>70000</v>
      </c>
      <c r="J43" s="116">
        <v>0</v>
      </c>
      <c r="K43" s="115">
        <f t="shared" ref="K43:K46" si="20">SUM(I43:J43)</f>
        <v>70000</v>
      </c>
      <c r="L43" s="116">
        <f>IF(I43&gt;=Datos!$D$14,(Datos!$D$14*Datos!$C$14),IF(I43&lt;=Datos!$D$14,(I43*Datos!$C$14)))</f>
        <v>2009</v>
      </c>
      <c r="M43" s="117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5368.4756666666663</v>
      </c>
      <c r="N43" s="116">
        <f>IF(I43&gt;=Datos!$D$15,(Datos!$D$15*Datos!$C$15),IF(I43&lt;=Datos!$D$15,(I43*Datos!$C$15)))</f>
        <v>2128</v>
      </c>
      <c r="O43" s="116">
        <v>25</v>
      </c>
      <c r="P43" s="116">
        <f t="shared" ref="P43:P46" si="21">SUM(L43:O43)</f>
        <v>9530.4756666666653</v>
      </c>
      <c r="Q43" s="118">
        <f t="shared" ref="Q43:Q46" si="22">+K43-P43</f>
        <v>60469.524333333335</v>
      </c>
    </row>
    <row r="44" spans="1:17" s="7" customFormat="1" ht="38.25" customHeight="1" x14ac:dyDescent="0.2">
      <c r="A44" s="111">
        <v>16</v>
      </c>
      <c r="B44" s="119" t="s">
        <v>296</v>
      </c>
      <c r="C44" s="119" t="s">
        <v>492</v>
      </c>
      <c r="D44" s="119" t="s">
        <v>503</v>
      </c>
      <c r="E44" s="120" t="s">
        <v>324</v>
      </c>
      <c r="F44" s="120" t="s">
        <v>19</v>
      </c>
      <c r="G44" s="132">
        <v>45536</v>
      </c>
      <c r="H44" s="133">
        <v>45717</v>
      </c>
      <c r="I44" s="116">
        <v>145000</v>
      </c>
      <c r="J44" s="116">
        <v>0</v>
      </c>
      <c r="K44" s="116">
        <f t="shared" ref="K44" si="23">SUM(I44:J44)</f>
        <v>145000</v>
      </c>
      <c r="L44" s="116">
        <f>IF(I44&gt;=Datos!$D$14,(Datos!$D$14*Datos!$C$14),IF(I44&lt;=Datos!$D$14,(I44*Datos!$C$14)))</f>
        <v>4161.5</v>
      </c>
      <c r="M44" s="117">
        <f>IF((I44-L44-N44)&lt;=Datos!$G$7,"0",IF((I44-L44-N44)&lt;=Datos!$G$8,((I44-L44-N44)-Datos!$F$8)*Datos!$I$6,IF((I44-L44-N44)&lt;=Datos!$G$9,Datos!$I$8+((I44-L44-N44)-Datos!$F$9)*Datos!$J$6,IF((I44-L44-N44)&gt;=Datos!$F$10,(Datos!$I$8+Datos!$J$8)+((I44-L44-N44)-Datos!$F$10)*Datos!$K$6))))</f>
        <v>22690.485666666667</v>
      </c>
      <c r="N44" s="116">
        <f>IF(I44&gt;=Datos!$D$15,(Datos!$D$15*Datos!$C$15),IF(I44&lt;=Datos!$D$15,(I44*Datos!$C$15)))</f>
        <v>4408</v>
      </c>
      <c r="O44" s="116">
        <v>25</v>
      </c>
      <c r="P44" s="116">
        <f t="shared" ref="P44" si="24">SUM(L44:O44)</f>
        <v>31284.985666666667</v>
      </c>
      <c r="Q44" s="118">
        <f t="shared" ref="Q44" si="25">+K44-P44</f>
        <v>113715.01433333333</v>
      </c>
    </row>
    <row r="45" spans="1:17" s="7" customFormat="1" ht="38.25" customHeight="1" x14ac:dyDescent="0.2">
      <c r="A45" s="111">
        <v>17</v>
      </c>
      <c r="B45" s="130" t="s">
        <v>701</v>
      </c>
      <c r="C45" s="130" t="s">
        <v>400</v>
      </c>
      <c r="D45" s="130" t="s">
        <v>3</v>
      </c>
      <c r="E45" s="113" t="s">
        <v>324</v>
      </c>
      <c r="F45" s="113" t="s">
        <v>19</v>
      </c>
      <c r="G45" s="114">
        <v>45597</v>
      </c>
      <c r="H45" s="131">
        <v>45778</v>
      </c>
      <c r="I45" s="116">
        <v>65000</v>
      </c>
      <c r="J45" s="116">
        <v>0</v>
      </c>
      <c r="K45" s="115">
        <f t="shared" si="20"/>
        <v>65000</v>
      </c>
      <c r="L45" s="116">
        <f>IF(I45&gt;=Datos!$D$14,(Datos!$D$14*Datos!$C$14),IF(I45&lt;=Datos!$D$14,(I45*Datos!$C$14)))</f>
        <v>1865.5</v>
      </c>
      <c r="M45" s="117">
        <f>IF((I45-L45-N45)&lt;=Datos!$G$7,"0",IF((I45-L45-N45)&lt;=Datos!$G$8,((I45-L45-N45)-Datos!$F$8)*Datos!$I$6,IF((I45-L45-N45)&lt;=Datos!$G$9,Datos!$I$8+((I45-L45-N45)-Datos!$F$9)*Datos!$J$6,IF((I45-L45-N45)&gt;=Datos!$F$10,(Datos!$I$8+Datos!$J$8)+((I45-L45-N45)-Datos!$F$10)*Datos!$K$6))))</f>
        <v>4427.5756666666657</v>
      </c>
      <c r="N45" s="116">
        <f>IF(I45&gt;=Datos!$D$15,(Datos!$D$15*Datos!$C$15),IF(I45&lt;=Datos!$D$15,(I45*Datos!$C$15)))</f>
        <v>1976</v>
      </c>
      <c r="O45" s="116">
        <v>25</v>
      </c>
      <c r="P45" s="116">
        <f t="shared" si="21"/>
        <v>8294.0756666666657</v>
      </c>
      <c r="Q45" s="118">
        <f t="shared" si="22"/>
        <v>56705.924333333336</v>
      </c>
    </row>
    <row r="46" spans="1:17" s="7" customFormat="1" ht="38.25" customHeight="1" x14ac:dyDescent="0.2">
      <c r="A46" s="111">
        <v>18</v>
      </c>
      <c r="B46" s="130" t="s">
        <v>295</v>
      </c>
      <c r="C46" s="130" t="s">
        <v>326</v>
      </c>
      <c r="D46" s="130" t="s">
        <v>3</v>
      </c>
      <c r="E46" s="113" t="s">
        <v>324</v>
      </c>
      <c r="F46" s="113" t="s">
        <v>19</v>
      </c>
      <c r="G46" s="114">
        <v>45541</v>
      </c>
      <c r="H46" s="131">
        <v>45722</v>
      </c>
      <c r="I46" s="116">
        <v>65000</v>
      </c>
      <c r="J46" s="116">
        <v>0</v>
      </c>
      <c r="K46" s="116">
        <f t="shared" si="20"/>
        <v>65000</v>
      </c>
      <c r="L46" s="116">
        <f>IF(I46&gt;=Datos!$D$14,(Datos!$D$14*Datos!$C$14),IF(I46&lt;=Datos!$D$14,(I46*Datos!$C$14)))</f>
        <v>1865.5</v>
      </c>
      <c r="M46" s="117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4427.5756666666657</v>
      </c>
      <c r="N46" s="116">
        <f>IF(I46&gt;=Datos!$D$15,(Datos!$D$15*Datos!$C$15),IF(I46&lt;=Datos!$D$15,(I46*Datos!$C$15)))</f>
        <v>1976</v>
      </c>
      <c r="O46" s="116">
        <v>25</v>
      </c>
      <c r="P46" s="116">
        <f t="shared" si="21"/>
        <v>8294.0756666666657</v>
      </c>
      <c r="Q46" s="118">
        <f t="shared" si="22"/>
        <v>56705.924333333336</v>
      </c>
    </row>
    <row r="47" spans="1:17" s="90" customFormat="1" ht="36.75" customHeight="1" x14ac:dyDescent="0.2">
      <c r="A47" s="272" t="s">
        <v>551</v>
      </c>
      <c r="B47" s="273"/>
      <c r="C47" s="121">
        <v>4</v>
      </c>
      <c r="D47" s="121"/>
      <c r="E47" s="225"/>
      <c r="F47" s="122"/>
      <c r="G47" s="123"/>
      <c r="H47" s="124"/>
      <c r="I47" s="125">
        <f t="shared" ref="I47:Q47" si="26">SUM(I43:I46)</f>
        <v>345000</v>
      </c>
      <c r="J47" s="125">
        <f t="shared" si="26"/>
        <v>0</v>
      </c>
      <c r="K47" s="125">
        <f t="shared" si="26"/>
        <v>345000</v>
      </c>
      <c r="L47" s="125">
        <f t="shared" si="26"/>
        <v>9901.5</v>
      </c>
      <c r="M47" s="125">
        <f t="shared" si="26"/>
        <v>36914.112666666661</v>
      </c>
      <c r="N47" s="125">
        <f t="shared" si="26"/>
        <v>10488</v>
      </c>
      <c r="O47" s="125">
        <f t="shared" si="26"/>
        <v>100</v>
      </c>
      <c r="P47" s="125">
        <f t="shared" si="26"/>
        <v>57403.612666666661</v>
      </c>
      <c r="Q47" s="125">
        <f t="shared" si="26"/>
        <v>287596.38733333332</v>
      </c>
    </row>
    <row r="48" spans="1:17" s="7" customFormat="1" ht="36.75" customHeight="1" x14ac:dyDescent="0.2">
      <c r="A48" s="272" t="s">
        <v>793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4"/>
    </row>
    <row r="49" spans="1:17" s="7" customFormat="1" ht="38.25" customHeight="1" x14ac:dyDescent="0.2">
      <c r="A49" s="111">
        <v>19</v>
      </c>
      <c r="B49" s="130" t="s">
        <v>910</v>
      </c>
      <c r="C49" s="130" t="s">
        <v>492</v>
      </c>
      <c r="D49" s="130" t="s">
        <v>3</v>
      </c>
      <c r="E49" s="113" t="s">
        <v>324</v>
      </c>
      <c r="F49" s="113" t="s">
        <v>19</v>
      </c>
      <c r="G49" s="114">
        <v>45597</v>
      </c>
      <c r="H49" s="131">
        <v>45778</v>
      </c>
      <c r="I49" s="116">
        <v>65000</v>
      </c>
      <c r="J49" s="116">
        <v>0</v>
      </c>
      <c r="K49" s="116">
        <f t="shared" ref="K49" si="27">SUM(I49:J49)</f>
        <v>65000</v>
      </c>
      <c r="L49" s="116">
        <f>IF(I49&gt;=Datos!$D$14,(Datos!$D$14*Datos!$C$14),IF(I49&lt;=Datos!$D$14,(I49*Datos!$C$14)))</f>
        <v>1865.5</v>
      </c>
      <c r="M49" s="117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4427.5756666666657</v>
      </c>
      <c r="N49" s="116">
        <f>IF(I49&gt;=Datos!$D$15,(Datos!$D$15*Datos!$C$15),IF(I49&lt;=Datos!$D$15,(I49*Datos!$C$15)))</f>
        <v>1976</v>
      </c>
      <c r="O49" s="116">
        <v>25</v>
      </c>
      <c r="P49" s="116">
        <f>SUM(L49:O49)</f>
        <v>8294.0756666666657</v>
      </c>
      <c r="Q49" s="118">
        <f>+K49-P49</f>
        <v>56705.924333333336</v>
      </c>
    </row>
    <row r="50" spans="1:17" s="7" customFormat="1" ht="38.25" customHeight="1" x14ac:dyDescent="0.2">
      <c r="A50" s="111">
        <v>20</v>
      </c>
      <c r="B50" s="130" t="s">
        <v>393</v>
      </c>
      <c r="C50" s="130" t="s">
        <v>492</v>
      </c>
      <c r="D50" s="130" t="s">
        <v>576</v>
      </c>
      <c r="E50" s="113" t="s">
        <v>324</v>
      </c>
      <c r="F50" s="113" t="s">
        <v>19</v>
      </c>
      <c r="G50" s="114">
        <v>45536</v>
      </c>
      <c r="H50" s="131">
        <v>45717</v>
      </c>
      <c r="I50" s="116">
        <v>105000</v>
      </c>
      <c r="J50" s="116">
        <v>0</v>
      </c>
      <c r="K50" s="116">
        <f t="shared" ref="K50" si="28">SUM(I50:J50)</f>
        <v>105000</v>
      </c>
      <c r="L50" s="116">
        <f>IF(I50&gt;=Datos!$D$14,(Datos!$D$14*Datos!$C$14),IF(I50&lt;=Datos!$D$14,(I50*Datos!$C$14)))</f>
        <v>3013.5</v>
      </c>
      <c r="M50" s="117">
        <f>IF((I50-L50-N50)&lt;=Datos!$G$7,"0",IF((I50-L50-N50)&lt;=Datos!$G$8,((I50-L50-N50)-Datos!$F$8)*Datos!$I$6,IF((I50-L50-N50)&lt;=Datos!$G$9,Datos!$I$8+((I50-L50-N50)-Datos!$F$9)*Datos!$J$6,IF((I50-L50-N50)&gt;=Datos!$F$10,(Datos!$I$8+Datos!$J$8)+((I50-L50-N50)-Datos!$F$10)*Datos!$K$6))))</f>
        <v>13281.485666666667</v>
      </c>
      <c r="N50" s="116">
        <f>IF(I50&gt;=Datos!$D$15,(Datos!$D$15*Datos!$C$15),IF(I50&lt;=Datos!$D$15,(I50*Datos!$C$15)))</f>
        <v>3192</v>
      </c>
      <c r="O50" s="116">
        <v>50025</v>
      </c>
      <c r="P50" s="116">
        <f>SUM(L50:O50)</f>
        <v>69511.985666666675</v>
      </c>
      <c r="Q50" s="118">
        <f>+K50-P50</f>
        <v>35488.014333333325</v>
      </c>
    </row>
    <row r="51" spans="1:17" s="7" customFormat="1" ht="38.25" customHeight="1" x14ac:dyDescent="0.2">
      <c r="A51" s="111">
        <v>21</v>
      </c>
      <c r="B51" s="130" t="s">
        <v>571</v>
      </c>
      <c r="C51" s="130" t="s">
        <v>492</v>
      </c>
      <c r="D51" s="130" t="s">
        <v>575</v>
      </c>
      <c r="E51" s="113" t="s">
        <v>324</v>
      </c>
      <c r="F51" s="113" t="s">
        <v>19</v>
      </c>
      <c r="G51" s="114">
        <v>45536</v>
      </c>
      <c r="H51" s="131">
        <v>45717</v>
      </c>
      <c r="I51" s="116">
        <v>50000</v>
      </c>
      <c r="J51" s="116">
        <v>0</v>
      </c>
      <c r="K51" s="115">
        <f t="shared" ref="K51" si="29">SUM(I51:J51)</f>
        <v>50000</v>
      </c>
      <c r="L51" s="116">
        <f>IF(I51&gt;=Datos!$D$14,(Datos!$D$14*Datos!$C$14),IF(I51&lt;=Datos!$D$14,(I51*Datos!$C$14)))</f>
        <v>1435</v>
      </c>
      <c r="M51" s="117">
        <f>IF((I51-L51-N51)&lt;=Datos!$G$7,"0",IF((I51-L51-N51)&lt;=Datos!$G$8,((I51-L51-N51)-Datos!$F$8)*Datos!$I$6,IF((I51-L51-N51)&lt;=Datos!$G$9,Datos!$I$8+((I51-L51-N51)-Datos!$F$9)*Datos!$J$6,IF((I51-L51-N51)&gt;=Datos!$F$10,(Datos!$I$8+Datos!$J$8)+((I51-L51-N51)-Datos!$F$10)*Datos!$K$6))))</f>
        <v>1853.9984999999997</v>
      </c>
      <c r="N51" s="116">
        <f>IF(I51&gt;=Datos!$D$15,(Datos!$D$15*Datos!$C$15),IF(I51&lt;=Datos!$D$15,(I51*Datos!$C$15)))</f>
        <v>1520</v>
      </c>
      <c r="O51" s="116">
        <v>10025</v>
      </c>
      <c r="P51" s="116">
        <f t="shared" ref="P51" si="30">SUM(L51:O51)</f>
        <v>14833.9985</v>
      </c>
      <c r="Q51" s="118">
        <f t="shared" ref="Q51" si="31">+K51-P51</f>
        <v>35166.001499999998</v>
      </c>
    </row>
    <row r="52" spans="1:17" s="90" customFormat="1" ht="36.75" customHeight="1" x14ac:dyDescent="0.2">
      <c r="A52" s="272" t="s">
        <v>551</v>
      </c>
      <c r="B52" s="273"/>
      <c r="C52" s="121">
        <v>3</v>
      </c>
      <c r="D52" s="301"/>
      <c r="E52" s="301"/>
      <c r="F52" s="301"/>
      <c r="G52" s="301"/>
      <c r="H52" s="302"/>
      <c r="I52" s="126">
        <f>SUM(I49:I51)</f>
        <v>220000</v>
      </c>
      <c r="J52" s="126">
        <f t="shared" ref="J52:Q52" si="32">SUM(J49:J51)</f>
        <v>0</v>
      </c>
      <c r="K52" s="126">
        <f t="shared" si="32"/>
        <v>220000</v>
      </c>
      <c r="L52" s="126">
        <f t="shared" si="32"/>
        <v>6314</v>
      </c>
      <c r="M52" s="126">
        <f t="shared" si="32"/>
        <v>19563.059833333333</v>
      </c>
      <c r="N52" s="126">
        <f t="shared" si="32"/>
        <v>6688</v>
      </c>
      <c r="O52" s="126">
        <f t="shared" si="32"/>
        <v>60075</v>
      </c>
      <c r="P52" s="126">
        <f t="shared" si="32"/>
        <v>92640.059833333347</v>
      </c>
      <c r="Q52" s="126">
        <f t="shared" si="32"/>
        <v>127359.94016666665</v>
      </c>
    </row>
    <row r="53" spans="1:17" s="7" customFormat="1" ht="36.75" customHeight="1" x14ac:dyDescent="0.2">
      <c r="A53" s="272" t="s">
        <v>792</v>
      </c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4"/>
    </row>
    <row r="54" spans="1:17" s="7" customFormat="1" ht="38.25" customHeight="1" x14ac:dyDescent="0.2">
      <c r="A54" s="111">
        <v>22</v>
      </c>
      <c r="B54" s="130" t="s">
        <v>794</v>
      </c>
      <c r="C54" s="130" t="s">
        <v>492</v>
      </c>
      <c r="D54" s="130" t="s">
        <v>795</v>
      </c>
      <c r="E54" s="113" t="s">
        <v>324</v>
      </c>
      <c r="F54" s="113" t="s">
        <v>19</v>
      </c>
      <c r="G54" s="114">
        <v>45536</v>
      </c>
      <c r="H54" s="131">
        <v>45717</v>
      </c>
      <c r="I54" s="116">
        <v>60000</v>
      </c>
      <c r="J54" s="116">
        <v>0</v>
      </c>
      <c r="K54" s="116">
        <f t="shared" ref="K54:K56" si="33">SUM(I54:J54)</f>
        <v>60000</v>
      </c>
      <c r="L54" s="116">
        <f>IF(I54&gt;=Datos!$D$14,(Datos!$D$14*Datos!$C$14),IF(I54&lt;=Datos!$D$14,(I54*Datos!$C$14)))</f>
        <v>1722</v>
      </c>
      <c r="M54" s="117">
        <f>IF((I54-L54-N54)&lt;=Datos!$G$7,"0",IF((I54-L54-N54)&lt;=Datos!$G$8,((I54-L54-N54)-Datos!$F$8)*Datos!$I$6,IF((I54-L54-N54)&lt;=Datos!$G$9,Datos!$I$8+((I54-L54-N54)-Datos!$F$9)*Datos!$J$6,IF((I54-L54-N54)&gt;=Datos!$F$10,(Datos!$I$8+Datos!$J$8)+((I54-L54-N54)-Datos!$F$10)*Datos!$K$6))))</f>
        <v>3486.6756666666661</v>
      </c>
      <c r="N54" s="116">
        <f>IF(I54&gt;=Datos!$D$15,(Datos!$D$15*Datos!$C$15),IF(I54&lt;=Datos!$D$15,(I54*Datos!$C$15)))</f>
        <v>1824</v>
      </c>
      <c r="O54" s="116">
        <v>25</v>
      </c>
      <c r="P54" s="116">
        <f>SUM(L54:O54)</f>
        <v>7057.6756666666661</v>
      </c>
      <c r="Q54" s="118">
        <f>+K54-P54</f>
        <v>52942.324333333338</v>
      </c>
    </row>
    <row r="55" spans="1:17" s="7" customFormat="1" ht="38.25" customHeight="1" x14ac:dyDescent="0.2">
      <c r="A55" s="111">
        <v>23</v>
      </c>
      <c r="B55" s="130" t="s">
        <v>911</v>
      </c>
      <c r="C55" s="130" t="s">
        <v>492</v>
      </c>
      <c r="D55" s="130" t="s">
        <v>795</v>
      </c>
      <c r="E55" s="113" t="s">
        <v>324</v>
      </c>
      <c r="F55" s="113" t="s">
        <v>19</v>
      </c>
      <c r="G55" s="114">
        <v>45597</v>
      </c>
      <c r="H55" s="131">
        <v>45778</v>
      </c>
      <c r="I55" s="116">
        <v>60000</v>
      </c>
      <c r="J55" s="116">
        <v>0</v>
      </c>
      <c r="K55" s="116">
        <f t="shared" ref="K55" si="34">SUM(I55:J55)</f>
        <v>60000</v>
      </c>
      <c r="L55" s="116">
        <f>IF(I55&gt;=Datos!$D$14,(Datos!$D$14*Datos!$C$14),IF(I55&lt;=Datos!$D$14,(I55*Datos!$C$14)))</f>
        <v>1722</v>
      </c>
      <c r="M55" s="117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3486.6756666666661</v>
      </c>
      <c r="N55" s="116">
        <f>IF(I55&gt;=Datos!$D$15,(Datos!$D$15*Datos!$C$15),IF(I55&lt;=Datos!$D$15,(I55*Datos!$C$15)))</f>
        <v>1824</v>
      </c>
      <c r="O55" s="116">
        <v>25</v>
      </c>
      <c r="P55" s="116">
        <f>SUM(L55:O55)</f>
        <v>7057.6756666666661</v>
      </c>
      <c r="Q55" s="118">
        <f>+K55-P55</f>
        <v>52942.324333333338</v>
      </c>
    </row>
    <row r="56" spans="1:17" s="7" customFormat="1" ht="38.25" customHeight="1" x14ac:dyDescent="0.2">
      <c r="A56" s="111">
        <v>24</v>
      </c>
      <c r="B56" s="130" t="s">
        <v>303</v>
      </c>
      <c r="C56" s="130" t="s">
        <v>492</v>
      </c>
      <c r="D56" s="130" t="s">
        <v>577</v>
      </c>
      <c r="E56" s="113" t="s">
        <v>324</v>
      </c>
      <c r="F56" s="113" t="s">
        <v>19</v>
      </c>
      <c r="G56" s="114">
        <v>45505</v>
      </c>
      <c r="H56" s="131">
        <v>45689</v>
      </c>
      <c r="I56" s="116">
        <v>105000</v>
      </c>
      <c r="J56" s="116">
        <v>0</v>
      </c>
      <c r="K56" s="116">
        <f t="shared" si="33"/>
        <v>105000</v>
      </c>
      <c r="L56" s="116">
        <f>IF(I56&gt;=Datos!$D$14,(Datos!$D$14*Datos!$C$14),IF(I56&lt;=Datos!$D$14,(I56*Datos!$C$14)))</f>
        <v>3013.5</v>
      </c>
      <c r="M56" s="117">
        <v>12852.63</v>
      </c>
      <c r="N56" s="116">
        <f>IF(I56&gt;=Datos!$D$15,(Datos!$D$15*Datos!$C$15),IF(I56&lt;=Datos!$D$15,(I56*Datos!$C$15)))</f>
        <v>3192</v>
      </c>
      <c r="O56" s="116">
        <v>1740.46</v>
      </c>
      <c r="P56" s="116">
        <f>SUM(L56:O56)</f>
        <v>20798.589999999997</v>
      </c>
      <c r="Q56" s="118">
        <f>+K56-P56</f>
        <v>84201.41</v>
      </c>
    </row>
    <row r="57" spans="1:17" s="90" customFormat="1" ht="36.75" customHeight="1" x14ac:dyDescent="0.2">
      <c r="A57" s="272" t="s">
        <v>551</v>
      </c>
      <c r="B57" s="273"/>
      <c r="C57" s="121">
        <v>3</v>
      </c>
      <c r="D57" s="301"/>
      <c r="E57" s="301"/>
      <c r="F57" s="301"/>
      <c r="G57" s="301"/>
      <c r="H57" s="302"/>
      <c r="I57" s="126">
        <f>SUM(I54:I56)</f>
        <v>225000</v>
      </c>
      <c r="J57" s="126">
        <f t="shared" ref="J57:Q57" si="35">SUM(J54:J56)</f>
        <v>0</v>
      </c>
      <c r="K57" s="126">
        <f t="shared" si="35"/>
        <v>225000</v>
      </c>
      <c r="L57" s="126">
        <f t="shared" si="35"/>
        <v>6457.5</v>
      </c>
      <c r="M57" s="126">
        <f t="shared" si="35"/>
        <v>19825.98133333333</v>
      </c>
      <c r="N57" s="126">
        <f t="shared" si="35"/>
        <v>6840</v>
      </c>
      <c r="O57" s="126">
        <f t="shared" si="35"/>
        <v>1790.46</v>
      </c>
      <c r="P57" s="126">
        <f t="shared" si="35"/>
        <v>34913.941333333329</v>
      </c>
      <c r="Q57" s="126">
        <f t="shared" si="35"/>
        <v>190086.05866666668</v>
      </c>
    </row>
    <row r="58" spans="1:17" s="7" customFormat="1" ht="36.75" customHeight="1" x14ac:dyDescent="0.2">
      <c r="A58" s="272" t="s">
        <v>572</v>
      </c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 t="e">
        <f>SUM(#REF!)</f>
        <v>#REF!</v>
      </c>
      <c r="Q58" s="274" t="e">
        <f>SUM(#REF!)</f>
        <v>#REF!</v>
      </c>
    </row>
    <row r="59" spans="1:17" s="7" customFormat="1" ht="38.25" customHeight="1" x14ac:dyDescent="0.2">
      <c r="A59" s="111">
        <v>25</v>
      </c>
      <c r="B59" s="130" t="s">
        <v>330</v>
      </c>
      <c r="C59" s="130" t="s">
        <v>492</v>
      </c>
      <c r="D59" s="130" t="s">
        <v>502</v>
      </c>
      <c r="E59" s="113" t="s">
        <v>324</v>
      </c>
      <c r="F59" s="113" t="s">
        <v>322</v>
      </c>
      <c r="G59" s="114">
        <v>45474</v>
      </c>
      <c r="H59" s="131">
        <v>45658</v>
      </c>
      <c r="I59" s="116">
        <v>45000</v>
      </c>
      <c r="J59" s="116">
        <v>0</v>
      </c>
      <c r="K59" s="116">
        <f t="shared" ref="K59" si="36">SUM(I59:J59)</f>
        <v>45000</v>
      </c>
      <c r="L59" s="116">
        <f>IF(I59&gt;=Datos!$D$14,(Datos!$D$14*Datos!$C$14),IF(I59&lt;=Datos!$D$14,(I59*Datos!$C$14)))</f>
        <v>1291.5</v>
      </c>
      <c r="M59" s="117">
        <f>IF((I59-L59-N59)&lt;=Datos!$G$7,"0",IF((I59-L59-N59)&lt;=Datos!$G$8,((I59-L59-N59)-Datos!$F$8)*Datos!$I$6,IF((I59-L59-N59)&lt;=Datos!$G$9,Datos!$I$8+((I59-L59-N59)-Datos!$F$9)*Datos!$J$6,IF((I59-L59-N59)&gt;=Datos!$F$10,(Datos!$I$8+Datos!$J$8)+((I59-L59-N59)-Datos!$F$10)*Datos!$K$6))))</f>
        <v>1148.3234999999997</v>
      </c>
      <c r="N59" s="116">
        <f>IF(I59&gt;=Datos!$D$15,(Datos!$D$15*Datos!$C$15),IF(I59&lt;=Datos!$D$15,(I59*Datos!$C$15)))</f>
        <v>1368</v>
      </c>
      <c r="O59" s="116">
        <v>25</v>
      </c>
      <c r="P59" s="116">
        <f>SUM(L59:O59)</f>
        <v>3832.8234999999995</v>
      </c>
      <c r="Q59" s="118">
        <f t="shared" ref="Q59:Q61" si="37">+K59-P59</f>
        <v>41167.176500000001</v>
      </c>
    </row>
    <row r="60" spans="1:17" s="7" customFormat="1" ht="38.25" customHeight="1" x14ac:dyDescent="0.2">
      <c r="A60" s="111">
        <v>26</v>
      </c>
      <c r="B60" s="119" t="s">
        <v>434</v>
      </c>
      <c r="C60" s="130" t="s">
        <v>492</v>
      </c>
      <c r="D60" s="130" t="s">
        <v>502</v>
      </c>
      <c r="E60" s="113" t="s">
        <v>324</v>
      </c>
      <c r="F60" s="113" t="s">
        <v>322</v>
      </c>
      <c r="G60" s="114">
        <v>45444</v>
      </c>
      <c r="H60" s="114">
        <v>45627</v>
      </c>
      <c r="I60" s="116">
        <v>45000</v>
      </c>
      <c r="J60" s="116">
        <v>0</v>
      </c>
      <c r="K60" s="116">
        <f t="shared" ref="K60" si="38">SUM(I60:J60)</f>
        <v>45000</v>
      </c>
      <c r="L60" s="116">
        <f>IF(I60&gt;=Datos!$D$14,(Datos!$D$14*Datos!$C$14),IF(I60&lt;=Datos!$D$14,(I60*Datos!$C$14)))</f>
        <v>1291.5</v>
      </c>
      <c r="M60" s="117">
        <f>IF((I60-L60-N60)&lt;=Datos!$G$7,"0",IF((I60-L60-N60)&lt;=Datos!$G$8,((I60-L60-N60)-Datos!$F$8)*Datos!$I$6,IF((I60-L60-N60)&lt;=Datos!$G$9,Datos!$I$8+((I60-L60-N60)-Datos!$F$9)*Datos!$J$6,IF((I60-L60-N60)&gt;=Datos!$F$10,(Datos!$I$8+Datos!$J$8)+((I60-L60-N60)-Datos!$F$10)*Datos!$K$6))))</f>
        <v>1148.3234999999997</v>
      </c>
      <c r="N60" s="116">
        <f>IF(I60&gt;=Datos!$D$15,(Datos!$D$15*Datos!$C$15),IF(I60&lt;=Datos!$D$15,(I60*Datos!$C$15)))</f>
        <v>1368</v>
      </c>
      <c r="O60" s="116">
        <v>25</v>
      </c>
      <c r="P60" s="116">
        <f t="shared" ref="P60" si="39">SUM(L60:O60)</f>
        <v>3832.8234999999995</v>
      </c>
      <c r="Q60" s="118">
        <f t="shared" ref="Q60" si="40">+K60-P60</f>
        <v>41167.176500000001</v>
      </c>
    </row>
    <row r="61" spans="1:17" s="7" customFormat="1" ht="38.25" customHeight="1" x14ac:dyDescent="0.2">
      <c r="A61" s="111">
        <v>27</v>
      </c>
      <c r="B61" s="130" t="s">
        <v>595</v>
      </c>
      <c r="C61" s="130" t="s">
        <v>492</v>
      </c>
      <c r="D61" s="130" t="s">
        <v>598</v>
      </c>
      <c r="E61" s="113" t="s">
        <v>324</v>
      </c>
      <c r="F61" s="113" t="s">
        <v>322</v>
      </c>
      <c r="G61" s="114">
        <v>45474</v>
      </c>
      <c r="H61" s="131">
        <v>45658</v>
      </c>
      <c r="I61" s="116">
        <v>70000</v>
      </c>
      <c r="J61" s="116">
        <v>0</v>
      </c>
      <c r="K61" s="116">
        <f t="shared" ref="K61" si="41">SUM(I61:J61)</f>
        <v>70000</v>
      </c>
      <c r="L61" s="116">
        <f>IF(I61&gt;=Datos!$D$14,(Datos!$D$14*Datos!$C$14),IF(I61&lt;=Datos!$D$14,(I61*Datos!$C$14)))</f>
        <v>2009</v>
      </c>
      <c r="M61" s="117">
        <f>IF((I61-L61-N61)&lt;=Datos!$G$7,"0",IF((I61-L61-N61)&lt;=Datos!$G$8,((I61-L61-N61)-Datos!$F$8)*Datos!$I$6,IF((I61-L61-N61)&lt;=Datos!$G$9,Datos!$I$8+((I61-L61-N61)-Datos!$F$9)*Datos!$J$6,IF((I61-L61-N61)&gt;=Datos!$F$10,(Datos!$I$8+Datos!$J$8)+((I61-L61-N61)-Datos!$F$10)*Datos!$K$6))))</f>
        <v>5368.4756666666663</v>
      </c>
      <c r="N61" s="116">
        <f>IF(I61&gt;=Datos!$D$15,(Datos!$D$15*Datos!$C$15),IF(I61&lt;=Datos!$D$15,(I61*Datos!$C$15)))</f>
        <v>2128</v>
      </c>
      <c r="O61" s="116">
        <v>25</v>
      </c>
      <c r="P61" s="116">
        <f>SUM(L61:O61)</f>
        <v>9530.4756666666653</v>
      </c>
      <c r="Q61" s="118">
        <f t="shared" si="37"/>
        <v>60469.524333333335</v>
      </c>
    </row>
    <row r="62" spans="1:17" s="90" customFormat="1" ht="36.75" customHeight="1" x14ac:dyDescent="0.2">
      <c r="A62" s="272" t="s">
        <v>551</v>
      </c>
      <c r="B62" s="273"/>
      <c r="C62" s="121">
        <v>3</v>
      </c>
      <c r="D62" s="121"/>
      <c r="E62" s="225"/>
      <c r="F62" s="122"/>
      <c r="G62" s="123"/>
      <c r="H62" s="124"/>
      <c r="I62" s="125">
        <f t="shared" ref="I62:Q62" si="42">SUM(I59:I61)</f>
        <v>160000</v>
      </c>
      <c r="J62" s="125">
        <f t="shared" si="42"/>
        <v>0</v>
      </c>
      <c r="K62" s="125">
        <f t="shared" si="42"/>
        <v>160000</v>
      </c>
      <c r="L62" s="125">
        <f t="shared" si="42"/>
        <v>4592</v>
      </c>
      <c r="M62" s="125">
        <f t="shared" si="42"/>
        <v>7665.1226666666662</v>
      </c>
      <c r="N62" s="125">
        <f t="shared" si="42"/>
        <v>4864</v>
      </c>
      <c r="O62" s="125">
        <f t="shared" si="42"/>
        <v>75</v>
      </c>
      <c r="P62" s="125">
        <f t="shared" si="42"/>
        <v>17196.122666666663</v>
      </c>
      <c r="Q62" s="125">
        <f t="shared" si="42"/>
        <v>142803.87733333334</v>
      </c>
    </row>
    <row r="63" spans="1:17" s="7" customFormat="1" ht="36.75" customHeight="1" x14ac:dyDescent="0.2">
      <c r="A63" s="272" t="s">
        <v>796</v>
      </c>
      <c r="B63" s="273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4"/>
    </row>
    <row r="64" spans="1:17" s="7" customFormat="1" ht="38.25" customHeight="1" x14ac:dyDescent="0.2">
      <c r="A64" s="111">
        <v>28</v>
      </c>
      <c r="B64" s="143" t="s">
        <v>797</v>
      </c>
      <c r="C64" s="143" t="s">
        <v>492</v>
      </c>
      <c r="D64" s="143" t="s">
        <v>781</v>
      </c>
      <c r="E64" s="120" t="s">
        <v>324</v>
      </c>
      <c r="F64" s="120" t="s">
        <v>19</v>
      </c>
      <c r="G64" s="132">
        <v>45505</v>
      </c>
      <c r="H64" s="133">
        <v>45689</v>
      </c>
      <c r="I64" s="116">
        <v>90000</v>
      </c>
      <c r="J64" s="116">
        <v>0</v>
      </c>
      <c r="K64" s="116">
        <f>SUM(I64:J64)</f>
        <v>90000</v>
      </c>
      <c r="L64" s="116">
        <f>IF(I64&gt;=Datos!$D$14,(Datos!$D$14*Datos!$C$14),IF(I64&lt;=Datos!$D$14,(I64*Datos!$C$14)))</f>
        <v>2583</v>
      </c>
      <c r="M64" s="117">
        <f>IF((I64-L64-N64)&lt;=Datos!$G$7,"0",IF((I64-L64-N64)&lt;=Datos!$G$8,((I64-L64-N64)-Datos!$F$8)*Datos!$I$6,IF((I64-L64-N64)&lt;=Datos!$G$9,Datos!$I$8+((I64-L64-N64)-Datos!$F$9)*Datos!$J$6,IF((I64-L64-N64)&gt;=Datos!$F$10,(Datos!$I$8+Datos!$J$8)+((I64-L64-N64)-Datos!$F$10)*Datos!$K$6))))</f>
        <v>9753.1106666666674</v>
      </c>
      <c r="N64" s="116">
        <f>IF(I64&gt;=Datos!$D$15,(Datos!$D$15*Datos!$C$15),IF(I64&lt;=Datos!$D$15,(I64*Datos!$C$15)))</f>
        <v>2736</v>
      </c>
      <c r="O64" s="116">
        <v>25</v>
      </c>
      <c r="P64" s="116">
        <f>+L64+M64+N64+O64</f>
        <v>15097.110666666667</v>
      </c>
      <c r="Q64" s="118">
        <f>+I64-P64</f>
        <v>74902.889333333325</v>
      </c>
    </row>
    <row r="65" spans="1:17" s="90" customFormat="1" ht="36.75" customHeight="1" x14ac:dyDescent="0.2">
      <c r="A65" s="272" t="s">
        <v>551</v>
      </c>
      <c r="B65" s="273"/>
      <c r="C65" s="121">
        <v>1</v>
      </c>
      <c r="D65" s="301"/>
      <c r="E65" s="301"/>
      <c r="F65" s="301"/>
      <c r="G65" s="301"/>
      <c r="H65" s="302"/>
      <c r="I65" s="219">
        <f>SUM(I64)</f>
        <v>90000</v>
      </c>
      <c r="J65" s="219">
        <f t="shared" ref="J65:Q65" si="43">SUM(J64)</f>
        <v>0</v>
      </c>
      <c r="K65" s="219">
        <f t="shared" si="43"/>
        <v>90000</v>
      </c>
      <c r="L65" s="219">
        <f t="shared" si="43"/>
        <v>2583</v>
      </c>
      <c r="M65" s="219">
        <f t="shared" si="43"/>
        <v>9753.1106666666674</v>
      </c>
      <c r="N65" s="219">
        <f t="shared" si="43"/>
        <v>2736</v>
      </c>
      <c r="O65" s="219">
        <f t="shared" si="43"/>
        <v>25</v>
      </c>
      <c r="P65" s="219">
        <f t="shared" si="43"/>
        <v>15097.110666666667</v>
      </c>
      <c r="Q65" s="219">
        <f t="shared" si="43"/>
        <v>74902.889333333325</v>
      </c>
    </row>
    <row r="66" spans="1:17" s="7" customFormat="1" ht="36.75" customHeight="1" x14ac:dyDescent="0.2">
      <c r="A66" s="272" t="s">
        <v>813</v>
      </c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 t="e">
        <f>SUM(#REF!)</f>
        <v>#REF!</v>
      </c>
      <c r="Q66" s="274" t="e">
        <f>SUM(#REF!)</f>
        <v>#REF!</v>
      </c>
    </row>
    <row r="67" spans="1:17" s="7" customFormat="1" ht="38.25" customHeight="1" x14ac:dyDescent="0.2">
      <c r="A67" s="111">
        <v>29</v>
      </c>
      <c r="B67" s="130" t="s">
        <v>298</v>
      </c>
      <c r="C67" s="130" t="s">
        <v>492</v>
      </c>
      <c r="D67" s="130" t="s">
        <v>634</v>
      </c>
      <c r="E67" s="113" t="s">
        <v>324</v>
      </c>
      <c r="F67" s="113" t="s">
        <v>322</v>
      </c>
      <c r="G67" s="114">
        <v>45474</v>
      </c>
      <c r="H67" s="131">
        <v>45658</v>
      </c>
      <c r="I67" s="116">
        <v>105000</v>
      </c>
      <c r="J67" s="116">
        <v>0</v>
      </c>
      <c r="K67" s="116">
        <f t="shared" ref="K67:K68" si="44">SUM(I67:J67)</f>
        <v>105000</v>
      </c>
      <c r="L67" s="116">
        <f>IF(I67&gt;=Datos!$D$14,(Datos!$D$14*Datos!$C$14),IF(I67&lt;=Datos!$D$14,(I67*Datos!$C$14)))</f>
        <v>3013.5</v>
      </c>
      <c r="M67" s="117">
        <f>IF((I67-L67-N67)&lt;=Datos!$G$7,"0",IF((I67-L67-N67)&lt;=Datos!$G$8,((I67-L67-N67)-Datos!$F$8)*Datos!$I$6,IF((I67-L67-N67)&lt;=Datos!$G$9,Datos!$I$8+((I67-L67-N67)-Datos!$F$9)*Datos!$J$6,IF((I67-L67-N67)&gt;=Datos!$F$10,(Datos!$I$8+Datos!$J$8)+((I67-L67-N67)-Datos!$F$10)*Datos!$K$6))))</f>
        <v>13281.485666666667</v>
      </c>
      <c r="N67" s="116">
        <f>IF(I67&gt;=Datos!$D$15,(Datos!$D$15*Datos!$C$15),IF(I67&lt;=Datos!$D$15,(I67*Datos!$C$15)))</f>
        <v>3192</v>
      </c>
      <c r="O67" s="116">
        <v>25</v>
      </c>
      <c r="P67" s="116">
        <f>SUM(L67:O67)</f>
        <v>19511.985666666667</v>
      </c>
      <c r="Q67" s="118">
        <f t="shared" ref="Q67:Q68" si="45">+K67-P67</f>
        <v>85488.014333333325</v>
      </c>
    </row>
    <row r="68" spans="1:17" s="7" customFormat="1" ht="38.25" customHeight="1" x14ac:dyDescent="0.2">
      <c r="A68" s="111">
        <v>30</v>
      </c>
      <c r="B68" s="130" t="s">
        <v>331</v>
      </c>
      <c r="C68" s="130" t="s">
        <v>492</v>
      </c>
      <c r="D68" s="130" t="s">
        <v>501</v>
      </c>
      <c r="E68" s="113" t="s">
        <v>324</v>
      </c>
      <c r="F68" s="113" t="s">
        <v>322</v>
      </c>
      <c r="G68" s="114">
        <v>45566</v>
      </c>
      <c r="H68" s="131">
        <v>45748</v>
      </c>
      <c r="I68" s="116">
        <v>70000</v>
      </c>
      <c r="J68" s="116">
        <v>0</v>
      </c>
      <c r="K68" s="116">
        <f t="shared" si="44"/>
        <v>70000</v>
      </c>
      <c r="L68" s="116">
        <f>IF(I68&gt;=Datos!$D$14,(Datos!$D$14*Datos!$C$14),IF(I68&lt;=Datos!$D$14,(I68*Datos!$C$14)))</f>
        <v>2009</v>
      </c>
      <c r="M68" s="117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5368.4756666666663</v>
      </c>
      <c r="N68" s="116">
        <f>IF(I68&gt;=Datos!$D$15,(Datos!$D$15*Datos!$C$15),IF(I68&lt;=Datos!$D$15,(I68*Datos!$C$15)))</f>
        <v>2128</v>
      </c>
      <c r="O68" s="116">
        <v>25</v>
      </c>
      <c r="P68" s="116">
        <f>SUM(L68:O68)</f>
        <v>9530.4756666666653</v>
      </c>
      <c r="Q68" s="118">
        <f t="shared" si="45"/>
        <v>60469.524333333335</v>
      </c>
    </row>
    <row r="69" spans="1:17" s="90" customFormat="1" ht="36.75" customHeight="1" x14ac:dyDescent="0.2">
      <c r="A69" s="272" t="s">
        <v>551</v>
      </c>
      <c r="B69" s="273"/>
      <c r="C69" s="121">
        <v>2</v>
      </c>
      <c r="D69" s="121"/>
      <c r="E69" s="225"/>
      <c r="F69" s="122"/>
      <c r="G69" s="123"/>
      <c r="H69" s="124"/>
      <c r="I69" s="125">
        <f>SUM(I67:I68)</f>
        <v>175000</v>
      </c>
      <c r="J69" s="125">
        <f t="shared" ref="J69:Q69" si="46">SUM(J67:J68)</f>
        <v>0</v>
      </c>
      <c r="K69" s="125">
        <f t="shared" si="46"/>
        <v>175000</v>
      </c>
      <c r="L69" s="125">
        <f t="shared" si="46"/>
        <v>5022.5</v>
      </c>
      <c r="M69" s="125">
        <f t="shared" si="46"/>
        <v>18649.961333333333</v>
      </c>
      <c r="N69" s="125">
        <f t="shared" si="46"/>
        <v>5320</v>
      </c>
      <c r="O69" s="125">
        <f t="shared" si="46"/>
        <v>50</v>
      </c>
      <c r="P69" s="125">
        <f t="shared" si="46"/>
        <v>29042.461333333333</v>
      </c>
      <c r="Q69" s="125">
        <f t="shared" si="46"/>
        <v>145957.53866666666</v>
      </c>
    </row>
    <row r="70" spans="1:17" s="7" customFormat="1" ht="36.75" customHeight="1" x14ac:dyDescent="0.2">
      <c r="A70" s="272" t="s">
        <v>798</v>
      </c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4"/>
    </row>
    <row r="71" spans="1:17" s="7" customFormat="1" ht="38.25" customHeight="1" x14ac:dyDescent="0.2">
      <c r="A71" s="111">
        <v>31</v>
      </c>
      <c r="B71" s="130" t="s">
        <v>301</v>
      </c>
      <c r="C71" s="130" t="s">
        <v>325</v>
      </c>
      <c r="D71" s="130" t="s">
        <v>504</v>
      </c>
      <c r="E71" s="113" t="s">
        <v>324</v>
      </c>
      <c r="F71" s="113" t="s">
        <v>19</v>
      </c>
      <c r="G71" s="114">
        <v>45474</v>
      </c>
      <c r="H71" s="131">
        <v>45658</v>
      </c>
      <c r="I71" s="116">
        <v>90000</v>
      </c>
      <c r="J71" s="116">
        <v>0</v>
      </c>
      <c r="K71" s="116">
        <f t="shared" ref="K71" si="47">SUM(I71:J71)</f>
        <v>90000</v>
      </c>
      <c r="L71" s="116">
        <f>IF(I71&gt;=Datos!$D$14,(Datos!$D$14*Datos!$C$14),IF(I71&lt;=Datos!$D$14,(I71*Datos!$C$14)))</f>
        <v>2583</v>
      </c>
      <c r="M71" s="117">
        <f>IF((I71-L71-N71)&lt;=Datos!$G$7,"0",IF((I71-L71-N71)&lt;=Datos!$G$8,((I71-L71-N71)-Datos!$F$8)*Datos!$I$6,IF((I71-L71-N71)&lt;=Datos!$G$9,Datos!$I$8+((I71-L71-N71)-Datos!$F$9)*Datos!$J$6,IF((I71-L71-N71)&gt;=Datos!$F$10,(Datos!$I$8+Datos!$J$8)+((I71-L71-N71)-Datos!$F$10)*Datos!$K$6))))</f>
        <v>9753.1106666666674</v>
      </c>
      <c r="N71" s="116">
        <f>IF(I71&gt;=Datos!$D$15,(Datos!$D$15*Datos!$C$15),IF(I71&lt;=Datos!$D$15,(I71*Datos!$C$15)))</f>
        <v>2736</v>
      </c>
      <c r="O71" s="116">
        <v>25</v>
      </c>
      <c r="P71" s="116">
        <f t="shared" ref="P71:P73" si="48">+L71+M71+N71+O71</f>
        <v>15097.110666666667</v>
      </c>
      <c r="Q71" s="118">
        <f t="shared" ref="Q71:Q73" si="49">+I71-P71</f>
        <v>74902.889333333325</v>
      </c>
    </row>
    <row r="72" spans="1:17" s="7" customFormat="1" ht="38.25" customHeight="1" x14ac:dyDescent="0.2">
      <c r="A72" s="111">
        <v>32</v>
      </c>
      <c r="B72" s="112" t="s">
        <v>293</v>
      </c>
      <c r="C72" s="112" t="s">
        <v>326</v>
      </c>
      <c r="D72" s="112" t="s">
        <v>304</v>
      </c>
      <c r="E72" s="113" t="s">
        <v>324</v>
      </c>
      <c r="F72" s="113" t="s">
        <v>19</v>
      </c>
      <c r="G72" s="114">
        <v>45597</v>
      </c>
      <c r="H72" s="131">
        <v>45778</v>
      </c>
      <c r="I72" s="115">
        <v>80000</v>
      </c>
      <c r="J72" s="116">
        <v>0</v>
      </c>
      <c r="K72" s="116">
        <f t="shared" ref="K72:K73" si="50">SUM(I72:J72)</f>
        <v>80000</v>
      </c>
      <c r="L72" s="116">
        <f>IF(I72&gt;=Datos!$D$14,(Datos!$D$14*Datos!$C$14),IF(I72&lt;=Datos!$D$14,(I72*Datos!$C$14)))</f>
        <v>2296</v>
      </c>
      <c r="M72" s="117">
        <f>IF((I72-L72-N72)&lt;=Datos!$G$7,"0",IF((I72-L72-N72)&lt;=Datos!$G$8,((I72-L72-N72)-Datos!$F$8)*Datos!$I$6,IF((I72-L72-N72)&lt;=Datos!$G$9,Datos!$I$8+((I72-L72-N72)-Datos!$F$9)*Datos!$J$6,IF((I72-L72-N72)&gt;=Datos!$F$10,(Datos!$I$8+Datos!$J$8)+((I72-L72-N72)-Datos!$F$10)*Datos!$K$6))))</f>
        <v>7400.8606666666674</v>
      </c>
      <c r="N72" s="116">
        <f>IF(I72&gt;=Datos!$D$15,(Datos!$D$15*Datos!$C$15),IF(I72&lt;=Datos!$D$15,(I72*Datos!$C$15)))</f>
        <v>2432</v>
      </c>
      <c r="O72" s="116">
        <v>25</v>
      </c>
      <c r="P72" s="116">
        <f t="shared" si="48"/>
        <v>12153.860666666667</v>
      </c>
      <c r="Q72" s="118">
        <f t="shared" si="49"/>
        <v>67846.139333333325</v>
      </c>
    </row>
    <row r="73" spans="1:17" s="7" customFormat="1" ht="38.25" customHeight="1" x14ac:dyDescent="0.2">
      <c r="A73" s="111">
        <v>33</v>
      </c>
      <c r="B73" s="130" t="s">
        <v>302</v>
      </c>
      <c r="C73" s="130" t="s">
        <v>492</v>
      </c>
      <c r="D73" s="130" t="s">
        <v>307</v>
      </c>
      <c r="E73" s="113" t="s">
        <v>324</v>
      </c>
      <c r="F73" s="113" t="s">
        <v>19</v>
      </c>
      <c r="G73" s="131">
        <v>45477</v>
      </c>
      <c r="H73" s="131">
        <v>45661</v>
      </c>
      <c r="I73" s="116">
        <v>145000</v>
      </c>
      <c r="J73" s="116">
        <v>0</v>
      </c>
      <c r="K73" s="116">
        <f t="shared" si="50"/>
        <v>145000</v>
      </c>
      <c r="L73" s="116">
        <f>IF(I73&gt;=Datos!$D$14,(Datos!$D$14*Datos!$C$14),IF(I73&lt;=Datos!$D$14,(I73*Datos!$C$14)))</f>
        <v>4161.5</v>
      </c>
      <c r="M73" s="117">
        <f>IF((I73-L73-N73)&lt;=Datos!$G$7,"0",IF((I73-L73-N73)&lt;=Datos!$G$8,((I73-L73-N73)-Datos!$F$8)*Datos!$I$6,IF((I73-L73-N73)&lt;=Datos!$G$9,Datos!$I$8+((I73-L73-N73)-Datos!$F$9)*Datos!$J$6,IF((I73-L73-N73)&gt;=Datos!$F$10,(Datos!$I$8+Datos!$J$8)+((I73-L73-N73)-Datos!$F$10)*Datos!$K$6))))</f>
        <v>22690.485666666667</v>
      </c>
      <c r="N73" s="116">
        <f>IF(I73&gt;=Datos!$D$15,(Datos!$D$15*Datos!$C$15),IF(I73&lt;=Datos!$D$15,(I73*Datos!$C$15)))</f>
        <v>4408</v>
      </c>
      <c r="O73" s="116">
        <v>25</v>
      </c>
      <c r="P73" s="116">
        <f t="shared" si="48"/>
        <v>31284.985666666667</v>
      </c>
      <c r="Q73" s="118">
        <f t="shared" si="49"/>
        <v>113715.01433333333</v>
      </c>
    </row>
    <row r="74" spans="1:17" s="90" customFormat="1" ht="36.75" customHeight="1" x14ac:dyDescent="0.2">
      <c r="A74" s="272" t="s">
        <v>551</v>
      </c>
      <c r="B74" s="273"/>
      <c r="C74" s="121">
        <v>3</v>
      </c>
      <c r="D74" s="121"/>
      <c r="E74" s="225"/>
      <c r="F74" s="122"/>
      <c r="G74" s="123"/>
      <c r="H74" s="124"/>
      <c r="I74" s="125">
        <f>SUM(I71:I73)</f>
        <v>315000</v>
      </c>
      <c r="J74" s="125">
        <f t="shared" ref="J74:Q74" si="51">SUM(J71:J73)</f>
        <v>0</v>
      </c>
      <c r="K74" s="125">
        <f t="shared" si="51"/>
        <v>315000</v>
      </c>
      <c r="L74" s="125">
        <f t="shared" si="51"/>
        <v>9040.5</v>
      </c>
      <c r="M74" s="125">
        <f t="shared" si="51"/>
        <v>39844.457000000002</v>
      </c>
      <c r="N74" s="125">
        <f t="shared" si="51"/>
        <v>9576</v>
      </c>
      <c r="O74" s="125">
        <f t="shared" si="51"/>
        <v>75</v>
      </c>
      <c r="P74" s="125">
        <f t="shared" si="51"/>
        <v>58535.957000000002</v>
      </c>
      <c r="Q74" s="125">
        <f t="shared" si="51"/>
        <v>256464.04299999998</v>
      </c>
    </row>
    <row r="75" spans="1:17" s="7" customFormat="1" ht="36.75" customHeight="1" x14ac:dyDescent="0.2">
      <c r="A75" s="272" t="s">
        <v>600</v>
      </c>
      <c r="B75" s="273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4"/>
    </row>
    <row r="76" spans="1:17" ht="38.25" customHeight="1" x14ac:dyDescent="0.2">
      <c r="A76" s="103">
        <v>34</v>
      </c>
      <c r="B76" s="104" t="s">
        <v>332</v>
      </c>
      <c r="C76" s="104" t="s">
        <v>492</v>
      </c>
      <c r="D76" s="104" t="s">
        <v>585</v>
      </c>
      <c r="E76" s="105" t="s">
        <v>324</v>
      </c>
      <c r="F76" s="105" t="s">
        <v>19</v>
      </c>
      <c r="G76" s="106">
        <v>45474</v>
      </c>
      <c r="H76" s="107">
        <v>45658</v>
      </c>
      <c r="I76" s="108">
        <v>120000</v>
      </c>
      <c r="J76" s="108">
        <v>0</v>
      </c>
      <c r="K76" s="108">
        <f t="shared" ref="K76" si="52">SUM(I76:J76)</f>
        <v>120000</v>
      </c>
      <c r="L76" s="108">
        <f>IF(I76&gt;=Datos!$D$14,(Datos!$D$14*Datos!$C$14),IF(I76&lt;=Datos!$D$14,(I76*Datos!$C$14)))</f>
        <v>3444</v>
      </c>
      <c r="M76" s="109">
        <f>IF((I76-L76-N76)&lt;=Datos!$G$7,"0",IF((I76-L76-N76)&lt;=Datos!$G$8,((I76-L76-N76)-Datos!$F$8)*Datos!$I$6,IF((I76-L76-N76)&lt;=Datos!$G$9,Datos!$I$8+((I76-L76-N76)-Datos!$F$9)*Datos!$J$6,IF((I76-L76-N76)&gt;=Datos!$F$10,(Datos!$I$8+Datos!$J$8)+((I76-L76-N76)-Datos!$F$10)*Datos!$K$6))))</f>
        <v>16809.860666666667</v>
      </c>
      <c r="N76" s="108">
        <f>IF(I76&gt;=Datos!$D$15,(Datos!$D$15*Datos!$C$15),IF(I76&lt;=Datos!$D$15,(I76*Datos!$C$15)))</f>
        <v>3648</v>
      </c>
      <c r="O76" s="108">
        <v>25</v>
      </c>
      <c r="P76" s="108">
        <f t="shared" ref="P76" si="53">SUM(L76:O76)</f>
        <v>23926.860666666667</v>
      </c>
      <c r="Q76" s="110">
        <f>+K76-P76</f>
        <v>96073.139333333325</v>
      </c>
    </row>
    <row r="77" spans="1:17" s="7" customFormat="1" ht="38.25" customHeight="1" x14ac:dyDescent="0.2">
      <c r="A77" s="103">
        <v>35</v>
      </c>
      <c r="B77" s="104" t="s">
        <v>433</v>
      </c>
      <c r="C77" s="130" t="s">
        <v>492</v>
      </c>
      <c r="D77" s="130" t="s">
        <v>380</v>
      </c>
      <c r="E77" s="113" t="s">
        <v>324</v>
      </c>
      <c r="F77" s="113" t="s">
        <v>19</v>
      </c>
      <c r="G77" s="114">
        <v>45444</v>
      </c>
      <c r="H77" s="114">
        <v>45627</v>
      </c>
      <c r="I77" s="116">
        <v>65000</v>
      </c>
      <c r="J77" s="116">
        <v>0</v>
      </c>
      <c r="K77" s="116">
        <f t="shared" ref="K77" si="54">SUM(I77:J77)</f>
        <v>65000</v>
      </c>
      <c r="L77" s="116">
        <f>IF(I77&gt;=Datos!$D$14,(Datos!$D$14*Datos!$C$14),IF(I77&lt;=Datos!$D$14,(I77*Datos!$C$14)))</f>
        <v>1865.5</v>
      </c>
      <c r="M77" s="117">
        <v>4084.48</v>
      </c>
      <c r="N77" s="116">
        <f>IF(I77&gt;=Datos!$D$15,(Datos!$D$15*Datos!$C$15),IF(I77&lt;=Datos!$D$15,(I77*Datos!$C$15)))</f>
        <v>1976</v>
      </c>
      <c r="O77" s="115">
        <v>1740.46</v>
      </c>
      <c r="P77" s="116">
        <f>+L77+M77+N77+O77</f>
        <v>9666.4399999999987</v>
      </c>
      <c r="Q77" s="118">
        <f>+I77-P77</f>
        <v>55333.56</v>
      </c>
    </row>
    <row r="78" spans="1:17" s="90" customFormat="1" ht="36.75" customHeight="1" x14ac:dyDescent="0.2">
      <c r="A78" s="272" t="s">
        <v>551</v>
      </c>
      <c r="B78" s="273"/>
      <c r="C78" s="121">
        <v>2</v>
      </c>
      <c r="D78" s="121"/>
      <c r="E78" s="225"/>
      <c r="F78" s="122"/>
      <c r="G78" s="123"/>
      <c r="H78" s="124"/>
      <c r="I78" s="125">
        <f>SUM(I76:I77)</f>
        <v>185000</v>
      </c>
      <c r="J78" s="125">
        <f t="shared" ref="J78:Q78" si="55">SUM(J76:J77)</f>
        <v>0</v>
      </c>
      <c r="K78" s="125">
        <f t="shared" si="55"/>
        <v>185000</v>
      </c>
      <c r="L78" s="125">
        <f t="shared" si="55"/>
        <v>5309.5</v>
      </c>
      <c r="M78" s="125">
        <f t="shared" si="55"/>
        <v>20894.340666666667</v>
      </c>
      <c r="N78" s="125">
        <f t="shared" si="55"/>
        <v>5624</v>
      </c>
      <c r="O78" s="125">
        <f t="shared" si="55"/>
        <v>1765.46</v>
      </c>
      <c r="P78" s="125">
        <f t="shared" si="55"/>
        <v>33593.300666666662</v>
      </c>
      <c r="Q78" s="125">
        <f t="shared" si="55"/>
        <v>151406.69933333332</v>
      </c>
    </row>
    <row r="79" spans="1:17" s="7" customFormat="1" ht="36.75" customHeight="1" x14ac:dyDescent="0.2">
      <c r="A79" s="272" t="s">
        <v>648</v>
      </c>
      <c r="B79" s="273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4"/>
    </row>
    <row r="80" spans="1:17" s="7" customFormat="1" ht="38.25" customHeight="1" x14ac:dyDescent="0.2">
      <c r="A80" s="111">
        <v>36</v>
      </c>
      <c r="B80" s="130" t="s">
        <v>649</v>
      </c>
      <c r="C80" s="130" t="s">
        <v>492</v>
      </c>
      <c r="D80" s="135" t="s">
        <v>650</v>
      </c>
      <c r="E80" s="113" t="s">
        <v>324</v>
      </c>
      <c r="F80" s="113" t="s">
        <v>19</v>
      </c>
      <c r="G80" s="114">
        <v>45597</v>
      </c>
      <c r="H80" s="131">
        <v>45778</v>
      </c>
      <c r="I80" s="116">
        <v>110000</v>
      </c>
      <c r="J80" s="116">
        <v>0</v>
      </c>
      <c r="K80" s="116">
        <f>SUM(I80:J80)</f>
        <v>110000</v>
      </c>
      <c r="L80" s="116">
        <f>IF(I80&gt;=Datos!$D$14,(Datos!$D$14*Datos!$C$14),IF(I80&lt;=Datos!$D$14,(I80*Datos!$C$14)))</f>
        <v>3157</v>
      </c>
      <c r="M80" s="117">
        <f>IF((I80-L80-N80)&lt;=Datos!$G$7,"0",IF((I80-L80-N80)&lt;=Datos!$G$8,((I80-L80-N80)-Datos!$F$8)*Datos!$I$6,IF((I80-L80-N80)&lt;=Datos!$G$9,Datos!$I$8+((I80-L80-N80)-Datos!$F$9)*Datos!$J$6,IF((I80-L80-N80)&gt;=Datos!$F$10,(Datos!$I$8+Datos!$J$8)+((I80-L80-N80)-Datos!$F$10)*Datos!$K$6))))</f>
        <v>14457.610666666667</v>
      </c>
      <c r="N80" s="116">
        <f>IF(I80&gt;=Datos!$D$15,(Datos!$D$15*Datos!$C$15),IF(I80&lt;=Datos!$D$15,(I80*Datos!$C$15)))</f>
        <v>3344</v>
      </c>
      <c r="O80" s="116">
        <v>25</v>
      </c>
      <c r="P80" s="116">
        <f>SUM(L80:O80)</f>
        <v>20983.610666666667</v>
      </c>
      <c r="Q80" s="118">
        <f>+K80-P80</f>
        <v>89016.389333333325</v>
      </c>
    </row>
    <row r="81" spans="1:17" s="90" customFormat="1" ht="36.75" customHeight="1" x14ac:dyDescent="0.2">
      <c r="A81" s="272" t="s">
        <v>551</v>
      </c>
      <c r="B81" s="273"/>
      <c r="C81" s="121">
        <v>1</v>
      </c>
      <c r="D81" s="301"/>
      <c r="E81" s="301"/>
      <c r="F81" s="301"/>
      <c r="G81" s="301"/>
      <c r="H81" s="302"/>
      <c r="I81" s="126">
        <f>SUM(I80)</f>
        <v>110000</v>
      </c>
      <c r="J81" s="126">
        <f t="shared" ref="J81:Q81" si="56">SUM(J80)</f>
        <v>0</v>
      </c>
      <c r="K81" s="126">
        <f t="shared" si="56"/>
        <v>110000</v>
      </c>
      <c r="L81" s="126">
        <f t="shared" si="56"/>
        <v>3157</v>
      </c>
      <c r="M81" s="126">
        <f t="shared" si="56"/>
        <v>14457.610666666667</v>
      </c>
      <c r="N81" s="126">
        <f t="shared" si="56"/>
        <v>3344</v>
      </c>
      <c r="O81" s="126">
        <f t="shared" si="56"/>
        <v>25</v>
      </c>
      <c r="P81" s="126">
        <f t="shared" si="56"/>
        <v>20983.610666666667</v>
      </c>
      <c r="Q81" s="126">
        <f t="shared" si="56"/>
        <v>89016.389333333325</v>
      </c>
    </row>
    <row r="82" spans="1:17" s="7" customFormat="1" ht="36.75" customHeight="1" x14ac:dyDescent="0.2">
      <c r="A82" s="272" t="s">
        <v>681</v>
      </c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4"/>
    </row>
    <row r="83" spans="1:17" s="7" customFormat="1" ht="38.25" customHeight="1" x14ac:dyDescent="0.2">
      <c r="A83" s="111">
        <v>37</v>
      </c>
      <c r="B83" s="130" t="s">
        <v>679</v>
      </c>
      <c r="C83" s="130" t="s">
        <v>492</v>
      </c>
      <c r="D83" s="135" t="s">
        <v>680</v>
      </c>
      <c r="E83" s="113" t="s">
        <v>324</v>
      </c>
      <c r="F83" s="113" t="s">
        <v>322</v>
      </c>
      <c r="G83" s="114">
        <v>45536</v>
      </c>
      <c r="H83" s="131">
        <v>45717</v>
      </c>
      <c r="I83" s="116">
        <v>110000</v>
      </c>
      <c r="J83" s="116">
        <v>0</v>
      </c>
      <c r="K83" s="116">
        <f>SUM(I83:J83)</f>
        <v>110000</v>
      </c>
      <c r="L83" s="116">
        <f>IF(I83&gt;=Datos!$D$14,(Datos!$D$14*Datos!$C$14),IF(I83&lt;=Datos!$D$14,(I83*Datos!$C$14)))</f>
        <v>3157</v>
      </c>
      <c r="M83" s="117">
        <f>IF((I83-L83-N83)&lt;=Datos!$G$7,"0",IF((I83-L83-N83)&lt;=Datos!$G$8,((I83-L83-N83)-Datos!$F$8)*Datos!$I$6,IF((I83-L83-N83)&lt;=Datos!$G$9,Datos!$I$8+((I83-L83-N83)-Datos!$F$9)*Datos!$J$6,IF((I83-L83-N83)&gt;=Datos!$F$10,(Datos!$I$8+Datos!$J$8)+((I83-L83-N83)-Datos!$F$10)*Datos!$K$6))))</f>
        <v>14457.610666666667</v>
      </c>
      <c r="N83" s="116">
        <f>IF(I83&gt;=Datos!$D$15,(Datos!$D$15*Datos!$C$15),IF(I83&lt;=Datos!$D$15,(I83*Datos!$C$15)))</f>
        <v>3344</v>
      </c>
      <c r="O83" s="116">
        <v>25</v>
      </c>
      <c r="P83" s="116">
        <f>SUM(L83:O83)</f>
        <v>20983.610666666667</v>
      </c>
      <c r="Q83" s="118">
        <f>+K83-P83</f>
        <v>89016.389333333325</v>
      </c>
    </row>
    <row r="84" spans="1:17" s="90" customFormat="1" ht="36.75" customHeight="1" x14ac:dyDescent="0.2">
      <c r="A84" s="272" t="s">
        <v>551</v>
      </c>
      <c r="B84" s="273"/>
      <c r="C84" s="121">
        <v>1</v>
      </c>
      <c r="D84" s="301"/>
      <c r="E84" s="301"/>
      <c r="F84" s="301"/>
      <c r="G84" s="301"/>
      <c r="H84" s="302"/>
      <c r="I84" s="232">
        <f>SUM(I83)</f>
        <v>110000</v>
      </c>
      <c r="J84" s="232">
        <f t="shared" ref="J84:Q84" si="57">SUM(J83)</f>
        <v>0</v>
      </c>
      <c r="K84" s="232">
        <f t="shared" si="57"/>
        <v>110000</v>
      </c>
      <c r="L84" s="232">
        <f t="shared" si="57"/>
        <v>3157</v>
      </c>
      <c r="M84" s="232">
        <f t="shared" si="57"/>
        <v>14457.610666666667</v>
      </c>
      <c r="N84" s="232">
        <f t="shared" si="57"/>
        <v>3344</v>
      </c>
      <c r="O84" s="232">
        <f t="shared" si="57"/>
        <v>25</v>
      </c>
      <c r="P84" s="232">
        <f t="shared" si="57"/>
        <v>20983.610666666667</v>
      </c>
      <c r="Q84" s="232">
        <f t="shared" si="57"/>
        <v>89016.389333333325</v>
      </c>
    </row>
    <row r="85" spans="1:17" s="7" customFormat="1" ht="36.75" customHeight="1" x14ac:dyDescent="0.2">
      <c r="A85" s="272" t="s">
        <v>573</v>
      </c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4"/>
    </row>
    <row r="86" spans="1:17" s="7" customFormat="1" ht="38.25" customHeight="1" x14ac:dyDescent="0.2">
      <c r="A86" s="111">
        <v>38</v>
      </c>
      <c r="B86" s="130" t="s">
        <v>496</v>
      </c>
      <c r="C86" s="130" t="s">
        <v>492</v>
      </c>
      <c r="D86" s="130" t="s">
        <v>500</v>
      </c>
      <c r="E86" s="113" t="s">
        <v>324</v>
      </c>
      <c r="F86" s="113" t="s">
        <v>19</v>
      </c>
      <c r="G86" s="114">
        <v>45505</v>
      </c>
      <c r="H86" s="131">
        <v>45689</v>
      </c>
      <c r="I86" s="116">
        <v>60000</v>
      </c>
      <c r="J86" s="116">
        <v>0</v>
      </c>
      <c r="K86" s="116">
        <f t="shared" ref="K86" si="58">SUM(I86:J86)</f>
        <v>60000</v>
      </c>
      <c r="L86" s="116">
        <f>IF(I86&gt;=Datos!$D$14,(Datos!$D$14*Datos!$C$14),IF(I86&lt;=Datos!$D$14,(I86*Datos!$C$14)))</f>
        <v>1722</v>
      </c>
      <c r="M86" s="117">
        <f>IF((I86-L86-N86)&lt;=Datos!$G$7,"0",IF((I86-L86-N86)&lt;=Datos!$G$8,((I86-L86-N86)-Datos!$F$8)*Datos!$I$6,IF((I86-L86-N86)&lt;=Datos!$G$9,Datos!$I$8+((I86-L86-N86)-Datos!$F$9)*Datos!$J$6,IF((I86-L86-N86)&gt;=Datos!$F$10,(Datos!$I$8+Datos!$J$8)+((I86-L86-N86)-Datos!$F$10)*Datos!$K$6))))</f>
        <v>3486.6756666666661</v>
      </c>
      <c r="N86" s="116">
        <f>IF(I86&gt;=Datos!$D$15,(Datos!$D$15*Datos!$C$15),IF(I86&lt;=Datos!$D$15,(I86*Datos!$C$15)))</f>
        <v>1824</v>
      </c>
      <c r="O86" s="116">
        <v>25</v>
      </c>
      <c r="P86" s="116">
        <f>SUM(L86:O86)</f>
        <v>7057.6756666666661</v>
      </c>
      <c r="Q86" s="118">
        <f t="shared" ref="Q86" si="59">+K86-P86</f>
        <v>52942.324333333338</v>
      </c>
    </row>
    <row r="87" spans="1:17" s="7" customFormat="1" ht="38.25" customHeight="1" x14ac:dyDescent="0.2">
      <c r="A87" s="111">
        <v>39</v>
      </c>
      <c r="B87" s="140" t="s">
        <v>415</v>
      </c>
      <c r="C87" s="141" t="s">
        <v>492</v>
      </c>
      <c r="D87" s="140" t="s">
        <v>414</v>
      </c>
      <c r="E87" s="120" t="s">
        <v>324</v>
      </c>
      <c r="F87" s="120" t="s">
        <v>322</v>
      </c>
      <c r="G87" s="133">
        <v>45566</v>
      </c>
      <c r="H87" s="132">
        <v>45748</v>
      </c>
      <c r="I87" s="144">
        <v>75000</v>
      </c>
      <c r="J87" s="145">
        <v>0</v>
      </c>
      <c r="K87" s="145">
        <f>SUM(I87:J87)</f>
        <v>75000</v>
      </c>
      <c r="L87" s="145">
        <f>IF(I87&gt;=Datos!$D$14,(Datos!$D$14*Datos!$C$14),IF(I87&lt;=Datos!$D$14,(I87*Datos!$C$14)))</f>
        <v>2152.5</v>
      </c>
      <c r="M87" s="146">
        <f>IF((I87-L87-N87)&lt;=Datos!$G$7,"0",IF((I87-L87-N87)&lt;=Datos!$G$8,((I87-L87-N87)-Datos!$F$8)*Datos!$I$6,IF((I87-L87-N87)&lt;=Datos!$G$9,Datos!$I$8+((I87-L87-N87)-Datos!$F$9)*Datos!$J$6,IF((I87-L87-N87)&gt;=Datos!$F$10,(Datos!$I$8+Datos!$J$8)+((I87-L87-N87)-Datos!$F$10)*Datos!$K$6))))</f>
        <v>6309.3756666666668</v>
      </c>
      <c r="N87" s="145">
        <f>IF(I87&gt;=Datos!$D$15,(Datos!$D$15*Datos!$C$15),IF(I87&lt;=Datos!$D$15,(I87*Datos!$C$15)))</f>
        <v>2280</v>
      </c>
      <c r="O87" s="145">
        <v>25</v>
      </c>
      <c r="P87" s="145">
        <f t="shared" ref="P87" si="60">SUM(L87:O87)</f>
        <v>10766.875666666667</v>
      </c>
      <c r="Q87" s="147">
        <f t="shared" ref="Q87:Q88" si="61">+K87-P87</f>
        <v>64233.124333333333</v>
      </c>
    </row>
    <row r="88" spans="1:17" s="7" customFormat="1" ht="38.25" customHeight="1" x14ac:dyDescent="0.2">
      <c r="A88" s="111">
        <v>40</v>
      </c>
      <c r="B88" s="168" t="s">
        <v>568</v>
      </c>
      <c r="C88" s="119" t="s">
        <v>492</v>
      </c>
      <c r="D88" s="119" t="s">
        <v>586</v>
      </c>
      <c r="E88" s="120" t="s">
        <v>324</v>
      </c>
      <c r="F88" s="120" t="s">
        <v>322</v>
      </c>
      <c r="G88" s="114">
        <v>45536</v>
      </c>
      <c r="H88" s="114">
        <v>45717</v>
      </c>
      <c r="I88" s="116">
        <v>60000</v>
      </c>
      <c r="J88" s="116">
        <v>0</v>
      </c>
      <c r="K88" s="116">
        <f t="shared" ref="K88" si="62">SUM(I88:J88)</f>
        <v>60000</v>
      </c>
      <c r="L88" s="116">
        <f>IF(I88&gt;=Datos!$D$14,(Datos!$D$14*Datos!$C$14),IF(I88&lt;=Datos!$D$14,(I88*Datos!$C$14)))</f>
        <v>1722</v>
      </c>
      <c r="M88" s="117">
        <f>IF((I88-L88-N88)&lt;=Datos!$G$7,"0",IF((I88-L88-N88)&lt;=Datos!$G$8,((I88-L88-N88)-Datos!$F$8)*Datos!$I$6,IF((I88-L88-N88)&lt;=Datos!$G$9,Datos!$I$8+((I88-L88-N88)-Datos!$F$9)*Datos!$J$6,IF((I88-L88-N88)&gt;=Datos!$F$10,(Datos!$I$8+Datos!$J$8)+((I88-L88-N88)-Datos!$F$10)*Datos!$K$6))))</f>
        <v>3486.6756666666661</v>
      </c>
      <c r="N88" s="116">
        <f>IF(I88&gt;=Datos!$D$15,(Datos!$D$15*Datos!$C$15),IF(I88&lt;=Datos!$D$15,(I88*Datos!$C$15)))</f>
        <v>1824</v>
      </c>
      <c r="O88" s="116">
        <v>25</v>
      </c>
      <c r="P88" s="116">
        <f t="shared" ref="P88" si="63">SUM(L88:O88)</f>
        <v>7057.6756666666661</v>
      </c>
      <c r="Q88" s="118">
        <f t="shared" si="61"/>
        <v>52942.324333333338</v>
      </c>
    </row>
    <row r="89" spans="1:17" s="90" customFormat="1" ht="36.75" customHeight="1" x14ac:dyDescent="0.2">
      <c r="A89" s="272" t="s">
        <v>551</v>
      </c>
      <c r="B89" s="273"/>
      <c r="C89" s="121">
        <v>3</v>
      </c>
      <c r="D89" s="121"/>
      <c r="E89" s="225"/>
      <c r="F89" s="122"/>
      <c r="G89" s="123"/>
      <c r="H89" s="124"/>
      <c r="I89" s="125">
        <f>SUM(I86:I88)</f>
        <v>195000</v>
      </c>
      <c r="J89" s="125">
        <f t="shared" ref="J89:Q89" si="64">SUM(J86:J88)</f>
        <v>0</v>
      </c>
      <c r="K89" s="125">
        <f t="shared" si="64"/>
        <v>195000</v>
      </c>
      <c r="L89" s="125">
        <f t="shared" si="64"/>
        <v>5596.5</v>
      </c>
      <c r="M89" s="125">
        <f t="shared" si="64"/>
        <v>13282.726999999999</v>
      </c>
      <c r="N89" s="125">
        <f t="shared" si="64"/>
        <v>5928</v>
      </c>
      <c r="O89" s="125">
        <f t="shared" si="64"/>
        <v>75</v>
      </c>
      <c r="P89" s="125">
        <f t="shared" si="64"/>
        <v>24882.226999999999</v>
      </c>
      <c r="Q89" s="125">
        <f t="shared" si="64"/>
        <v>170117.77299999999</v>
      </c>
    </row>
    <row r="90" spans="1:17" s="7" customFormat="1" ht="36.75" customHeight="1" x14ac:dyDescent="0.2">
      <c r="A90" s="272" t="s">
        <v>601</v>
      </c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4"/>
    </row>
    <row r="91" spans="1:17" ht="38.25" customHeight="1" x14ac:dyDescent="0.2">
      <c r="A91" s="221">
        <v>41</v>
      </c>
      <c r="B91" s="148" t="s">
        <v>28</v>
      </c>
      <c r="C91" s="149" t="s">
        <v>492</v>
      </c>
      <c r="D91" s="135" t="s">
        <v>584</v>
      </c>
      <c r="E91" s="105" t="s">
        <v>324</v>
      </c>
      <c r="F91" s="105" t="s">
        <v>19</v>
      </c>
      <c r="G91" s="107">
        <v>45536</v>
      </c>
      <c r="H91" s="106">
        <v>45717</v>
      </c>
      <c r="I91" s="150">
        <v>120000</v>
      </c>
      <c r="J91" s="108">
        <v>0</v>
      </c>
      <c r="K91" s="108">
        <f t="shared" ref="K91:K92" si="65">SUM(I91:J91)</f>
        <v>120000</v>
      </c>
      <c r="L91" s="108">
        <f>IF(I91&gt;=Datos!$D$14,(Datos!$D$14*Datos!$C$14),IF(I91&lt;=Datos!$D$14,(I91*Datos!$C$14)))</f>
        <v>3444</v>
      </c>
      <c r="M91" s="109">
        <f>IF((I91-L91-N91)&lt;=Datos!$G$7,"0",IF((I91-L91-N91)&lt;=Datos!$G$8,((I91-L91-N91)-Datos!$F$8)*Datos!$I$6,IF((I91-L91-N91)&lt;=Datos!$G$9,Datos!$I$8+((I91-L91-N91)-Datos!$F$9)*Datos!$J$6,IF((I91-L91-N91)&gt;=Datos!$F$10,(Datos!$I$8+Datos!$J$8)+((I91-L91-N91)-Datos!$F$10)*Datos!$K$6))))</f>
        <v>16809.860666666667</v>
      </c>
      <c r="N91" s="108">
        <f>IF(I91&gt;=Datos!$D$15,(Datos!$D$15*Datos!$C$15),IF(I91&lt;=Datos!$D$15,(I91*Datos!$C$15)))</f>
        <v>3648</v>
      </c>
      <c r="O91" s="108">
        <v>25</v>
      </c>
      <c r="P91" s="108">
        <f>SUM(L91:O91)</f>
        <v>23926.860666666667</v>
      </c>
      <c r="Q91" s="118">
        <f>+K91-P91</f>
        <v>96073.139333333325</v>
      </c>
    </row>
    <row r="92" spans="1:17" ht="38.25" customHeight="1" x14ac:dyDescent="0.2">
      <c r="A92" s="221">
        <v>42</v>
      </c>
      <c r="B92" s="148" t="s">
        <v>682</v>
      </c>
      <c r="C92" s="149" t="s">
        <v>400</v>
      </c>
      <c r="D92" s="135" t="s">
        <v>683</v>
      </c>
      <c r="E92" s="105" t="s">
        <v>324</v>
      </c>
      <c r="F92" s="105" t="s">
        <v>19</v>
      </c>
      <c r="G92" s="107">
        <v>45536</v>
      </c>
      <c r="H92" s="106">
        <v>45717</v>
      </c>
      <c r="I92" s="150">
        <v>60000</v>
      </c>
      <c r="J92" s="108">
        <v>0</v>
      </c>
      <c r="K92" s="108">
        <f t="shared" si="65"/>
        <v>60000</v>
      </c>
      <c r="L92" s="108">
        <f>IF(I92&gt;=Datos!$D$14,(Datos!$D$14*Datos!$C$14),IF(I92&lt;=Datos!$D$14,(I92*Datos!$C$14)))</f>
        <v>1722</v>
      </c>
      <c r="M92" s="109">
        <f>IF((I92-L92-N92)&lt;=Datos!$G$7,"0",IF((I92-L92-N92)&lt;=Datos!$G$8,((I92-L92-N92)-Datos!$F$8)*Datos!$I$6,IF((I92-L92-N92)&lt;=Datos!$G$9,Datos!$I$8+((I92-L92-N92)-Datos!$F$9)*Datos!$J$6,IF((I92-L92-N92)&gt;=Datos!$F$10,(Datos!$I$8+Datos!$J$8)+((I92-L92-N92)-Datos!$F$10)*Datos!$K$6))))</f>
        <v>3486.6756666666661</v>
      </c>
      <c r="N92" s="108">
        <f>IF(I92&gt;=Datos!$D$15,(Datos!$D$15*Datos!$C$15),IF(I92&lt;=Datos!$D$15,(I92*Datos!$C$15)))</f>
        <v>1824</v>
      </c>
      <c r="O92" s="108">
        <v>25</v>
      </c>
      <c r="P92" s="108">
        <f>SUM(L92:O92)</f>
        <v>7057.6756666666661</v>
      </c>
      <c r="Q92" s="118">
        <f>+K92-P92</f>
        <v>52942.324333333338</v>
      </c>
    </row>
    <row r="93" spans="1:17" s="90" customFormat="1" ht="36.75" customHeight="1" x14ac:dyDescent="0.2">
      <c r="A93" s="272" t="s">
        <v>551</v>
      </c>
      <c r="B93" s="273"/>
      <c r="C93" s="121">
        <v>2</v>
      </c>
      <c r="D93" s="301"/>
      <c r="E93" s="301"/>
      <c r="F93" s="301"/>
      <c r="G93" s="301"/>
      <c r="H93" s="302"/>
      <c r="I93" s="126">
        <f>SUM(I91:I92)</f>
        <v>180000</v>
      </c>
      <c r="J93" s="126">
        <f t="shared" ref="J93:Q93" si="66">SUM(J91:J92)</f>
        <v>0</v>
      </c>
      <c r="K93" s="126">
        <f t="shared" si="66"/>
        <v>180000</v>
      </c>
      <c r="L93" s="126">
        <f t="shared" si="66"/>
        <v>5166</v>
      </c>
      <c r="M93" s="126">
        <f t="shared" si="66"/>
        <v>20296.536333333333</v>
      </c>
      <c r="N93" s="126">
        <f t="shared" si="66"/>
        <v>5472</v>
      </c>
      <c r="O93" s="126">
        <f t="shared" si="66"/>
        <v>50</v>
      </c>
      <c r="P93" s="126">
        <f t="shared" si="66"/>
        <v>30984.536333333333</v>
      </c>
      <c r="Q93" s="126">
        <f t="shared" si="66"/>
        <v>149015.46366666665</v>
      </c>
    </row>
    <row r="94" spans="1:17" s="7" customFormat="1" ht="36.75" customHeight="1" x14ac:dyDescent="0.2">
      <c r="A94" s="272" t="s">
        <v>555</v>
      </c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273"/>
      <c r="P94" s="273"/>
      <c r="Q94" s="274"/>
    </row>
    <row r="95" spans="1:17" s="7" customFormat="1" ht="38.25" customHeight="1" x14ac:dyDescent="0.2">
      <c r="A95" s="111">
        <v>43</v>
      </c>
      <c r="B95" s="130" t="s">
        <v>333</v>
      </c>
      <c r="C95" s="130" t="s">
        <v>492</v>
      </c>
      <c r="D95" s="135" t="s">
        <v>505</v>
      </c>
      <c r="E95" s="113" t="s">
        <v>324</v>
      </c>
      <c r="F95" s="113" t="s">
        <v>19</v>
      </c>
      <c r="G95" s="114">
        <v>45474</v>
      </c>
      <c r="H95" s="131">
        <v>45658</v>
      </c>
      <c r="I95" s="116">
        <v>120000</v>
      </c>
      <c r="J95" s="116">
        <v>0</v>
      </c>
      <c r="K95" s="116">
        <f>SUM(I95:J95)</f>
        <v>120000</v>
      </c>
      <c r="L95" s="116">
        <f>IF(I95&gt;=Datos!$D$14,(Datos!$D$14*Datos!$C$14),IF(I95&lt;=Datos!$D$14,(I95*Datos!$C$14)))</f>
        <v>3444</v>
      </c>
      <c r="M95" s="117">
        <f>IF((I95-L95-N95)&lt;=Datos!$G$7,"0",IF((I95-L95-N95)&lt;=Datos!$G$8,((I95-L95-N95)-Datos!$F$8)*Datos!$I$6,IF((I95-L95-N95)&lt;=Datos!$G$9,Datos!$I$8+((I95-L95-N95)-Datos!$F$9)*Datos!$J$6,IF((I95-L95-N95)&gt;=Datos!$F$10,(Datos!$I$8+Datos!$J$8)+((I95-L95-N95)-Datos!$F$10)*Datos!$K$6))))</f>
        <v>16809.860666666667</v>
      </c>
      <c r="N95" s="116">
        <f>IF(I95&gt;=Datos!$D$15,(Datos!$D$15*Datos!$C$15),IF(I95&lt;=Datos!$D$15,(I95*Datos!$C$15)))</f>
        <v>3648</v>
      </c>
      <c r="O95" s="116">
        <v>25</v>
      </c>
      <c r="P95" s="116">
        <f>SUM(L95:O95)</f>
        <v>23926.860666666667</v>
      </c>
      <c r="Q95" s="118">
        <f>+K95-P95</f>
        <v>96073.139333333325</v>
      </c>
    </row>
    <row r="96" spans="1:17" s="90" customFormat="1" ht="36.75" customHeight="1" x14ac:dyDescent="0.2">
      <c r="A96" s="272" t="s">
        <v>551</v>
      </c>
      <c r="B96" s="273"/>
      <c r="C96" s="121">
        <v>1</v>
      </c>
      <c r="D96" s="301"/>
      <c r="E96" s="301"/>
      <c r="F96" s="301"/>
      <c r="G96" s="301"/>
      <c r="H96" s="302"/>
      <c r="I96" s="126">
        <f>SUM(I95)</f>
        <v>120000</v>
      </c>
      <c r="J96" s="126">
        <f t="shared" ref="J96:Q96" si="67">SUM(J95)</f>
        <v>0</v>
      </c>
      <c r="K96" s="126">
        <f t="shared" si="67"/>
        <v>120000</v>
      </c>
      <c r="L96" s="126">
        <f t="shared" si="67"/>
        <v>3444</v>
      </c>
      <c r="M96" s="126">
        <f t="shared" si="67"/>
        <v>16809.860666666667</v>
      </c>
      <c r="N96" s="126">
        <f t="shared" si="67"/>
        <v>3648</v>
      </c>
      <c r="O96" s="126">
        <f t="shared" si="67"/>
        <v>25</v>
      </c>
      <c r="P96" s="126">
        <f t="shared" si="67"/>
        <v>23926.860666666667</v>
      </c>
      <c r="Q96" s="126">
        <f t="shared" si="67"/>
        <v>96073.139333333325</v>
      </c>
    </row>
    <row r="97" spans="1:17" s="7" customFormat="1" ht="36.75" customHeight="1" x14ac:dyDescent="0.2">
      <c r="A97" s="272" t="s">
        <v>912</v>
      </c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4"/>
    </row>
    <row r="98" spans="1:17" s="7" customFormat="1" ht="38.25" customHeight="1" x14ac:dyDescent="0.2">
      <c r="A98" s="111">
        <v>44</v>
      </c>
      <c r="B98" s="143" t="s">
        <v>913</v>
      </c>
      <c r="C98" s="143" t="s">
        <v>492</v>
      </c>
      <c r="D98" s="143" t="s">
        <v>308</v>
      </c>
      <c r="E98" s="120" t="s">
        <v>324</v>
      </c>
      <c r="F98" s="120" t="s">
        <v>19</v>
      </c>
      <c r="G98" s="132">
        <v>45597</v>
      </c>
      <c r="H98" s="133">
        <v>45778</v>
      </c>
      <c r="I98" s="116">
        <v>65000</v>
      </c>
      <c r="J98" s="116">
        <v>0</v>
      </c>
      <c r="K98" s="116">
        <f>SUM(I98:J98)</f>
        <v>65000</v>
      </c>
      <c r="L98" s="116">
        <f>IF(I98&gt;=Datos!$D$14,(Datos!$D$14*Datos!$C$14),IF(I98&lt;=Datos!$D$14,(I98*Datos!$C$14)))</f>
        <v>1865.5</v>
      </c>
      <c r="M98" s="117">
        <f>IF((I98-L98-N98)&lt;=Datos!$G$7,"0",IF((I98-L98-N98)&lt;=Datos!$G$8,((I98-L98-N98)-Datos!$F$8)*Datos!$I$6,IF((I98-L98-N98)&lt;=Datos!$G$9,Datos!$I$8+((I98-L98-N98)-Datos!$F$9)*Datos!$J$6,IF((I98-L98-N98)&gt;=Datos!$F$10,(Datos!$I$8+Datos!$J$8)+((I98-L98-N98)-Datos!$F$10)*Datos!$K$6))))</f>
        <v>4427.5756666666657</v>
      </c>
      <c r="N98" s="116">
        <f>IF(I98&gt;=Datos!$D$15,(Datos!$D$15*Datos!$C$15),IF(I98&lt;=Datos!$D$15,(I98*Datos!$C$15)))</f>
        <v>1976</v>
      </c>
      <c r="O98" s="116">
        <v>25</v>
      </c>
      <c r="P98" s="116">
        <f>+L98+M98+N98+O98</f>
        <v>8294.0756666666657</v>
      </c>
      <c r="Q98" s="118">
        <f>+I98-P98</f>
        <v>56705.924333333336</v>
      </c>
    </row>
    <row r="99" spans="1:17" s="90" customFormat="1" ht="36.75" customHeight="1" x14ac:dyDescent="0.2">
      <c r="A99" s="272" t="s">
        <v>551</v>
      </c>
      <c r="B99" s="273"/>
      <c r="C99" s="121">
        <v>1</v>
      </c>
      <c r="D99" s="301"/>
      <c r="E99" s="301"/>
      <c r="F99" s="301"/>
      <c r="G99" s="301"/>
      <c r="H99" s="302"/>
      <c r="I99" s="219">
        <f>SUM(I98)</f>
        <v>65000</v>
      </c>
      <c r="J99" s="219">
        <f t="shared" ref="J99:Q99" si="68">SUM(J98)</f>
        <v>0</v>
      </c>
      <c r="K99" s="219">
        <f t="shared" si="68"/>
        <v>65000</v>
      </c>
      <c r="L99" s="219">
        <f t="shared" si="68"/>
        <v>1865.5</v>
      </c>
      <c r="M99" s="219">
        <f t="shared" si="68"/>
        <v>4427.5756666666657</v>
      </c>
      <c r="N99" s="219">
        <f t="shared" si="68"/>
        <v>1976</v>
      </c>
      <c r="O99" s="219">
        <f t="shared" si="68"/>
        <v>25</v>
      </c>
      <c r="P99" s="219">
        <f t="shared" si="68"/>
        <v>8294.0756666666657</v>
      </c>
      <c r="Q99" s="219">
        <f t="shared" si="68"/>
        <v>56705.924333333336</v>
      </c>
    </row>
    <row r="100" spans="1:17" s="7" customFormat="1" ht="36.75" customHeight="1" x14ac:dyDescent="0.2">
      <c r="A100" s="272" t="s">
        <v>814</v>
      </c>
      <c r="B100" s="273"/>
      <c r="C100" s="273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4"/>
    </row>
    <row r="101" spans="1:17" s="7" customFormat="1" ht="38.25" customHeight="1" x14ac:dyDescent="0.2">
      <c r="A101" s="111">
        <v>45</v>
      </c>
      <c r="B101" s="143" t="s">
        <v>497</v>
      </c>
      <c r="C101" s="143" t="s">
        <v>492</v>
      </c>
      <c r="D101" s="143" t="s">
        <v>815</v>
      </c>
      <c r="E101" s="120" t="s">
        <v>324</v>
      </c>
      <c r="F101" s="120" t="s">
        <v>19</v>
      </c>
      <c r="G101" s="132">
        <v>45505</v>
      </c>
      <c r="H101" s="133">
        <v>45689</v>
      </c>
      <c r="I101" s="116">
        <v>105000</v>
      </c>
      <c r="J101" s="116">
        <v>0</v>
      </c>
      <c r="K101" s="116">
        <f>SUM(I101:J101)</f>
        <v>105000</v>
      </c>
      <c r="L101" s="116">
        <f>IF(I101&gt;=Datos!$D$14,(Datos!$D$14*Datos!$C$14),IF(I101&lt;=Datos!$D$14,(I101*Datos!$C$14)))</f>
        <v>3013.5</v>
      </c>
      <c r="M101" s="117">
        <f>IF((I101-L101-N101)&lt;=Datos!$G$7,"0",IF((I101-L101-N101)&lt;=Datos!$G$8,((I101-L101-N101)-Datos!$F$8)*Datos!$I$6,IF((I101-L101-N101)&lt;=Datos!$G$9,Datos!$I$8+((I101-L101-N101)-Datos!$F$9)*Datos!$J$6,IF((I101-L101-N101)&gt;=Datos!$F$10,(Datos!$I$8+Datos!$J$8)+((I101-L101-N101)-Datos!$F$10)*Datos!$K$6))))</f>
        <v>13281.485666666667</v>
      </c>
      <c r="N101" s="116">
        <f>IF(I101&gt;=Datos!$D$15,(Datos!$D$15*Datos!$C$15),IF(I101&lt;=Datos!$D$15,(I101*Datos!$C$15)))</f>
        <v>3192</v>
      </c>
      <c r="O101" s="116">
        <v>25</v>
      </c>
      <c r="P101" s="116">
        <f>+L101+M101+N101+O101</f>
        <v>19511.985666666667</v>
      </c>
      <c r="Q101" s="118">
        <f>+I101-P101</f>
        <v>85488.014333333325</v>
      </c>
    </row>
    <row r="102" spans="1:17" s="90" customFormat="1" ht="36.75" customHeight="1" x14ac:dyDescent="0.2">
      <c r="A102" s="272" t="s">
        <v>551</v>
      </c>
      <c r="B102" s="273"/>
      <c r="C102" s="121">
        <v>1</v>
      </c>
      <c r="D102" s="301"/>
      <c r="E102" s="301"/>
      <c r="F102" s="301"/>
      <c r="G102" s="301"/>
      <c r="H102" s="302"/>
      <c r="I102" s="219">
        <f>SUM(I101)</f>
        <v>105000</v>
      </c>
      <c r="J102" s="219">
        <f t="shared" ref="J102:Q102" si="69">SUM(J101)</f>
        <v>0</v>
      </c>
      <c r="K102" s="219">
        <f t="shared" si="69"/>
        <v>105000</v>
      </c>
      <c r="L102" s="219">
        <f t="shared" si="69"/>
        <v>3013.5</v>
      </c>
      <c r="M102" s="219">
        <f t="shared" si="69"/>
        <v>13281.485666666667</v>
      </c>
      <c r="N102" s="219">
        <f t="shared" si="69"/>
        <v>3192</v>
      </c>
      <c r="O102" s="219">
        <f t="shared" si="69"/>
        <v>25</v>
      </c>
      <c r="P102" s="219">
        <f t="shared" si="69"/>
        <v>19511.985666666667</v>
      </c>
      <c r="Q102" s="219">
        <f t="shared" si="69"/>
        <v>85488.014333333325</v>
      </c>
    </row>
    <row r="103" spans="1:17" s="7" customFormat="1" ht="36.75" customHeight="1" x14ac:dyDescent="0.2">
      <c r="A103" s="272" t="s">
        <v>599</v>
      </c>
      <c r="B103" s="273"/>
      <c r="C103" s="273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4"/>
    </row>
    <row r="104" spans="1:17" s="7" customFormat="1" ht="38.25" customHeight="1" x14ac:dyDescent="0.2">
      <c r="A104" s="103">
        <v>46</v>
      </c>
      <c r="B104" s="112" t="s">
        <v>436</v>
      </c>
      <c r="C104" s="112" t="s">
        <v>492</v>
      </c>
      <c r="D104" s="112" t="s">
        <v>308</v>
      </c>
      <c r="E104" s="113" t="s">
        <v>324</v>
      </c>
      <c r="F104" s="113" t="s">
        <v>19</v>
      </c>
      <c r="G104" s="114">
        <v>45536</v>
      </c>
      <c r="H104" s="114">
        <v>45717</v>
      </c>
      <c r="I104" s="115">
        <v>60000</v>
      </c>
      <c r="J104" s="116">
        <v>0</v>
      </c>
      <c r="K104" s="116">
        <f t="shared" ref="K104:K106" si="70">SUM(I104:J104)</f>
        <v>60000</v>
      </c>
      <c r="L104" s="116">
        <f>IF(I104&gt;=Datos!$D$14,(Datos!$D$14*Datos!$C$14),IF(I104&lt;=Datos!$D$14,(I104*Datos!$C$14)))</f>
        <v>1722</v>
      </c>
      <c r="M104" s="117">
        <f>IF((I104-L104-N104)&lt;=Datos!$G$7,"0",IF((I104-L104-N104)&lt;=Datos!$G$8,((I104-L104-N104)-Datos!$F$8)*Datos!$I$6,IF((I104-L104-N104)&lt;=Datos!$G$9,Datos!$I$8+((I104-L104-N104)-Datos!$F$9)*Datos!$J$6,IF((I104-L104-N104)&gt;=Datos!$F$10,(Datos!$I$8+Datos!$J$8)+((I104-L104-N104)-Datos!$F$10)*Datos!$K$6))))</f>
        <v>3486.6756666666661</v>
      </c>
      <c r="N104" s="116">
        <f>IF(I104&gt;=Datos!$D$15,(Datos!$D$15*Datos!$C$15),IF(I104&lt;=Datos!$D$15,(I104*Datos!$C$15)))</f>
        <v>1824</v>
      </c>
      <c r="O104" s="116">
        <v>25</v>
      </c>
      <c r="P104" s="116">
        <f>SUM(L104:O104)</f>
        <v>7057.6756666666661</v>
      </c>
      <c r="Q104" s="118">
        <f>+K104-P104</f>
        <v>52942.324333333338</v>
      </c>
    </row>
    <row r="105" spans="1:17" s="7" customFormat="1" ht="38.25" customHeight="1" x14ac:dyDescent="0.2">
      <c r="A105" s="103">
        <v>47</v>
      </c>
      <c r="B105" s="112" t="s">
        <v>692</v>
      </c>
      <c r="C105" s="112" t="s">
        <v>492</v>
      </c>
      <c r="D105" s="112" t="s">
        <v>905</v>
      </c>
      <c r="E105" s="113" t="s">
        <v>324</v>
      </c>
      <c r="F105" s="113" t="s">
        <v>19</v>
      </c>
      <c r="G105" s="114">
        <v>45566</v>
      </c>
      <c r="H105" s="114">
        <v>45748</v>
      </c>
      <c r="I105" s="115">
        <v>120000</v>
      </c>
      <c r="J105" s="116">
        <v>0</v>
      </c>
      <c r="K105" s="116">
        <f t="shared" ref="K105" si="71">SUM(I105:J105)</f>
        <v>120000</v>
      </c>
      <c r="L105" s="116">
        <f>IF(I105&gt;=Datos!$D$14,(Datos!$D$14*Datos!$C$14),IF(I105&lt;=Datos!$D$14,(I105*Datos!$C$14)))</f>
        <v>3444</v>
      </c>
      <c r="M105" s="117">
        <v>16381</v>
      </c>
      <c r="N105" s="116">
        <f>IF(I105&gt;=Datos!$D$15,(Datos!$D$15*Datos!$C$15),IF(I105&lt;=Datos!$D$15,(I105*Datos!$C$15)))</f>
        <v>3648</v>
      </c>
      <c r="O105" s="116">
        <v>26740.46</v>
      </c>
      <c r="P105" s="116">
        <f>SUM(L105:O105)</f>
        <v>50213.46</v>
      </c>
      <c r="Q105" s="118">
        <f>+K105-P105</f>
        <v>69786.540000000008</v>
      </c>
    </row>
    <row r="106" spans="1:17" s="7" customFormat="1" ht="38.25" customHeight="1" x14ac:dyDescent="0.2">
      <c r="A106" s="103">
        <v>48</v>
      </c>
      <c r="B106" s="112" t="s">
        <v>542</v>
      </c>
      <c r="C106" s="112" t="s">
        <v>492</v>
      </c>
      <c r="D106" s="112" t="s">
        <v>308</v>
      </c>
      <c r="E106" s="113" t="s">
        <v>324</v>
      </c>
      <c r="F106" s="113" t="s">
        <v>19</v>
      </c>
      <c r="G106" s="114">
        <v>45536</v>
      </c>
      <c r="H106" s="114">
        <v>45717</v>
      </c>
      <c r="I106" s="115">
        <v>65000</v>
      </c>
      <c r="J106" s="116">
        <v>0</v>
      </c>
      <c r="K106" s="116">
        <f t="shared" si="70"/>
        <v>65000</v>
      </c>
      <c r="L106" s="116">
        <f>IF(I106&gt;=Datos!$D$14,(Datos!$D$14*Datos!$C$14),IF(I106&lt;=Datos!$D$14,(I106*Datos!$C$14)))</f>
        <v>1865.5</v>
      </c>
      <c r="M106" s="117">
        <f>IF((I106-L106-N106)&lt;=Datos!$G$7,"0",IF((I106-L106-N106)&lt;=Datos!$G$8,((I106-L106-N106)-Datos!$F$8)*Datos!$I$6,IF((I106-L106-N106)&lt;=Datos!$G$9,Datos!$I$8+((I106-L106-N106)-Datos!$F$9)*Datos!$J$6,IF((I106-L106-N106)&gt;=Datos!$F$10,(Datos!$I$8+Datos!$J$8)+((I106-L106-N106)-Datos!$F$10)*Datos!$K$6))))</f>
        <v>4427.5756666666657</v>
      </c>
      <c r="N106" s="116">
        <f>IF(I106&gt;=Datos!$D$15,(Datos!$D$15*Datos!$C$15),IF(I106&lt;=Datos!$D$15,(I106*Datos!$C$15)))</f>
        <v>1976</v>
      </c>
      <c r="O106" s="116">
        <v>6025</v>
      </c>
      <c r="P106" s="116">
        <f>SUM(L106:O106)</f>
        <v>14294.075666666666</v>
      </c>
      <c r="Q106" s="118">
        <f>+K106-P106</f>
        <v>50705.924333333336</v>
      </c>
    </row>
    <row r="107" spans="1:17" s="90" customFormat="1" ht="36.75" customHeight="1" x14ac:dyDescent="0.2">
      <c r="A107" s="272" t="s">
        <v>551</v>
      </c>
      <c r="B107" s="273"/>
      <c r="C107" s="121">
        <v>3</v>
      </c>
      <c r="D107" s="301"/>
      <c r="E107" s="301"/>
      <c r="F107" s="301"/>
      <c r="G107" s="301"/>
      <c r="H107" s="302"/>
      <c r="I107" s="126">
        <f t="shared" ref="I107:Q107" si="72">SUM(I104:I106)</f>
        <v>245000</v>
      </c>
      <c r="J107" s="126">
        <f t="shared" si="72"/>
        <v>0</v>
      </c>
      <c r="K107" s="126">
        <f t="shared" si="72"/>
        <v>245000</v>
      </c>
      <c r="L107" s="126">
        <f t="shared" si="72"/>
        <v>7031.5</v>
      </c>
      <c r="M107" s="126">
        <f t="shared" si="72"/>
        <v>24295.251333333334</v>
      </c>
      <c r="N107" s="126">
        <f t="shared" si="72"/>
        <v>7448</v>
      </c>
      <c r="O107" s="126">
        <f t="shared" si="72"/>
        <v>32790.46</v>
      </c>
      <c r="P107" s="126">
        <f t="shared" si="72"/>
        <v>71565.21133333334</v>
      </c>
      <c r="Q107" s="126">
        <f t="shared" si="72"/>
        <v>173434.78866666669</v>
      </c>
    </row>
    <row r="108" spans="1:17" s="7" customFormat="1" ht="36.75" customHeight="1" x14ac:dyDescent="0.2">
      <c r="A108" s="272" t="s">
        <v>799</v>
      </c>
      <c r="B108" s="273"/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4"/>
    </row>
    <row r="109" spans="1:17" s="7" customFormat="1" ht="38.25" customHeight="1" x14ac:dyDescent="0.2">
      <c r="A109" s="111">
        <v>49</v>
      </c>
      <c r="B109" s="130" t="s">
        <v>660</v>
      </c>
      <c r="C109" s="130" t="s">
        <v>492</v>
      </c>
      <c r="D109" s="135" t="s">
        <v>661</v>
      </c>
      <c r="E109" s="113" t="s">
        <v>324</v>
      </c>
      <c r="F109" s="113" t="s">
        <v>322</v>
      </c>
      <c r="G109" s="114">
        <v>45444</v>
      </c>
      <c r="H109" s="131">
        <v>45627</v>
      </c>
      <c r="I109" s="116">
        <v>90000</v>
      </c>
      <c r="J109" s="116">
        <v>0</v>
      </c>
      <c r="K109" s="116">
        <f>SUM(I109:J109)</f>
        <v>90000</v>
      </c>
      <c r="L109" s="116">
        <f>IF(I109&gt;=Datos!$D$14,(Datos!$D$14*Datos!$C$14),IF(I109&lt;=Datos!$D$14,(I109*Datos!$C$14)))</f>
        <v>2583</v>
      </c>
      <c r="M109" s="117">
        <v>9324.25</v>
      </c>
      <c r="N109" s="116">
        <f>IF(I109&gt;=Datos!$D$15,(Datos!$D$15*Datos!$C$15),IF(I109&lt;=Datos!$D$15,(I109*Datos!$C$15)))</f>
        <v>2736</v>
      </c>
      <c r="O109" s="116">
        <v>1740.46</v>
      </c>
      <c r="P109" s="116">
        <f>SUM(L109:O109)</f>
        <v>16383.71</v>
      </c>
      <c r="Q109" s="118">
        <f>+K109-P109</f>
        <v>73616.290000000008</v>
      </c>
    </row>
    <row r="110" spans="1:17" s="90" customFormat="1" ht="36.75" customHeight="1" x14ac:dyDescent="0.2">
      <c r="A110" s="272" t="s">
        <v>551</v>
      </c>
      <c r="B110" s="273"/>
      <c r="C110" s="121">
        <v>1</v>
      </c>
      <c r="D110" s="301"/>
      <c r="E110" s="301"/>
      <c r="F110" s="301"/>
      <c r="G110" s="301"/>
      <c r="H110" s="302"/>
      <c r="I110" s="232">
        <f>SUM(I109)</f>
        <v>90000</v>
      </c>
      <c r="J110" s="232">
        <f t="shared" ref="J110:Q110" si="73">SUM(J109)</f>
        <v>0</v>
      </c>
      <c r="K110" s="232">
        <f t="shared" si="73"/>
        <v>90000</v>
      </c>
      <c r="L110" s="232">
        <f t="shared" si="73"/>
        <v>2583</v>
      </c>
      <c r="M110" s="232">
        <f t="shared" si="73"/>
        <v>9324.25</v>
      </c>
      <c r="N110" s="232">
        <f t="shared" si="73"/>
        <v>2736</v>
      </c>
      <c r="O110" s="232">
        <f t="shared" si="73"/>
        <v>1740.46</v>
      </c>
      <c r="P110" s="232">
        <f t="shared" si="73"/>
        <v>16383.71</v>
      </c>
      <c r="Q110" s="232">
        <f t="shared" si="73"/>
        <v>73616.290000000008</v>
      </c>
    </row>
    <row r="111" spans="1:17" s="7" customFormat="1" ht="36.75" customHeight="1" x14ac:dyDescent="0.2">
      <c r="A111" s="272" t="s">
        <v>914</v>
      </c>
      <c r="B111" s="273"/>
      <c r="C111" s="273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4"/>
    </row>
    <row r="112" spans="1:17" s="7" customFormat="1" ht="38.25" customHeight="1" x14ac:dyDescent="0.2">
      <c r="A112" s="111">
        <v>50</v>
      </c>
      <c r="B112" s="130" t="s">
        <v>481</v>
      </c>
      <c r="C112" s="130" t="s">
        <v>492</v>
      </c>
      <c r="D112" s="135" t="s">
        <v>915</v>
      </c>
      <c r="E112" s="113" t="s">
        <v>324</v>
      </c>
      <c r="F112" s="113" t="s">
        <v>322</v>
      </c>
      <c r="G112" s="114">
        <v>45597</v>
      </c>
      <c r="H112" s="131">
        <v>45778</v>
      </c>
      <c r="I112" s="116">
        <v>120000</v>
      </c>
      <c r="J112" s="116">
        <v>0</v>
      </c>
      <c r="K112" s="116">
        <f>SUM(I112:J112)</f>
        <v>120000</v>
      </c>
      <c r="L112" s="116">
        <f>IF(I112&gt;=Datos!$D$14,(Datos!$D$14*Datos!$C$14),IF(I112&lt;=Datos!$D$14,(I112*Datos!$C$14)))</f>
        <v>3444</v>
      </c>
      <c r="M112" s="117">
        <f>IF((I112-L112-N112)&lt;=Datos!$G$7,"0",IF((I112-L112-N112)&lt;=Datos!$G$8,((I112-L112-N112)-Datos!$F$8)*Datos!$I$6,IF((I112-L112-N112)&lt;=Datos!$G$9,Datos!$I$8+((I112-L112-N112)-Datos!$F$9)*Datos!$J$6,IF((I112-L112-N112)&gt;=Datos!$F$10,(Datos!$I$8+Datos!$J$8)+((I112-L112-N112)-Datos!$F$10)*Datos!$K$6))))</f>
        <v>16809.860666666667</v>
      </c>
      <c r="N112" s="116">
        <f>IF(I112&gt;=Datos!$D$15,(Datos!$D$15*Datos!$C$15),IF(I112&lt;=Datos!$D$15,(I112*Datos!$C$15)))</f>
        <v>3648</v>
      </c>
      <c r="O112" s="116">
        <v>25</v>
      </c>
      <c r="P112" s="116">
        <f>SUM(L112:O112)</f>
        <v>23926.860666666667</v>
      </c>
      <c r="Q112" s="118">
        <f>+K112-P112</f>
        <v>96073.139333333325</v>
      </c>
    </row>
    <row r="113" spans="1:17" s="90" customFormat="1" ht="36.75" customHeight="1" x14ac:dyDescent="0.2">
      <c r="A113" s="272" t="s">
        <v>551</v>
      </c>
      <c r="B113" s="273"/>
      <c r="C113" s="121">
        <v>1</v>
      </c>
      <c r="D113" s="301"/>
      <c r="E113" s="301"/>
      <c r="F113" s="301"/>
      <c r="G113" s="301"/>
      <c r="H113" s="302"/>
      <c r="I113" s="232">
        <f>SUM(I112)</f>
        <v>120000</v>
      </c>
      <c r="J113" s="232">
        <f t="shared" ref="J113:Q113" si="74">SUM(J112)</f>
        <v>0</v>
      </c>
      <c r="K113" s="232">
        <f t="shared" si="74"/>
        <v>120000</v>
      </c>
      <c r="L113" s="232">
        <f t="shared" si="74"/>
        <v>3444</v>
      </c>
      <c r="M113" s="232">
        <f t="shared" si="74"/>
        <v>16809.860666666667</v>
      </c>
      <c r="N113" s="232">
        <f t="shared" si="74"/>
        <v>3648</v>
      </c>
      <c r="O113" s="232">
        <f t="shared" si="74"/>
        <v>25</v>
      </c>
      <c r="P113" s="232">
        <f t="shared" si="74"/>
        <v>23926.860666666667</v>
      </c>
      <c r="Q113" s="232">
        <f t="shared" si="74"/>
        <v>96073.139333333325</v>
      </c>
    </row>
    <row r="114" spans="1:17" s="7" customFormat="1" ht="36.75" customHeight="1" x14ac:dyDescent="0.2">
      <c r="A114" s="272" t="s">
        <v>800</v>
      </c>
      <c r="B114" s="273"/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  <c r="O114" s="273"/>
      <c r="P114" s="273"/>
      <c r="Q114" s="274"/>
    </row>
    <row r="115" spans="1:17" s="7" customFormat="1" ht="38.25" customHeight="1" x14ac:dyDescent="0.2">
      <c r="A115" s="111">
        <v>51</v>
      </c>
      <c r="B115" s="130" t="s">
        <v>801</v>
      </c>
      <c r="C115" s="130" t="s">
        <v>400</v>
      </c>
      <c r="D115" s="135" t="s">
        <v>686</v>
      </c>
      <c r="E115" s="113" t="s">
        <v>324</v>
      </c>
      <c r="F115" s="113" t="s">
        <v>19</v>
      </c>
      <c r="G115" s="114">
        <v>45536</v>
      </c>
      <c r="H115" s="131">
        <v>45717</v>
      </c>
      <c r="I115" s="116">
        <v>50000</v>
      </c>
      <c r="J115" s="116">
        <v>0</v>
      </c>
      <c r="K115" s="116">
        <f>SUM(I115:J115)</f>
        <v>50000</v>
      </c>
      <c r="L115" s="116">
        <f>IF(I115&gt;=Datos!$D$14,(Datos!$D$14*Datos!$C$14),IF(I115&lt;=Datos!$D$14,(I115*Datos!$C$14)))</f>
        <v>1435</v>
      </c>
      <c r="M115" s="117">
        <f>IF((I115-L115-N115)&lt;=Datos!$G$7,"0",IF((I115-L115-N115)&lt;=Datos!$G$8,((I115-L115-N115)-Datos!$F$8)*Datos!$I$6,IF((I115-L115-N115)&lt;=Datos!$G$9,Datos!$I$8+((I115-L115-N115)-Datos!$F$9)*Datos!$J$6,IF((I115-L115-N115)&gt;=Datos!$F$10,(Datos!$I$8+Datos!$J$8)+((I115-L115-N115)-Datos!$F$10)*Datos!$K$6))))</f>
        <v>1853.9984999999997</v>
      </c>
      <c r="N115" s="116">
        <f>IF(I115&gt;=Datos!$D$15,(Datos!$D$15*Datos!$C$15),IF(I115&lt;=Datos!$D$15,(I115*Datos!$C$15)))</f>
        <v>1520</v>
      </c>
      <c r="O115" s="116">
        <v>25</v>
      </c>
      <c r="P115" s="116">
        <f>SUM(L115:O115)</f>
        <v>4833.9984999999997</v>
      </c>
      <c r="Q115" s="118">
        <f>+K115-P115</f>
        <v>45166.001499999998</v>
      </c>
    </row>
    <row r="116" spans="1:17" s="90" customFormat="1" ht="36.75" customHeight="1" x14ac:dyDescent="0.2">
      <c r="A116" s="272" t="s">
        <v>551</v>
      </c>
      <c r="B116" s="273"/>
      <c r="C116" s="121">
        <v>1</v>
      </c>
      <c r="D116" s="301"/>
      <c r="E116" s="301"/>
      <c r="F116" s="301"/>
      <c r="G116" s="301"/>
      <c r="H116" s="302"/>
      <c r="I116" s="126">
        <f>SUM(I115)</f>
        <v>50000</v>
      </c>
      <c r="J116" s="126">
        <f t="shared" ref="J116:Q116" si="75">SUM(J115)</f>
        <v>0</v>
      </c>
      <c r="K116" s="126">
        <f t="shared" si="75"/>
        <v>50000</v>
      </c>
      <c r="L116" s="126">
        <f t="shared" si="75"/>
        <v>1435</v>
      </c>
      <c r="M116" s="126">
        <f t="shared" si="75"/>
        <v>1853.9984999999997</v>
      </c>
      <c r="N116" s="126">
        <f t="shared" si="75"/>
        <v>1520</v>
      </c>
      <c r="O116" s="126">
        <f t="shared" si="75"/>
        <v>25</v>
      </c>
      <c r="P116" s="126">
        <f t="shared" si="75"/>
        <v>4833.9984999999997</v>
      </c>
      <c r="Q116" s="126">
        <f t="shared" si="75"/>
        <v>45166.001499999998</v>
      </c>
    </row>
    <row r="117" spans="1:17" s="7" customFormat="1" ht="36.75" customHeight="1" x14ac:dyDescent="0.2">
      <c r="A117" s="272" t="s">
        <v>684</v>
      </c>
      <c r="B117" s="273"/>
      <c r="C117" s="273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4"/>
    </row>
    <row r="118" spans="1:17" s="7" customFormat="1" ht="38.25" customHeight="1" x14ac:dyDescent="0.2">
      <c r="A118" s="111">
        <v>52</v>
      </c>
      <c r="B118" s="130" t="s">
        <v>685</v>
      </c>
      <c r="C118" s="130" t="s">
        <v>326</v>
      </c>
      <c r="D118" s="135" t="s">
        <v>686</v>
      </c>
      <c r="E118" s="113" t="s">
        <v>324</v>
      </c>
      <c r="F118" s="113" t="s">
        <v>19</v>
      </c>
      <c r="G118" s="114">
        <v>45536</v>
      </c>
      <c r="H118" s="131">
        <v>45717</v>
      </c>
      <c r="I118" s="116">
        <v>50000</v>
      </c>
      <c r="J118" s="116">
        <v>0</v>
      </c>
      <c r="K118" s="116">
        <f>SUM(I118:J118)</f>
        <v>50000</v>
      </c>
      <c r="L118" s="116">
        <f>IF(I118&gt;=Datos!$D$14,(Datos!$D$14*Datos!$C$14),IF(I118&lt;=Datos!$D$14,(I118*Datos!$C$14)))</f>
        <v>1435</v>
      </c>
      <c r="M118" s="117">
        <v>1596.68</v>
      </c>
      <c r="N118" s="116">
        <f>IF(I118&gt;=Datos!$D$15,(Datos!$D$15*Datos!$C$15),IF(I118&lt;=Datos!$D$15,(I118*Datos!$C$15)))</f>
        <v>1520</v>
      </c>
      <c r="O118" s="116">
        <v>1740.46</v>
      </c>
      <c r="P118" s="116">
        <f>SUM(L118:O118)</f>
        <v>6292.14</v>
      </c>
      <c r="Q118" s="118">
        <f>+K118-P118</f>
        <v>43707.86</v>
      </c>
    </row>
    <row r="119" spans="1:17" s="90" customFormat="1" ht="36.75" customHeight="1" x14ac:dyDescent="0.2">
      <c r="A119" s="272" t="s">
        <v>551</v>
      </c>
      <c r="B119" s="273"/>
      <c r="C119" s="121">
        <v>1</v>
      </c>
      <c r="D119" s="301"/>
      <c r="E119" s="301"/>
      <c r="F119" s="301"/>
      <c r="G119" s="301"/>
      <c r="H119" s="302"/>
      <c r="I119" s="126">
        <f>SUM(I118)</f>
        <v>50000</v>
      </c>
      <c r="J119" s="126">
        <f t="shared" ref="J119:Q119" si="76">SUM(J118)</f>
        <v>0</v>
      </c>
      <c r="K119" s="126">
        <f t="shared" si="76"/>
        <v>50000</v>
      </c>
      <c r="L119" s="126">
        <f t="shared" si="76"/>
        <v>1435</v>
      </c>
      <c r="M119" s="126">
        <f t="shared" si="76"/>
        <v>1596.68</v>
      </c>
      <c r="N119" s="126">
        <f t="shared" si="76"/>
        <v>1520</v>
      </c>
      <c r="O119" s="126">
        <f t="shared" si="76"/>
        <v>1740.46</v>
      </c>
      <c r="P119" s="126">
        <f t="shared" si="76"/>
        <v>6292.14</v>
      </c>
      <c r="Q119" s="126">
        <f t="shared" si="76"/>
        <v>43707.86</v>
      </c>
    </row>
    <row r="120" spans="1:17" s="7" customFormat="1" ht="36.75" customHeight="1" x14ac:dyDescent="0.2">
      <c r="A120" s="272" t="s">
        <v>869</v>
      </c>
      <c r="B120" s="273"/>
      <c r="C120" s="273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4"/>
    </row>
    <row r="121" spans="1:17" s="7" customFormat="1" ht="38.25" customHeight="1" x14ac:dyDescent="0.2">
      <c r="A121" s="111">
        <v>53</v>
      </c>
      <c r="B121" s="130" t="s">
        <v>870</v>
      </c>
      <c r="C121" s="130" t="s">
        <v>400</v>
      </c>
      <c r="D121" s="135" t="s">
        <v>686</v>
      </c>
      <c r="E121" s="113" t="s">
        <v>324</v>
      </c>
      <c r="F121" s="113" t="s">
        <v>19</v>
      </c>
      <c r="G121" s="114">
        <v>45566</v>
      </c>
      <c r="H121" s="131">
        <v>45748</v>
      </c>
      <c r="I121" s="116">
        <v>50000</v>
      </c>
      <c r="J121" s="116">
        <v>0</v>
      </c>
      <c r="K121" s="116">
        <f>SUM(I121:J121)</f>
        <v>50000</v>
      </c>
      <c r="L121" s="116">
        <f>IF(I121&gt;=Datos!$D$14,(Datos!$D$14*Datos!$C$14),IF(I121&lt;=Datos!$D$14,(I121*Datos!$C$14)))</f>
        <v>1435</v>
      </c>
      <c r="M121" s="117">
        <f>IF((I121-L121-N121)&lt;=Datos!$G$7,"0",IF((I121-L121-N121)&lt;=Datos!$G$8,((I121-L121-N121)-Datos!$F$8)*Datos!$I$6,IF((I121-L121-N121)&lt;=Datos!$G$9,Datos!$I$8+((I121-L121-N121)-Datos!$F$9)*Datos!$J$6,IF((I121-L121-N121)&gt;=Datos!$F$10,(Datos!$I$8+Datos!$J$8)+((I121-L121-N121)-Datos!$F$10)*Datos!$K$6))))</f>
        <v>1853.9984999999997</v>
      </c>
      <c r="N121" s="116">
        <f>IF(I121&gt;=Datos!$D$15,(Datos!$D$15*Datos!$C$15),IF(I121&lt;=Datos!$D$15,(I121*Datos!$C$15)))</f>
        <v>1520</v>
      </c>
      <c r="O121" s="116">
        <v>25</v>
      </c>
      <c r="P121" s="116">
        <f>SUM(L121:O121)</f>
        <v>4833.9984999999997</v>
      </c>
      <c r="Q121" s="118">
        <f>+K121-P121</f>
        <v>45166.001499999998</v>
      </c>
    </row>
    <row r="122" spans="1:17" s="90" customFormat="1" ht="36.75" customHeight="1" x14ac:dyDescent="0.2">
      <c r="A122" s="272" t="s">
        <v>551</v>
      </c>
      <c r="B122" s="273"/>
      <c r="C122" s="121">
        <v>1</v>
      </c>
      <c r="D122" s="301"/>
      <c r="E122" s="301"/>
      <c r="F122" s="301"/>
      <c r="G122" s="301"/>
      <c r="H122" s="302"/>
      <c r="I122" s="126">
        <f>SUM(I121)</f>
        <v>50000</v>
      </c>
      <c r="J122" s="126">
        <f t="shared" ref="J122:Q122" si="77">SUM(J121)</f>
        <v>0</v>
      </c>
      <c r="K122" s="126">
        <f t="shared" si="77"/>
        <v>50000</v>
      </c>
      <c r="L122" s="126">
        <f t="shared" si="77"/>
        <v>1435</v>
      </c>
      <c r="M122" s="126">
        <f t="shared" si="77"/>
        <v>1853.9984999999997</v>
      </c>
      <c r="N122" s="126">
        <f t="shared" si="77"/>
        <v>1520</v>
      </c>
      <c r="O122" s="126">
        <f t="shared" si="77"/>
        <v>25</v>
      </c>
      <c r="P122" s="126">
        <f t="shared" si="77"/>
        <v>4833.9984999999997</v>
      </c>
      <c r="Q122" s="126">
        <f t="shared" si="77"/>
        <v>45166.001499999998</v>
      </c>
    </row>
    <row r="123" spans="1:17" s="7" customFormat="1" ht="36.75" customHeight="1" x14ac:dyDescent="0.2">
      <c r="A123" s="272" t="s">
        <v>802</v>
      </c>
      <c r="B123" s="273"/>
      <c r="C123" s="273"/>
      <c r="D123" s="273"/>
      <c r="E123" s="273"/>
      <c r="F123" s="273"/>
      <c r="G123" s="273"/>
      <c r="H123" s="273"/>
      <c r="I123" s="273"/>
      <c r="J123" s="273"/>
      <c r="K123" s="273"/>
      <c r="L123" s="273"/>
      <c r="M123" s="273"/>
      <c r="N123" s="273"/>
      <c r="O123" s="273"/>
      <c r="P123" s="273"/>
      <c r="Q123" s="274"/>
    </row>
    <row r="124" spans="1:17" s="7" customFormat="1" ht="38.25" customHeight="1" x14ac:dyDescent="0.2">
      <c r="A124" s="111">
        <v>54</v>
      </c>
      <c r="B124" s="130" t="s">
        <v>803</v>
      </c>
      <c r="C124" s="130" t="s">
        <v>325</v>
      </c>
      <c r="D124" s="135" t="s">
        <v>807</v>
      </c>
      <c r="E124" s="113" t="s">
        <v>324</v>
      </c>
      <c r="F124" s="113" t="s">
        <v>19</v>
      </c>
      <c r="G124" s="114">
        <v>45597</v>
      </c>
      <c r="H124" s="131">
        <v>45778</v>
      </c>
      <c r="I124" s="116">
        <v>60000</v>
      </c>
      <c r="J124" s="116">
        <v>0</v>
      </c>
      <c r="K124" s="116">
        <f>SUM(I124:J124)</f>
        <v>60000</v>
      </c>
      <c r="L124" s="116">
        <f>IF(I124&gt;=Datos!$D$14,(Datos!$D$14*Datos!$C$14),IF(I124&lt;=Datos!$D$14,(I124*Datos!$C$14)))</f>
        <v>1722</v>
      </c>
      <c r="M124" s="117">
        <f>IF((I124-L124-N124)&lt;=Datos!$G$7,"0",IF((I124-L124-N124)&lt;=Datos!$G$8,((I124-L124-N124)-Datos!$F$8)*Datos!$I$6,IF((I124-L124-N124)&lt;=Datos!$G$9,Datos!$I$8+((I124-L124-N124)-Datos!$F$9)*Datos!$J$6,IF((I124-L124-N124)&gt;=Datos!$F$10,(Datos!$I$8+Datos!$J$8)+((I124-L124-N124)-Datos!$F$10)*Datos!$K$6))))</f>
        <v>3486.6756666666661</v>
      </c>
      <c r="N124" s="116">
        <f>IF(I124&gt;=Datos!$D$15,(Datos!$D$15*Datos!$C$15),IF(I124&lt;=Datos!$D$15,(I124*Datos!$C$15)))</f>
        <v>1824</v>
      </c>
      <c r="O124" s="116">
        <v>25</v>
      </c>
      <c r="P124" s="116">
        <f>SUM(L124:O124)</f>
        <v>7057.6756666666661</v>
      </c>
      <c r="Q124" s="118">
        <f>+K124-P124</f>
        <v>52942.324333333338</v>
      </c>
    </row>
    <row r="125" spans="1:17" s="7" customFormat="1" ht="38.25" customHeight="1" x14ac:dyDescent="0.2">
      <c r="A125" s="111">
        <v>55</v>
      </c>
      <c r="B125" s="130" t="s">
        <v>804</v>
      </c>
      <c r="C125" s="130" t="s">
        <v>325</v>
      </c>
      <c r="D125" s="135" t="s">
        <v>807</v>
      </c>
      <c r="E125" s="113" t="s">
        <v>324</v>
      </c>
      <c r="F125" s="113" t="s">
        <v>19</v>
      </c>
      <c r="G125" s="114">
        <v>45536</v>
      </c>
      <c r="H125" s="131">
        <v>45717</v>
      </c>
      <c r="I125" s="116">
        <v>60000</v>
      </c>
      <c r="J125" s="116">
        <v>0</v>
      </c>
      <c r="K125" s="116">
        <f t="shared" ref="K125:K127" si="78">SUM(I125:J125)</f>
        <v>60000</v>
      </c>
      <c r="L125" s="116">
        <f>IF(I125&gt;=Datos!$D$14,(Datos!$D$14*Datos!$C$14),IF(I125&lt;=Datos!$D$14,(I125*Datos!$C$14)))</f>
        <v>1722</v>
      </c>
      <c r="M125" s="117">
        <f>IF((I125-L125-N125)&lt;=Datos!$G$7,"0",IF((I125-L125-N125)&lt;=Datos!$G$8,((I125-L125-N125)-Datos!$F$8)*Datos!$I$6,IF((I125-L125-N125)&lt;=Datos!$G$9,Datos!$I$8+((I125-L125-N125)-Datos!$F$9)*Datos!$J$6,IF((I125-L125-N125)&gt;=Datos!$F$10,(Datos!$I$8+Datos!$J$8)+((I125-L125-N125)-Datos!$F$10)*Datos!$K$6))))</f>
        <v>3486.6756666666661</v>
      </c>
      <c r="N125" s="116">
        <f>IF(I125&gt;=Datos!$D$15,(Datos!$D$15*Datos!$C$15),IF(I125&lt;=Datos!$D$15,(I125*Datos!$C$15)))</f>
        <v>1824</v>
      </c>
      <c r="O125" s="116">
        <v>25</v>
      </c>
      <c r="P125" s="116">
        <f t="shared" ref="P125:P127" si="79">SUM(L125:O125)</f>
        <v>7057.6756666666661</v>
      </c>
      <c r="Q125" s="118">
        <f t="shared" ref="Q125:Q127" si="80">+K125-P125</f>
        <v>52942.324333333338</v>
      </c>
    </row>
    <row r="126" spans="1:17" s="7" customFormat="1" ht="39" customHeight="1" x14ac:dyDescent="0.2">
      <c r="A126" s="111">
        <v>56</v>
      </c>
      <c r="B126" s="130" t="s">
        <v>805</v>
      </c>
      <c r="C126" s="130" t="s">
        <v>325</v>
      </c>
      <c r="D126" s="135" t="s">
        <v>807</v>
      </c>
      <c r="E126" s="113" t="s">
        <v>324</v>
      </c>
      <c r="F126" s="113" t="s">
        <v>19</v>
      </c>
      <c r="G126" s="114">
        <v>45536</v>
      </c>
      <c r="H126" s="131">
        <v>45717</v>
      </c>
      <c r="I126" s="116">
        <v>60000</v>
      </c>
      <c r="J126" s="116">
        <v>0</v>
      </c>
      <c r="K126" s="116">
        <f t="shared" si="78"/>
        <v>60000</v>
      </c>
      <c r="L126" s="116">
        <f>IF(I126&gt;=Datos!$D$14,(Datos!$D$14*Datos!$C$14),IF(I126&lt;=Datos!$D$14,(I126*Datos!$C$14)))</f>
        <v>1722</v>
      </c>
      <c r="M126" s="117">
        <f>IF((I126-L126-N126)&lt;=Datos!$G$7,"0",IF((I126-L126-N126)&lt;=Datos!$G$8,((I126-L126-N126)-Datos!$F$8)*Datos!$I$6,IF((I126-L126-N126)&lt;=Datos!$G$9,Datos!$I$8+((I126-L126-N126)-Datos!$F$9)*Datos!$J$6,IF((I126-L126-N126)&gt;=Datos!$F$10,(Datos!$I$8+Datos!$J$8)+((I126-L126-N126)-Datos!$F$10)*Datos!$K$6))))</f>
        <v>3486.6756666666661</v>
      </c>
      <c r="N126" s="116">
        <f>IF(I126&gt;=Datos!$D$15,(Datos!$D$15*Datos!$C$15),IF(I126&lt;=Datos!$D$15,(I126*Datos!$C$15)))</f>
        <v>1824</v>
      </c>
      <c r="O126" s="116">
        <v>25</v>
      </c>
      <c r="P126" s="116">
        <f t="shared" si="79"/>
        <v>7057.6756666666661</v>
      </c>
      <c r="Q126" s="118">
        <f t="shared" si="80"/>
        <v>52942.324333333338</v>
      </c>
    </row>
    <row r="127" spans="1:17" s="7" customFormat="1" ht="38.25" customHeight="1" x14ac:dyDescent="0.2">
      <c r="A127" s="111">
        <v>57</v>
      </c>
      <c r="B127" s="130" t="s">
        <v>806</v>
      </c>
      <c r="C127" s="130" t="s">
        <v>325</v>
      </c>
      <c r="D127" s="135" t="s">
        <v>807</v>
      </c>
      <c r="E127" s="113" t="s">
        <v>324</v>
      </c>
      <c r="F127" s="113" t="s">
        <v>19</v>
      </c>
      <c r="G127" s="114">
        <v>45536</v>
      </c>
      <c r="H127" s="131">
        <v>45717</v>
      </c>
      <c r="I127" s="116">
        <v>60000</v>
      </c>
      <c r="J127" s="116">
        <v>0</v>
      </c>
      <c r="K127" s="116">
        <f t="shared" si="78"/>
        <v>60000</v>
      </c>
      <c r="L127" s="116">
        <f>IF(I127&gt;=Datos!$D$14,(Datos!$D$14*Datos!$C$14),IF(I127&lt;=Datos!$D$14,(I127*Datos!$C$14)))</f>
        <v>1722</v>
      </c>
      <c r="M127" s="117">
        <f>IF((I127-L127-N127)&lt;=Datos!$G$7,"0",IF((I127-L127-N127)&lt;=Datos!$G$8,((I127-L127-N127)-Datos!$F$8)*Datos!$I$6,IF((I127-L127-N127)&lt;=Datos!$G$9,Datos!$I$8+((I127-L127-N127)-Datos!$F$9)*Datos!$J$6,IF((I127-L127-N127)&gt;=Datos!$F$10,(Datos!$I$8+Datos!$J$8)+((I127-L127-N127)-Datos!$F$10)*Datos!$K$6))))</f>
        <v>3486.6756666666661</v>
      </c>
      <c r="N127" s="116">
        <f>IF(I127&gt;=Datos!$D$15,(Datos!$D$15*Datos!$C$15),IF(I127&lt;=Datos!$D$15,(I127*Datos!$C$15)))</f>
        <v>1824</v>
      </c>
      <c r="O127" s="116">
        <v>25</v>
      </c>
      <c r="P127" s="116">
        <f t="shared" si="79"/>
        <v>7057.6756666666661</v>
      </c>
      <c r="Q127" s="118">
        <f t="shared" si="80"/>
        <v>52942.324333333338</v>
      </c>
    </row>
    <row r="128" spans="1:17" s="90" customFormat="1" ht="36.75" customHeight="1" x14ac:dyDescent="0.2">
      <c r="A128" s="272" t="s">
        <v>551</v>
      </c>
      <c r="B128" s="273"/>
      <c r="C128" s="121">
        <v>4</v>
      </c>
      <c r="D128" s="301"/>
      <c r="E128" s="301"/>
      <c r="F128" s="301"/>
      <c r="G128" s="301"/>
      <c r="H128" s="302"/>
      <c r="I128" s="126">
        <f>SUM(I124:I127)</f>
        <v>240000</v>
      </c>
      <c r="J128" s="126">
        <f t="shared" ref="J128:Q128" si="81">SUM(J124:J127)</f>
        <v>0</v>
      </c>
      <c r="K128" s="126">
        <f t="shared" si="81"/>
        <v>240000</v>
      </c>
      <c r="L128" s="126">
        <f t="shared" si="81"/>
        <v>6888</v>
      </c>
      <c r="M128" s="126">
        <f t="shared" si="81"/>
        <v>13946.702666666664</v>
      </c>
      <c r="N128" s="126">
        <f t="shared" si="81"/>
        <v>7296</v>
      </c>
      <c r="O128" s="126">
        <f t="shared" si="81"/>
        <v>100</v>
      </c>
      <c r="P128" s="126">
        <f t="shared" si="81"/>
        <v>28230.702666666664</v>
      </c>
      <c r="Q128" s="126">
        <f t="shared" si="81"/>
        <v>211769.29733333335</v>
      </c>
    </row>
    <row r="129" spans="1:17" s="7" customFormat="1" ht="36.75" customHeight="1" x14ac:dyDescent="0.2">
      <c r="A129" s="272" t="s">
        <v>754</v>
      </c>
      <c r="B129" s="273"/>
      <c r="C129" s="273"/>
      <c r="D129" s="273"/>
      <c r="E129" s="273"/>
      <c r="F129" s="273"/>
      <c r="G129" s="273"/>
      <c r="H129" s="273"/>
      <c r="I129" s="273"/>
      <c r="J129" s="273"/>
      <c r="K129" s="273"/>
      <c r="L129" s="273"/>
      <c r="M129" s="273"/>
      <c r="N129" s="273"/>
      <c r="O129" s="273"/>
      <c r="P129" s="273"/>
      <c r="Q129" s="274"/>
    </row>
    <row r="130" spans="1:17" s="7" customFormat="1" ht="38.25" customHeight="1" x14ac:dyDescent="0.2">
      <c r="A130" s="111">
        <v>58</v>
      </c>
      <c r="B130" s="130" t="s">
        <v>871</v>
      </c>
      <c r="C130" s="130" t="s">
        <v>400</v>
      </c>
      <c r="D130" s="135" t="s">
        <v>807</v>
      </c>
      <c r="E130" s="113" t="s">
        <v>324</v>
      </c>
      <c r="F130" s="113" t="s">
        <v>322</v>
      </c>
      <c r="G130" s="114">
        <v>45566</v>
      </c>
      <c r="H130" s="131">
        <v>45748</v>
      </c>
      <c r="I130" s="116">
        <v>60000</v>
      </c>
      <c r="J130" s="116">
        <v>0</v>
      </c>
      <c r="K130" s="116">
        <f>SUM(I130:J130)</f>
        <v>60000</v>
      </c>
      <c r="L130" s="116">
        <f>IF(I130&gt;=Datos!$D$14,(Datos!$D$14*Datos!$C$14),IF(I130&lt;=Datos!$D$14,(I130*Datos!$C$14)))</f>
        <v>1722</v>
      </c>
      <c r="M130" s="117">
        <f>IF((I130-L130-N130)&lt;=Datos!$G$7,"0",IF((I130-L130-N130)&lt;=Datos!$G$8,((I130-L130-N130)-Datos!$F$8)*Datos!$I$6,IF((I130-L130-N130)&lt;=Datos!$G$9,Datos!$I$8+((I130-L130-N130)-Datos!$F$9)*Datos!$J$6,IF((I130-L130-N130)&gt;=Datos!$F$10,(Datos!$I$8+Datos!$J$8)+((I130-L130-N130)-Datos!$F$10)*Datos!$K$6))))</f>
        <v>3486.6756666666661</v>
      </c>
      <c r="N130" s="116">
        <f>IF(I130&gt;=Datos!$D$15,(Datos!$D$15*Datos!$C$15),IF(I130&lt;=Datos!$D$15,(I130*Datos!$C$15)))</f>
        <v>1824</v>
      </c>
      <c r="O130" s="116">
        <v>25</v>
      </c>
      <c r="P130" s="116">
        <f>SUM(L130:O130)</f>
        <v>7057.6756666666661</v>
      </c>
      <c r="Q130" s="118">
        <f>+K130-P130</f>
        <v>52942.324333333338</v>
      </c>
    </row>
    <row r="131" spans="1:17" s="90" customFormat="1" ht="36.75" customHeight="1" x14ac:dyDescent="0.2">
      <c r="A131" s="272" t="s">
        <v>551</v>
      </c>
      <c r="B131" s="273"/>
      <c r="C131" s="121">
        <v>1</v>
      </c>
      <c r="D131" s="301"/>
      <c r="E131" s="301"/>
      <c r="F131" s="301"/>
      <c r="G131" s="301"/>
      <c r="H131" s="302"/>
      <c r="I131" s="126">
        <f>SUM(I130)</f>
        <v>60000</v>
      </c>
      <c r="J131" s="126">
        <f t="shared" ref="J131:Q131" si="82">SUM(J130)</f>
        <v>0</v>
      </c>
      <c r="K131" s="126">
        <f t="shared" si="82"/>
        <v>60000</v>
      </c>
      <c r="L131" s="126">
        <f t="shared" si="82"/>
        <v>1722</v>
      </c>
      <c r="M131" s="126">
        <f t="shared" si="82"/>
        <v>3486.6756666666661</v>
      </c>
      <c r="N131" s="126">
        <f t="shared" si="82"/>
        <v>1824</v>
      </c>
      <c r="O131" s="126">
        <f t="shared" si="82"/>
        <v>25</v>
      </c>
      <c r="P131" s="126">
        <f t="shared" si="82"/>
        <v>7057.6756666666661</v>
      </c>
      <c r="Q131" s="126">
        <f t="shared" si="82"/>
        <v>52942.324333333338</v>
      </c>
    </row>
    <row r="132" spans="1:17" s="7" customFormat="1" ht="36.75" customHeight="1" x14ac:dyDescent="0.2">
      <c r="A132" s="272" t="s">
        <v>865</v>
      </c>
      <c r="B132" s="273"/>
      <c r="C132" s="273"/>
      <c r="D132" s="273"/>
      <c r="E132" s="273"/>
      <c r="F132" s="273"/>
      <c r="G132" s="273"/>
      <c r="H132" s="273"/>
      <c r="I132" s="273"/>
      <c r="J132" s="273"/>
      <c r="K132" s="273"/>
      <c r="L132" s="273"/>
      <c r="M132" s="273"/>
      <c r="N132" s="273"/>
      <c r="O132" s="273"/>
      <c r="P132" s="273"/>
      <c r="Q132" s="274"/>
    </row>
    <row r="133" spans="1:17" s="7" customFormat="1" ht="38.25" customHeight="1" x14ac:dyDescent="0.2">
      <c r="A133" s="111">
        <v>59</v>
      </c>
      <c r="B133" s="130" t="s">
        <v>872</v>
      </c>
      <c r="C133" s="130" t="s">
        <v>400</v>
      </c>
      <c r="D133" s="135" t="s">
        <v>873</v>
      </c>
      <c r="E133" s="113" t="s">
        <v>324</v>
      </c>
      <c r="F133" s="113" t="s">
        <v>19</v>
      </c>
      <c r="G133" s="114">
        <v>45566</v>
      </c>
      <c r="H133" s="131">
        <v>45748</v>
      </c>
      <c r="I133" s="116">
        <v>115000</v>
      </c>
      <c r="J133" s="116">
        <v>0</v>
      </c>
      <c r="K133" s="116">
        <f>SUM(I133:J133)</f>
        <v>115000</v>
      </c>
      <c r="L133" s="116">
        <f>IF(I133&gt;=Datos!$D$14,(Datos!$D$14*Datos!$C$14),IF(I133&lt;=Datos!$D$14,(I133*Datos!$C$14)))</f>
        <v>3300.5</v>
      </c>
      <c r="M133" s="117">
        <f>IF((I133-L133-N133)&lt;=Datos!$G$7,"0",IF((I133-L133-N133)&lt;=Datos!$G$8,((I133-L133-N133)-Datos!$F$8)*Datos!$I$6,IF((I133-L133-N133)&lt;=Datos!$G$9,Datos!$I$8+((I133-L133-N133)-Datos!$F$9)*Datos!$J$6,IF((I133-L133-N133)&gt;=Datos!$F$10,(Datos!$I$8+Datos!$J$8)+((I133-L133-N133)-Datos!$F$10)*Datos!$K$6))))</f>
        <v>15633.735666666667</v>
      </c>
      <c r="N133" s="116">
        <f>IF(I133&gt;=Datos!$D$15,(Datos!$D$15*Datos!$C$15),IF(I133&lt;=Datos!$D$15,(I133*Datos!$C$15)))</f>
        <v>3496</v>
      </c>
      <c r="O133" s="116">
        <v>25</v>
      </c>
      <c r="P133" s="116">
        <f>SUM(L133:O133)</f>
        <v>22455.235666666667</v>
      </c>
      <c r="Q133" s="118">
        <f>+K133-P133</f>
        <v>92544.764333333325</v>
      </c>
    </row>
    <row r="134" spans="1:17" s="90" customFormat="1" ht="36.75" customHeight="1" x14ac:dyDescent="0.2">
      <c r="A134" s="272" t="s">
        <v>551</v>
      </c>
      <c r="B134" s="273"/>
      <c r="C134" s="121">
        <v>1</v>
      </c>
      <c r="D134" s="301"/>
      <c r="E134" s="301"/>
      <c r="F134" s="301"/>
      <c r="G134" s="301"/>
      <c r="H134" s="302"/>
      <c r="I134" s="126">
        <f>SUM(I133)</f>
        <v>115000</v>
      </c>
      <c r="J134" s="126">
        <f t="shared" ref="J134:Q134" si="83">SUM(J133)</f>
        <v>0</v>
      </c>
      <c r="K134" s="126">
        <f t="shared" si="83"/>
        <v>115000</v>
      </c>
      <c r="L134" s="126">
        <f t="shared" si="83"/>
        <v>3300.5</v>
      </c>
      <c r="M134" s="126">
        <f t="shared" si="83"/>
        <v>15633.735666666667</v>
      </c>
      <c r="N134" s="126">
        <f t="shared" si="83"/>
        <v>3496</v>
      </c>
      <c r="O134" s="126">
        <f t="shared" si="83"/>
        <v>25</v>
      </c>
      <c r="P134" s="126">
        <f t="shared" si="83"/>
        <v>22455.235666666667</v>
      </c>
      <c r="Q134" s="126">
        <f t="shared" si="83"/>
        <v>92544.764333333325</v>
      </c>
    </row>
    <row r="135" spans="1:17" s="7" customFormat="1" ht="36.75" customHeight="1" x14ac:dyDescent="0.2">
      <c r="A135" s="272" t="s">
        <v>809</v>
      </c>
      <c r="B135" s="273"/>
      <c r="C135" s="273"/>
      <c r="D135" s="273"/>
      <c r="E135" s="273"/>
      <c r="F135" s="273"/>
      <c r="G135" s="273"/>
      <c r="H135" s="273"/>
      <c r="I135" s="273"/>
      <c r="J135" s="273"/>
      <c r="K135" s="273"/>
      <c r="L135" s="273"/>
      <c r="M135" s="273"/>
      <c r="N135" s="273"/>
      <c r="O135" s="273"/>
      <c r="P135" s="273"/>
      <c r="Q135" s="274"/>
    </row>
    <row r="136" spans="1:17" s="7" customFormat="1" ht="38.25" customHeight="1" x14ac:dyDescent="0.2">
      <c r="A136" s="111">
        <v>60</v>
      </c>
      <c r="B136" s="130" t="s">
        <v>808</v>
      </c>
      <c r="C136" s="130" t="s">
        <v>325</v>
      </c>
      <c r="D136" s="135" t="s">
        <v>368</v>
      </c>
      <c r="E136" s="113" t="s">
        <v>324</v>
      </c>
      <c r="F136" s="113" t="s">
        <v>19</v>
      </c>
      <c r="G136" s="114">
        <v>45536</v>
      </c>
      <c r="H136" s="131">
        <v>45717</v>
      </c>
      <c r="I136" s="116">
        <v>60000</v>
      </c>
      <c r="J136" s="116">
        <v>0</v>
      </c>
      <c r="K136" s="116">
        <f>SUM(I136:J136)</f>
        <v>60000</v>
      </c>
      <c r="L136" s="116">
        <f>IF(I136&gt;=Datos!$D$14,(Datos!$D$14*Datos!$C$14),IF(I136&lt;=Datos!$D$14,(I136*Datos!$C$14)))</f>
        <v>1722</v>
      </c>
      <c r="M136" s="117">
        <f>IF((I136-L136-N136)&lt;=Datos!$G$7,"0",IF((I136-L136-N136)&lt;=Datos!$G$8,((I136-L136-N136)-Datos!$F$8)*Datos!$I$6,IF((I136-L136-N136)&lt;=Datos!$G$9,Datos!$I$8+((I136-L136-N136)-Datos!$F$9)*Datos!$J$6,IF((I136-L136-N136)&gt;=Datos!$F$10,(Datos!$I$8+Datos!$J$8)+((I136-L136-N136)-Datos!$F$10)*Datos!$K$6))))</f>
        <v>3486.6756666666661</v>
      </c>
      <c r="N136" s="116">
        <f>IF(I136&gt;=Datos!$D$15,(Datos!$D$15*Datos!$C$15),IF(I136&lt;=Datos!$D$15,(I136*Datos!$C$15)))</f>
        <v>1824</v>
      </c>
      <c r="O136" s="116">
        <v>25</v>
      </c>
      <c r="P136" s="116">
        <f>SUM(L136:O136)</f>
        <v>7057.6756666666661</v>
      </c>
      <c r="Q136" s="118">
        <f>+K136-P136</f>
        <v>52942.324333333338</v>
      </c>
    </row>
    <row r="137" spans="1:17" s="90" customFormat="1" ht="36.75" customHeight="1" x14ac:dyDescent="0.2">
      <c r="A137" s="272" t="s">
        <v>551</v>
      </c>
      <c r="B137" s="273"/>
      <c r="C137" s="121">
        <v>1</v>
      </c>
      <c r="D137" s="301"/>
      <c r="E137" s="301"/>
      <c r="F137" s="301"/>
      <c r="G137" s="301"/>
      <c r="H137" s="302"/>
      <c r="I137" s="126">
        <f>SUM(I136)</f>
        <v>60000</v>
      </c>
      <c r="J137" s="126">
        <f t="shared" ref="J137:Q137" si="84">SUM(J136)</f>
        <v>0</v>
      </c>
      <c r="K137" s="126">
        <f t="shared" si="84"/>
        <v>60000</v>
      </c>
      <c r="L137" s="126">
        <f t="shared" si="84"/>
        <v>1722</v>
      </c>
      <c r="M137" s="126">
        <f t="shared" si="84"/>
        <v>3486.6756666666661</v>
      </c>
      <c r="N137" s="126">
        <f t="shared" si="84"/>
        <v>1824</v>
      </c>
      <c r="O137" s="126">
        <f t="shared" si="84"/>
        <v>25</v>
      </c>
      <c r="P137" s="126">
        <f t="shared" si="84"/>
        <v>7057.6756666666661</v>
      </c>
      <c r="Q137" s="126">
        <f t="shared" si="84"/>
        <v>52942.324333333338</v>
      </c>
    </row>
    <row r="138" spans="1:17" s="7" customFormat="1" ht="36.75" customHeight="1" x14ac:dyDescent="0.2">
      <c r="A138" s="272" t="s">
        <v>811</v>
      </c>
      <c r="B138" s="273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4"/>
    </row>
    <row r="139" spans="1:17" s="7" customFormat="1" ht="38.25" customHeight="1" x14ac:dyDescent="0.2">
      <c r="A139" s="111">
        <v>61</v>
      </c>
      <c r="B139" s="130" t="s">
        <v>810</v>
      </c>
      <c r="C139" s="130" t="s">
        <v>327</v>
      </c>
      <c r="D139" s="135" t="s">
        <v>329</v>
      </c>
      <c r="E139" s="113" t="s">
        <v>324</v>
      </c>
      <c r="F139" s="113" t="s">
        <v>19</v>
      </c>
      <c r="G139" s="114">
        <v>45536</v>
      </c>
      <c r="H139" s="131">
        <v>45717</v>
      </c>
      <c r="I139" s="116">
        <v>60000</v>
      </c>
      <c r="J139" s="116">
        <v>0</v>
      </c>
      <c r="K139" s="116">
        <f>SUM(I139:J139)</f>
        <v>60000</v>
      </c>
      <c r="L139" s="116">
        <f>IF(I139&gt;=Datos!$D$14,(Datos!$D$14*Datos!$C$14),IF(I139&lt;=Datos!$D$14,(I139*Datos!$C$14)))</f>
        <v>1722</v>
      </c>
      <c r="M139" s="117">
        <f>IF((I139-L139-N139)&lt;=Datos!$G$7,"0",IF((I139-L139-N139)&lt;=Datos!$G$8,((I139-L139-N139)-Datos!$F$8)*Datos!$I$6,IF((I139-L139-N139)&lt;=Datos!$G$9,Datos!$I$8+((I139-L139-N139)-Datos!$F$9)*Datos!$J$6,IF((I139-L139-N139)&gt;=Datos!$F$10,(Datos!$I$8+Datos!$J$8)+((I139-L139-N139)-Datos!$F$10)*Datos!$K$6))))</f>
        <v>3486.6756666666661</v>
      </c>
      <c r="N139" s="116">
        <f>IF(I139&gt;=Datos!$D$15,(Datos!$D$15*Datos!$C$15),IF(I139&lt;=Datos!$D$15,(I139*Datos!$C$15)))</f>
        <v>1824</v>
      </c>
      <c r="O139" s="116">
        <v>25</v>
      </c>
      <c r="P139" s="116">
        <f>SUM(L139:O139)</f>
        <v>7057.6756666666661</v>
      </c>
      <c r="Q139" s="118">
        <f>+K139-P139</f>
        <v>52942.324333333338</v>
      </c>
    </row>
    <row r="140" spans="1:17" s="90" customFormat="1" ht="36.75" customHeight="1" x14ac:dyDescent="0.2">
      <c r="A140" s="272" t="s">
        <v>551</v>
      </c>
      <c r="B140" s="273"/>
      <c r="C140" s="121">
        <v>1</v>
      </c>
      <c r="D140" s="301"/>
      <c r="E140" s="301"/>
      <c r="F140" s="301"/>
      <c r="G140" s="301"/>
      <c r="H140" s="302"/>
      <c r="I140" s="126">
        <f>SUM(I139)</f>
        <v>60000</v>
      </c>
      <c r="J140" s="126">
        <f t="shared" ref="J140:Q140" si="85">SUM(J139)</f>
        <v>0</v>
      </c>
      <c r="K140" s="126">
        <f t="shared" si="85"/>
        <v>60000</v>
      </c>
      <c r="L140" s="126">
        <f t="shared" si="85"/>
        <v>1722</v>
      </c>
      <c r="M140" s="126">
        <f t="shared" si="85"/>
        <v>3486.6756666666661</v>
      </c>
      <c r="N140" s="126">
        <f t="shared" si="85"/>
        <v>1824</v>
      </c>
      <c r="O140" s="126">
        <f t="shared" si="85"/>
        <v>25</v>
      </c>
      <c r="P140" s="126">
        <f t="shared" si="85"/>
        <v>7057.6756666666661</v>
      </c>
      <c r="Q140" s="126">
        <f t="shared" si="85"/>
        <v>52942.324333333338</v>
      </c>
    </row>
    <row r="141" spans="1:17" s="7" customFormat="1" ht="36.75" customHeight="1" x14ac:dyDescent="0.2">
      <c r="A141" s="272" t="s">
        <v>916</v>
      </c>
      <c r="B141" s="273"/>
      <c r="C141" s="273"/>
      <c r="D141" s="273"/>
      <c r="E141" s="273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4"/>
    </row>
    <row r="142" spans="1:17" s="7" customFormat="1" ht="38.25" customHeight="1" x14ac:dyDescent="0.2">
      <c r="A142" s="111">
        <v>62</v>
      </c>
      <c r="B142" s="130" t="s">
        <v>810</v>
      </c>
      <c r="C142" s="130" t="s">
        <v>492</v>
      </c>
      <c r="D142" s="135" t="s">
        <v>917</v>
      </c>
      <c r="E142" s="113" t="s">
        <v>324</v>
      </c>
      <c r="F142" s="113" t="s">
        <v>19</v>
      </c>
      <c r="G142" s="114">
        <v>45597</v>
      </c>
      <c r="H142" s="131">
        <v>45778</v>
      </c>
      <c r="I142" s="116">
        <v>135000</v>
      </c>
      <c r="J142" s="116">
        <v>0</v>
      </c>
      <c r="K142" s="116">
        <f>SUM(I142:J142)</f>
        <v>135000</v>
      </c>
      <c r="L142" s="116">
        <f>IF(I142&gt;=Datos!$D$14,(Datos!$D$14*Datos!$C$14),IF(I142&lt;=Datos!$D$14,(I142*Datos!$C$14)))</f>
        <v>3874.5</v>
      </c>
      <c r="M142" s="117">
        <f>IF((I142-L142-N142)&lt;=Datos!$G$7,"0",IF((I142-L142-N142)&lt;=Datos!$G$8,((I142-L142-N142)-Datos!$F$8)*Datos!$I$6,IF((I142-L142-N142)&lt;=Datos!$G$9,Datos!$I$8+((I142-L142-N142)-Datos!$F$9)*Datos!$J$6,IF((I142-L142-N142)&gt;=Datos!$F$10,(Datos!$I$8+Datos!$J$8)+((I142-L142-N142)-Datos!$F$10)*Datos!$K$6))))</f>
        <v>20338.235666666667</v>
      </c>
      <c r="N142" s="116">
        <f>IF(I142&gt;=Datos!$D$15,(Datos!$D$15*Datos!$C$15),IF(I142&lt;=Datos!$D$15,(I142*Datos!$C$15)))</f>
        <v>4104</v>
      </c>
      <c r="O142" s="116">
        <v>25</v>
      </c>
      <c r="P142" s="116">
        <f>SUM(L142:O142)</f>
        <v>28341.735666666667</v>
      </c>
      <c r="Q142" s="118">
        <f>+K142-P142</f>
        <v>106658.26433333333</v>
      </c>
    </row>
    <row r="143" spans="1:17" s="90" customFormat="1" ht="36.75" customHeight="1" x14ac:dyDescent="0.2">
      <c r="A143" s="272" t="s">
        <v>551</v>
      </c>
      <c r="B143" s="273"/>
      <c r="C143" s="121">
        <v>1</v>
      </c>
      <c r="D143" s="301"/>
      <c r="E143" s="301"/>
      <c r="F143" s="301"/>
      <c r="G143" s="301"/>
      <c r="H143" s="302"/>
      <c r="I143" s="126">
        <f>SUM(I142)</f>
        <v>135000</v>
      </c>
      <c r="J143" s="126">
        <f t="shared" ref="J143:Q143" si="86">SUM(J142)</f>
        <v>0</v>
      </c>
      <c r="K143" s="126">
        <f t="shared" si="86"/>
        <v>135000</v>
      </c>
      <c r="L143" s="126">
        <f t="shared" si="86"/>
        <v>3874.5</v>
      </c>
      <c r="M143" s="126">
        <f t="shared" si="86"/>
        <v>20338.235666666667</v>
      </c>
      <c r="N143" s="126">
        <f t="shared" si="86"/>
        <v>4104</v>
      </c>
      <c r="O143" s="126">
        <f t="shared" si="86"/>
        <v>25</v>
      </c>
      <c r="P143" s="126">
        <f t="shared" si="86"/>
        <v>28341.735666666667</v>
      </c>
      <c r="Q143" s="126">
        <f t="shared" si="86"/>
        <v>106658.26433333333</v>
      </c>
    </row>
    <row r="144" spans="1:17" s="7" customFormat="1" ht="36.75" customHeight="1" x14ac:dyDescent="0.2">
      <c r="A144" s="272" t="s">
        <v>581</v>
      </c>
      <c r="B144" s="273"/>
      <c r="C144" s="273"/>
      <c r="D144" s="273"/>
      <c r="E144" s="273"/>
      <c r="F144" s="273"/>
      <c r="G144" s="273"/>
      <c r="H144" s="273"/>
      <c r="I144" s="273"/>
      <c r="J144" s="273"/>
      <c r="K144" s="273"/>
      <c r="L144" s="273"/>
      <c r="M144" s="273"/>
      <c r="N144" s="273"/>
      <c r="O144" s="273"/>
      <c r="P144" s="273"/>
      <c r="Q144" s="274"/>
    </row>
    <row r="145" spans="1:17" s="7" customFormat="1" ht="38.25" customHeight="1" x14ac:dyDescent="0.2">
      <c r="A145" s="111">
        <v>63</v>
      </c>
      <c r="B145" s="130" t="s">
        <v>812</v>
      </c>
      <c r="C145" s="130" t="s">
        <v>325</v>
      </c>
      <c r="D145" s="135" t="s">
        <v>920</v>
      </c>
      <c r="E145" s="113" t="s">
        <v>324</v>
      </c>
      <c r="F145" s="113" t="s">
        <v>19</v>
      </c>
      <c r="G145" s="114">
        <v>45536</v>
      </c>
      <c r="H145" s="131">
        <v>45717</v>
      </c>
      <c r="I145" s="116">
        <v>60000</v>
      </c>
      <c r="J145" s="116">
        <v>0</v>
      </c>
      <c r="K145" s="116">
        <f t="shared" ref="K145:K148" si="87">SUM(I145:J145)</f>
        <v>60000</v>
      </c>
      <c r="L145" s="116">
        <f>IF(I145&gt;=Datos!$D$14,(Datos!$D$14*Datos!$C$14),IF(I145&lt;=Datos!$D$14,(I145*Datos!$C$14)))</f>
        <v>1722</v>
      </c>
      <c r="M145" s="117">
        <f>IF((I145-L145-N145)&lt;=Datos!$G$7,"0",IF((I145-L145-N145)&lt;=Datos!$G$8,((I145-L145-N145)-Datos!$F$8)*Datos!$I$6,IF((I145-L145-N145)&lt;=Datos!$G$9,Datos!$I$8+((I145-L145-N145)-Datos!$F$9)*Datos!$J$6,IF((I145-L145-N145)&gt;=Datos!$F$10,(Datos!$I$8+Datos!$J$8)+((I145-L145-N145)-Datos!$F$10)*Datos!$K$6))))</f>
        <v>3486.6756666666661</v>
      </c>
      <c r="N145" s="116">
        <f>IF(I145&gt;=Datos!$D$15,(Datos!$D$15*Datos!$C$15),IF(I145&lt;=Datos!$D$15,(I145*Datos!$C$15)))</f>
        <v>1824</v>
      </c>
      <c r="O145" s="116">
        <v>25</v>
      </c>
      <c r="P145" s="116">
        <f>SUM(L145:O145)</f>
        <v>7057.6756666666661</v>
      </c>
      <c r="Q145" s="118">
        <f>+K145-P145</f>
        <v>52942.324333333338</v>
      </c>
    </row>
    <row r="146" spans="1:17" s="7" customFormat="1" ht="38.25" customHeight="1" x14ac:dyDescent="0.2">
      <c r="A146" s="111">
        <v>64</v>
      </c>
      <c r="B146" s="130" t="s">
        <v>919</v>
      </c>
      <c r="C146" s="130" t="s">
        <v>325</v>
      </c>
      <c r="D146" s="135" t="s">
        <v>329</v>
      </c>
      <c r="E146" s="113" t="s">
        <v>324</v>
      </c>
      <c r="F146" s="113" t="s">
        <v>19</v>
      </c>
      <c r="G146" s="114">
        <v>45597</v>
      </c>
      <c r="H146" s="131">
        <v>45778</v>
      </c>
      <c r="I146" s="116">
        <v>60000</v>
      </c>
      <c r="J146" s="116">
        <v>0</v>
      </c>
      <c r="K146" s="116">
        <f t="shared" ref="K146:K147" si="88">SUM(I146:J146)</f>
        <v>60000</v>
      </c>
      <c r="L146" s="116">
        <f>IF(I146&gt;=Datos!$D$14,(Datos!$D$14*Datos!$C$14),IF(I146&lt;=Datos!$D$14,(I146*Datos!$C$14)))</f>
        <v>1722</v>
      </c>
      <c r="M146" s="117">
        <f>IF((I146-L146-N146)&lt;=Datos!$G$7,"0",IF((I146-L146-N146)&lt;=Datos!$G$8,((I146-L146-N146)-Datos!$F$8)*Datos!$I$6,IF((I146-L146-N146)&lt;=Datos!$G$9,Datos!$I$8+((I146-L146-N146)-Datos!$F$9)*Datos!$J$6,IF((I146-L146-N146)&gt;=Datos!$F$10,(Datos!$I$8+Datos!$J$8)+((I146-L146-N146)-Datos!$F$10)*Datos!$K$6))))</f>
        <v>3486.6756666666661</v>
      </c>
      <c r="N146" s="116">
        <f>IF(I146&gt;=Datos!$D$15,(Datos!$D$15*Datos!$C$15),IF(I146&lt;=Datos!$D$15,(I146*Datos!$C$15)))</f>
        <v>1824</v>
      </c>
      <c r="O146" s="116">
        <v>25</v>
      </c>
      <c r="P146" s="116">
        <f t="shared" ref="P146:P147" si="89">SUM(L146:O146)</f>
        <v>7057.6756666666661</v>
      </c>
      <c r="Q146" s="118">
        <f t="shared" ref="Q146:Q147" si="90">+K146-P146</f>
        <v>52942.324333333338</v>
      </c>
    </row>
    <row r="147" spans="1:17" s="7" customFormat="1" ht="38.25" customHeight="1" x14ac:dyDescent="0.2">
      <c r="A147" s="111">
        <v>65</v>
      </c>
      <c r="B147" s="130" t="s">
        <v>918</v>
      </c>
      <c r="C147" s="130" t="s">
        <v>325</v>
      </c>
      <c r="D147" s="135" t="s">
        <v>920</v>
      </c>
      <c r="E147" s="113" t="s">
        <v>324</v>
      </c>
      <c r="F147" s="113" t="s">
        <v>19</v>
      </c>
      <c r="G147" s="114">
        <v>45597</v>
      </c>
      <c r="H147" s="131">
        <v>45778</v>
      </c>
      <c r="I147" s="116">
        <v>60000</v>
      </c>
      <c r="J147" s="116">
        <v>0</v>
      </c>
      <c r="K147" s="116">
        <f t="shared" si="88"/>
        <v>60000</v>
      </c>
      <c r="L147" s="116">
        <f>IF(I147&gt;=Datos!$D$14,(Datos!$D$14*Datos!$C$14),IF(I147&lt;=Datos!$D$14,(I147*Datos!$C$14)))</f>
        <v>1722</v>
      </c>
      <c r="M147" s="117">
        <f>IF((I147-L147-N147)&lt;=Datos!$G$7,"0",IF((I147-L147-N147)&lt;=Datos!$G$8,((I147-L147-N147)-Datos!$F$8)*Datos!$I$6,IF((I147-L147-N147)&lt;=Datos!$G$9,Datos!$I$8+((I147-L147-N147)-Datos!$F$9)*Datos!$J$6,IF((I147-L147-N147)&gt;=Datos!$F$10,(Datos!$I$8+Datos!$J$8)+((I147-L147-N147)-Datos!$F$10)*Datos!$K$6))))</f>
        <v>3486.6756666666661</v>
      </c>
      <c r="N147" s="116">
        <f>IF(I147&gt;=Datos!$D$15,(Datos!$D$15*Datos!$C$15),IF(I147&lt;=Datos!$D$15,(I147*Datos!$C$15)))</f>
        <v>1824</v>
      </c>
      <c r="O147" s="116">
        <v>25</v>
      </c>
      <c r="P147" s="116">
        <f t="shared" si="89"/>
        <v>7057.6756666666661</v>
      </c>
      <c r="Q147" s="118">
        <f t="shared" si="90"/>
        <v>52942.324333333338</v>
      </c>
    </row>
    <row r="148" spans="1:17" s="7" customFormat="1" ht="38.25" customHeight="1" x14ac:dyDescent="0.2">
      <c r="A148" s="111">
        <v>66</v>
      </c>
      <c r="B148" s="130" t="s">
        <v>702</v>
      </c>
      <c r="C148" s="130" t="s">
        <v>325</v>
      </c>
      <c r="D148" s="135" t="s">
        <v>783</v>
      </c>
      <c r="E148" s="113" t="s">
        <v>324</v>
      </c>
      <c r="F148" s="113" t="s">
        <v>19</v>
      </c>
      <c r="G148" s="114">
        <v>45597</v>
      </c>
      <c r="H148" s="131">
        <v>45778</v>
      </c>
      <c r="I148" s="116">
        <v>60000</v>
      </c>
      <c r="J148" s="116">
        <v>0</v>
      </c>
      <c r="K148" s="116">
        <f t="shared" si="87"/>
        <v>60000</v>
      </c>
      <c r="L148" s="116">
        <f>IF(I148&gt;=Datos!$D$14,(Datos!$D$14*Datos!$C$14),IF(I148&lt;=Datos!$D$14,(I148*Datos!$C$14)))</f>
        <v>1722</v>
      </c>
      <c r="M148" s="117">
        <f>IF((I148-L148-N148)&lt;=Datos!$G$7,"0",IF((I148-L148-N148)&lt;=Datos!$G$8,((I148-L148-N148)-Datos!$F$8)*Datos!$I$6,IF((I148-L148-N148)&lt;=Datos!$G$9,Datos!$I$8+((I148-L148-N148)-Datos!$F$9)*Datos!$J$6,IF((I148-L148-N148)&gt;=Datos!$F$10,(Datos!$I$8+Datos!$J$8)+((I148-L148-N148)-Datos!$F$10)*Datos!$K$6))))</f>
        <v>3486.6756666666661</v>
      </c>
      <c r="N148" s="116">
        <f>IF(I148&gt;=Datos!$D$15,(Datos!$D$15*Datos!$C$15),IF(I148&lt;=Datos!$D$15,(I148*Datos!$C$15)))</f>
        <v>1824</v>
      </c>
      <c r="O148" s="116">
        <v>25</v>
      </c>
      <c r="P148" s="116">
        <f>SUM(L148:O148)</f>
        <v>7057.6756666666661</v>
      </c>
      <c r="Q148" s="118">
        <f>+K148-P148</f>
        <v>52942.324333333338</v>
      </c>
    </row>
    <row r="149" spans="1:17" s="90" customFormat="1" ht="36.75" customHeight="1" x14ac:dyDescent="0.2">
      <c r="A149" s="272" t="s">
        <v>551</v>
      </c>
      <c r="B149" s="273"/>
      <c r="C149" s="121">
        <v>2</v>
      </c>
      <c r="D149" s="301"/>
      <c r="E149" s="301"/>
      <c r="F149" s="301"/>
      <c r="G149" s="301"/>
      <c r="H149" s="302"/>
      <c r="I149" s="126">
        <f>SUM(I145:I148)</f>
        <v>240000</v>
      </c>
      <c r="J149" s="126">
        <f t="shared" ref="J149:Q149" si="91">SUM(J145:J148)</f>
        <v>0</v>
      </c>
      <c r="K149" s="126">
        <f t="shared" si="91"/>
        <v>240000</v>
      </c>
      <c r="L149" s="126">
        <f t="shared" si="91"/>
        <v>6888</v>
      </c>
      <c r="M149" s="126">
        <f t="shared" si="91"/>
        <v>13946.702666666664</v>
      </c>
      <c r="N149" s="126">
        <f t="shared" si="91"/>
        <v>7296</v>
      </c>
      <c r="O149" s="126">
        <f t="shared" si="91"/>
        <v>100</v>
      </c>
      <c r="P149" s="126">
        <f t="shared" si="91"/>
        <v>28230.702666666664</v>
      </c>
      <c r="Q149" s="126">
        <f t="shared" si="91"/>
        <v>211769.29733333335</v>
      </c>
    </row>
    <row r="150" spans="1:17" ht="36.75" customHeight="1" thickBot="1" x14ac:dyDescent="0.25">
      <c r="A150" s="282" t="s">
        <v>11</v>
      </c>
      <c r="B150" s="281"/>
      <c r="C150" s="279"/>
      <c r="D150" s="280"/>
      <c r="E150" s="280"/>
      <c r="F150" s="280"/>
      <c r="G150" s="280"/>
      <c r="H150" s="281"/>
      <c r="I150" s="230">
        <f>+I134+I131+I122+I149+I143+I113+I99+I140+I137+I128+I119+I116+I110+I107+I102+I96+I93+I89+I84+I81+I78+I74+I69+I65+I62+I57+I52+I47+I41+I34+I31+I28+I23+I20+I16</f>
        <v>5305000</v>
      </c>
      <c r="J150" s="230">
        <f t="shared" ref="J150:Q150" si="92">+J134+J131+J122+J149+J143+J113+J99+J140+J137+J128+J119+J116+J110+J107+J102+J96+J93+J89+J84+J81+J78+J74+J69+J65+J62+J57+J52+J47+J41+J34+J31+J28+J23+J20+J16</f>
        <v>0</v>
      </c>
      <c r="K150" s="230">
        <f t="shared" si="92"/>
        <v>5305000</v>
      </c>
      <c r="L150" s="230">
        <f t="shared" si="92"/>
        <v>152253.5</v>
      </c>
      <c r="M150" s="230">
        <f t="shared" si="92"/>
        <v>526351.20349999995</v>
      </c>
      <c r="N150" s="230">
        <f t="shared" si="92"/>
        <v>161272</v>
      </c>
      <c r="O150" s="230">
        <f t="shared" si="92"/>
        <v>122240.47000000002</v>
      </c>
      <c r="P150" s="230">
        <f t="shared" si="92"/>
        <v>962117.1734999998</v>
      </c>
      <c r="Q150" s="230">
        <f t="shared" si="92"/>
        <v>4342882.8171666674</v>
      </c>
    </row>
    <row r="151" spans="1:17" ht="25.5" customHeight="1" x14ac:dyDescent="0.2"/>
    <row r="152" spans="1:17" x14ac:dyDescent="0.2">
      <c r="I152" s="235"/>
    </row>
    <row r="155" spans="1:17" x14ac:dyDescent="0.2">
      <c r="J155" s="7"/>
      <c r="K155" s="7"/>
      <c r="N155"/>
    </row>
    <row r="156" spans="1:17" ht="12.75" customHeight="1" x14ac:dyDescent="0.2">
      <c r="C156" s="2" t="s">
        <v>20</v>
      </c>
      <c r="D156" s="2"/>
      <c r="E156" s="278" t="s">
        <v>22</v>
      </c>
      <c r="F156" s="278"/>
      <c r="G156" s="2"/>
      <c r="H156" s="2"/>
      <c r="J156" s="7"/>
      <c r="K156" s="7"/>
      <c r="N156" s="278" t="s">
        <v>22</v>
      </c>
      <c r="O156" s="278"/>
    </row>
    <row r="157" spans="1:17" x14ac:dyDescent="0.2">
      <c r="C157" s="2"/>
      <c r="D157" s="2"/>
      <c r="F157" s="5"/>
      <c r="G157" s="5"/>
      <c r="H157" s="5"/>
      <c r="J157" s="7"/>
      <c r="K157" s="7"/>
      <c r="N157"/>
    </row>
    <row r="158" spans="1:17" x14ac:dyDescent="0.2">
      <c r="C158" s="2"/>
      <c r="D158" s="2"/>
      <c r="F158" s="5"/>
      <c r="G158" s="5"/>
      <c r="H158" s="5"/>
      <c r="J158" s="7"/>
      <c r="K158" s="7"/>
      <c r="N158"/>
    </row>
    <row r="159" spans="1:17" x14ac:dyDescent="0.2">
      <c r="C159" s="151"/>
      <c r="D159" s="2"/>
      <c r="E159" s="151"/>
      <c r="F159" s="151"/>
      <c r="G159" s="5"/>
      <c r="H159" s="5"/>
      <c r="J159" s="7"/>
      <c r="K159" s="7"/>
      <c r="N159" s="152"/>
      <c r="O159" s="152"/>
    </row>
    <row r="160" spans="1:17" x14ac:dyDescent="0.2">
      <c r="C160" s="2" t="s">
        <v>21</v>
      </c>
      <c r="D160" s="2"/>
      <c r="E160" s="277" t="s">
        <v>24</v>
      </c>
      <c r="F160" s="277"/>
      <c r="G160" s="2"/>
      <c r="H160" s="2"/>
      <c r="J160" s="7"/>
      <c r="K160" s="7"/>
      <c r="N160" s="278" t="s">
        <v>23</v>
      </c>
      <c r="O160" s="278"/>
    </row>
    <row r="161" spans="10:14" x14ac:dyDescent="0.2">
      <c r="J161" s="7"/>
      <c r="K161" s="7"/>
      <c r="N161"/>
    </row>
    <row r="162" spans="10:14" x14ac:dyDescent="0.2">
      <c r="J162" s="7"/>
      <c r="K162" s="7"/>
      <c r="N162"/>
    </row>
  </sheetData>
  <autoFilter ref="O2:O162" xr:uid="{00000000-0009-0000-0000-000003000000}"/>
  <sortState xmlns:xlrd2="http://schemas.microsoft.com/office/spreadsheetml/2017/richdata2" ref="B17:Q46">
    <sortCondition ref="B17:B46"/>
  </sortState>
  <mergeCells count="103">
    <mergeCell ref="A14:Q14"/>
    <mergeCell ref="A16:B16"/>
    <mergeCell ref="A47:B47"/>
    <mergeCell ref="A42:Q42"/>
    <mergeCell ref="A48:Q48"/>
    <mergeCell ref="A24:Q24"/>
    <mergeCell ref="A28:B28"/>
    <mergeCell ref="A35:Q35"/>
    <mergeCell ref="A41:B41"/>
    <mergeCell ref="A31:B31"/>
    <mergeCell ref="D31:H31"/>
    <mergeCell ref="A21:Q21"/>
    <mergeCell ref="A29:Q29"/>
    <mergeCell ref="A32:Q32"/>
    <mergeCell ref="A23:B23"/>
    <mergeCell ref="A34:B34"/>
    <mergeCell ref="A53:Q53"/>
    <mergeCell ref="A58:Q58"/>
    <mergeCell ref="A57:B57"/>
    <mergeCell ref="D57:H57"/>
    <mergeCell ref="A78:B78"/>
    <mergeCell ref="A79:Q79"/>
    <mergeCell ref="A81:B81"/>
    <mergeCell ref="D81:H81"/>
    <mergeCell ref="A82:Q82"/>
    <mergeCell ref="A150:B150"/>
    <mergeCell ref="C150:H150"/>
    <mergeCell ref="A138:Q138"/>
    <mergeCell ref="A140:B140"/>
    <mergeCell ref="D140:H140"/>
    <mergeCell ref="A135:Q135"/>
    <mergeCell ref="A137:B137"/>
    <mergeCell ref="D137:H137"/>
    <mergeCell ref="A144:Q144"/>
    <mergeCell ref="A149:B149"/>
    <mergeCell ref="D149:H149"/>
    <mergeCell ref="D65:H65"/>
    <mergeCell ref="A97:Q97"/>
    <mergeCell ref="A99:B99"/>
    <mergeCell ref="D99:H99"/>
    <mergeCell ref="A110:B110"/>
    <mergeCell ref="D110:H110"/>
    <mergeCell ref="A89:B89"/>
    <mergeCell ref="A66:Q66"/>
    <mergeCell ref="A70:Q70"/>
    <mergeCell ref="A75:Q75"/>
    <mergeCell ref="A93:B93"/>
    <mergeCell ref="D93:H93"/>
    <mergeCell ref="A94:Q94"/>
    <mergeCell ref="A96:B96"/>
    <mergeCell ref="D96:H96"/>
    <mergeCell ref="A84:B84"/>
    <mergeCell ref="D84:H84"/>
    <mergeCell ref="A85:Q85"/>
    <mergeCell ref="A90:Q90"/>
    <mergeCell ref="N156:O156"/>
    <mergeCell ref="N160:O160"/>
    <mergeCell ref="A5:Q5"/>
    <mergeCell ref="A7:Q7"/>
    <mergeCell ref="A6:Q6"/>
    <mergeCell ref="E156:F156"/>
    <mergeCell ref="E160:F160"/>
    <mergeCell ref="A17:Q17"/>
    <mergeCell ref="A20:B20"/>
    <mergeCell ref="A52:B52"/>
    <mergeCell ref="D52:H52"/>
    <mergeCell ref="A100:Q100"/>
    <mergeCell ref="A103:Q103"/>
    <mergeCell ref="B9:N9"/>
    <mergeCell ref="A69:B69"/>
    <mergeCell ref="A108:Q108"/>
    <mergeCell ref="A62:B62"/>
    <mergeCell ref="A74:B74"/>
    <mergeCell ref="A107:B107"/>
    <mergeCell ref="D107:H107"/>
    <mergeCell ref="A102:B102"/>
    <mergeCell ref="D102:H102"/>
    <mergeCell ref="A63:Q63"/>
    <mergeCell ref="A65:B65"/>
    <mergeCell ref="A111:Q111"/>
    <mergeCell ref="A113:B113"/>
    <mergeCell ref="D113:H113"/>
    <mergeCell ref="A141:Q141"/>
    <mergeCell ref="A143:B143"/>
    <mergeCell ref="D143:H143"/>
    <mergeCell ref="A120:Q120"/>
    <mergeCell ref="A122:B122"/>
    <mergeCell ref="D122:H122"/>
    <mergeCell ref="A129:Q129"/>
    <mergeCell ref="A131:B131"/>
    <mergeCell ref="D131:H131"/>
    <mergeCell ref="A123:Q123"/>
    <mergeCell ref="A128:B128"/>
    <mergeCell ref="D128:H128"/>
    <mergeCell ref="A132:Q132"/>
    <mergeCell ref="A134:B134"/>
    <mergeCell ref="D134:H134"/>
    <mergeCell ref="A117:Q117"/>
    <mergeCell ref="A119:B119"/>
    <mergeCell ref="D119:H119"/>
    <mergeCell ref="A114:Q114"/>
    <mergeCell ref="A116:B116"/>
    <mergeCell ref="D116:H116"/>
  </mergeCells>
  <pageMargins left="1" right="1" top="1" bottom="1" header="0.5" footer="0.5"/>
  <pageSetup paperSize="5" scale="42" fitToHeight="0" orientation="landscape" verticalDpi="4294967295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85"/>
  <sheetViews>
    <sheetView showGridLines="0" zoomScale="91" zoomScaleNormal="91" zoomScaleSheetLayoutView="96" workbookViewId="0">
      <selection activeCell="A22" sqref="A22:XFD22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7" customWidth="1"/>
    <col min="13" max="13" width="18.140625" style="7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x14ac:dyDescent="0.2">
      <c r="A11" s="2"/>
      <c r="E11" s="2"/>
      <c r="F11" s="2"/>
      <c r="G11" s="2"/>
      <c r="H11" s="2"/>
      <c r="I11" s="2"/>
      <c r="J11" s="2"/>
      <c r="K11" s="2"/>
      <c r="L11" s="99"/>
      <c r="M11" s="99"/>
      <c r="N11" s="2"/>
      <c r="O11" s="2"/>
      <c r="P11" s="2"/>
      <c r="Q11" s="2"/>
    </row>
    <row r="12" spans="1:17" x14ac:dyDescent="0.2">
      <c r="A12" s="284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</row>
    <row r="13" spans="1:17" x14ac:dyDescent="0.2">
      <c r="A13" s="288" t="s">
        <v>9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</row>
    <row r="14" spans="1:17" ht="18.75" customHeight="1" x14ac:dyDescent="0.2">
      <c r="A14" s="288" t="s">
        <v>887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</row>
    <row r="15" spans="1:17" ht="9" customHeight="1" x14ac:dyDescent="0.2">
      <c r="A15" s="2"/>
      <c r="E15" s="2"/>
      <c r="F15" s="2"/>
      <c r="G15" s="2"/>
      <c r="H15" s="2"/>
      <c r="I15" s="2"/>
      <c r="J15" s="2"/>
      <c r="K15" s="2"/>
      <c r="L15" s="99"/>
      <c r="M15" s="99"/>
      <c r="N15" s="2"/>
      <c r="O15" s="2"/>
      <c r="P15" s="2"/>
      <c r="Q15" s="2"/>
    </row>
    <row r="16" spans="1:17" x14ac:dyDescent="0.2">
      <c r="A16" s="173"/>
      <c r="B16" s="278" t="s">
        <v>852</v>
      </c>
      <c r="C16" s="278"/>
      <c r="D16" s="278"/>
      <c r="E16" s="278"/>
      <c r="F16" s="278"/>
      <c r="G16" s="278"/>
      <c r="H16" s="278"/>
      <c r="I16" s="278"/>
      <c r="J16" s="278"/>
      <c r="K16" s="292"/>
      <c r="L16" s="293"/>
      <c r="M16" s="294"/>
      <c r="N16" s="278"/>
      <c r="O16" s="2"/>
    </row>
    <row r="17" spans="1:17" x14ac:dyDescent="0.2">
      <c r="A17" s="2"/>
      <c r="E17" s="2"/>
      <c r="F17" s="2"/>
      <c r="G17" s="2"/>
      <c r="H17" s="2"/>
      <c r="I17" s="2"/>
      <c r="J17" s="2"/>
      <c r="K17" s="2"/>
      <c r="L17" s="99"/>
      <c r="M17" s="99"/>
      <c r="N17" s="2"/>
      <c r="O17" s="2"/>
      <c r="P17" s="2"/>
      <c r="Q17" s="2"/>
    </row>
    <row r="18" spans="1:17" x14ac:dyDescent="0.2">
      <c r="A18" s="2"/>
      <c r="E18" s="2"/>
      <c r="F18" s="2"/>
      <c r="G18" s="2"/>
      <c r="H18" s="2"/>
      <c r="I18" s="2"/>
      <c r="J18" s="2"/>
      <c r="K18" s="2"/>
      <c r="L18" s="99"/>
      <c r="M18" s="99"/>
      <c r="N18" s="2"/>
      <c r="O18" s="2"/>
      <c r="P18" s="2"/>
      <c r="Q18" s="2"/>
    </row>
    <row r="19" spans="1:17" ht="10.5" customHeight="1" thickBot="1" x14ac:dyDescent="0.25"/>
    <row r="20" spans="1:17" ht="27.75" customHeight="1" x14ac:dyDescent="0.2">
      <c r="A20" s="91" t="s">
        <v>8</v>
      </c>
      <c r="B20" s="92" t="s">
        <v>5</v>
      </c>
      <c r="C20" s="92" t="s">
        <v>17</v>
      </c>
      <c r="D20" s="92" t="s">
        <v>6</v>
      </c>
      <c r="E20" s="92" t="s">
        <v>7</v>
      </c>
      <c r="F20" s="92" t="s">
        <v>18</v>
      </c>
      <c r="G20" s="92" t="s">
        <v>13</v>
      </c>
      <c r="H20" s="92" t="s">
        <v>14</v>
      </c>
      <c r="I20" s="92" t="s">
        <v>12</v>
      </c>
      <c r="J20" s="92" t="s">
        <v>383</v>
      </c>
      <c r="K20" s="92" t="s">
        <v>388</v>
      </c>
      <c r="L20" s="92" t="s">
        <v>0</v>
      </c>
      <c r="M20" s="92" t="s">
        <v>1</v>
      </c>
      <c r="N20" s="92" t="s">
        <v>2</v>
      </c>
      <c r="O20" s="92" t="s">
        <v>385</v>
      </c>
      <c r="P20" s="92" t="s">
        <v>386</v>
      </c>
      <c r="Q20" s="102" t="s">
        <v>10</v>
      </c>
    </row>
    <row r="21" spans="1:17" ht="29.25" customHeight="1" x14ac:dyDescent="0.2">
      <c r="A21" s="295" t="s">
        <v>737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7"/>
    </row>
    <row r="22" spans="1:17" s="7" customFormat="1" ht="38.25" customHeight="1" x14ac:dyDescent="0.2">
      <c r="A22" s="239">
        <v>1</v>
      </c>
      <c r="B22" s="240" t="s">
        <v>817</v>
      </c>
      <c r="C22" s="130" t="s">
        <v>492</v>
      </c>
      <c r="D22" s="196" t="s">
        <v>818</v>
      </c>
      <c r="E22" s="113" t="s">
        <v>391</v>
      </c>
      <c r="F22" s="113" t="s">
        <v>19</v>
      </c>
      <c r="G22" s="114">
        <v>45536</v>
      </c>
      <c r="H22" s="131">
        <v>45566</v>
      </c>
      <c r="I22" s="117">
        <v>75000</v>
      </c>
      <c r="J22" s="117">
        <v>0</v>
      </c>
      <c r="K22" s="238">
        <f t="shared" ref="K22" si="0">SUM(I22:J22)</f>
        <v>75000</v>
      </c>
      <c r="L22" s="241">
        <f>IF(K22&gt;=[1]Datos!$D$14,([1]Datos!$D$14*[1]Datos!$C$14),IF(K22&lt;=[1]Datos!$D$14,(K22*[1]Datos!$C$14)))</f>
        <v>2152.5</v>
      </c>
      <c r="M22" s="117">
        <f>IF((I22-L22-N22)&lt;=Datos!$G$7,"0",IF((I22-L22-N22)&lt;=Datos!$G$8,((I22-L22-N22)-Datos!$F$8)*Datos!$I$6,IF((I22-L22-N22)&lt;=Datos!$G$9,Datos!$I$8+((I22-L22-N22)-Datos!$F$9)*Datos!$J$6,IF((I22-L22-N22)&gt;=Datos!$F$10,(Datos!$I$8+Datos!$J$8)+((I22-L22-N22)-Datos!$F$10)*Datos!$K$6))))</f>
        <v>6309.3756666666668</v>
      </c>
      <c r="N22" s="117">
        <f>IF(I22&gt;=Datos!$D$15,(Datos!$D$15*Datos!$C$15),IF(I22&lt;=Datos!$D$15,(I22*Datos!$C$15)))</f>
        <v>2280</v>
      </c>
      <c r="O22" s="117">
        <v>25</v>
      </c>
      <c r="P22" s="117">
        <f t="shared" ref="P22" si="1">SUM(L22:O22)</f>
        <v>10766.875666666667</v>
      </c>
      <c r="Q22" s="242">
        <f t="shared" ref="Q22" si="2">+K22-P22</f>
        <v>64233.124333333333</v>
      </c>
    </row>
    <row r="23" spans="1:17" s="90" customFormat="1" ht="36.75" customHeight="1" x14ac:dyDescent="0.2">
      <c r="A23" s="272" t="s">
        <v>551</v>
      </c>
      <c r="B23" s="273"/>
      <c r="C23" s="121">
        <v>1</v>
      </c>
      <c r="D23" s="121"/>
      <c r="E23" s="225"/>
      <c r="F23" s="122"/>
      <c r="G23" s="123"/>
      <c r="H23" s="124"/>
      <c r="I23" s="125">
        <f t="shared" ref="I23:Q23" si="3">SUM(I22:I22)</f>
        <v>75000</v>
      </c>
      <c r="J23" s="125">
        <f t="shared" si="3"/>
        <v>0</v>
      </c>
      <c r="K23" s="125">
        <f t="shared" si="3"/>
        <v>75000</v>
      </c>
      <c r="L23" s="125">
        <f t="shared" si="3"/>
        <v>2152.5</v>
      </c>
      <c r="M23" s="125">
        <f t="shared" si="3"/>
        <v>6309.3756666666668</v>
      </c>
      <c r="N23" s="125">
        <f t="shared" si="3"/>
        <v>2280</v>
      </c>
      <c r="O23" s="125">
        <f t="shared" si="3"/>
        <v>25</v>
      </c>
      <c r="P23" s="125">
        <f t="shared" si="3"/>
        <v>10766.875666666667</v>
      </c>
      <c r="Q23" s="125">
        <f t="shared" si="3"/>
        <v>64233.124333333333</v>
      </c>
    </row>
    <row r="24" spans="1:17" s="7" customFormat="1" ht="36.75" customHeight="1" x14ac:dyDescent="0.2">
      <c r="A24" s="272" t="s">
        <v>587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4"/>
    </row>
    <row r="25" spans="1:17" s="7" customFormat="1" ht="38.25" customHeight="1" x14ac:dyDescent="0.2">
      <c r="A25" s="239">
        <v>2</v>
      </c>
      <c r="B25" s="130" t="s">
        <v>440</v>
      </c>
      <c r="C25" s="130" t="s">
        <v>492</v>
      </c>
      <c r="D25" s="130" t="s">
        <v>511</v>
      </c>
      <c r="E25" s="113" t="s">
        <v>391</v>
      </c>
      <c r="F25" s="113" t="s">
        <v>19</v>
      </c>
      <c r="G25" s="131">
        <v>45108</v>
      </c>
      <c r="H25" s="131">
        <v>45261</v>
      </c>
      <c r="I25" s="117">
        <v>218250</v>
      </c>
      <c r="J25" s="117">
        <v>0</v>
      </c>
      <c r="K25" s="117">
        <f>SUM(I25:J25)</f>
        <v>218250</v>
      </c>
      <c r="L25" s="117">
        <f>IF(K25&gt;=[1]Datos!$D$14,([1]Datos!$D$14*[1]Datos!$C$14),IF(K25&lt;=[1]Datos!$D$14,(K25*[1]Datos!$C$14)))</f>
        <v>6263.7749999999996</v>
      </c>
      <c r="M25" s="117">
        <v>40108.629999999997</v>
      </c>
      <c r="N25" s="117">
        <v>5883.16</v>
      </c>
      <c r="O25" s="117">
        <v>25</v>
      </c>
      <c r="P25" s="117">
        <f t="shared" ref="P25" si="4">SUM(L25:O25)</f>
        <v>52280.565000000002</v>
      </c>
      <c r="Q25" s="242">
        <f>+K25-P25</f>
        <v>165969.435</v>
      </c>
    </row>
    <row r="26" spans="1:17" s="90" customFormat="1" ht="36.75" customHeight="1" x14ac:dyDescent="0.2">
      <c r="A26" s="272" t="s">
        <v>551</v>
      </c>
      <c r="B26" s="273"/>
      <c r="C26" s="121">
        <v>1</v>
      </c>
      <c r="D26" s="121"/>
      <c r="E26" s="225"/>
      <c r="F26" s="122"/>
      <c r="G26" s="123"/>
      <c r="H26" s="124"/>
      <c r="I26" s="125">
        <f t="shared" ref="I26:Q26" si="5">SUM(I24:I25)</f>
        <v>218250</v>
      </c>
      <c r="J26" s="125">
        <f t="shared" si="5"/>
        <v>0</v>
      </c>
      <c r="K26" s="125">
        <f t="shared" si="5"/>
        <v>218250</v>
      </c>
      <c r="L26" s="125">
        <f t="shared" si="5"/>
        <v>6263.7749999999996</v>
      </c>
      <c r="M26" s="125">
        <f t="shared" si="5"/>
        <v>40108.629999999997</v>
      </c>
      <c r="N26" s="125">
        <f t="shared" si="5"/>
        <v>5883.16</v>
      </c>
      <c r="O26" s="125">
        <f t="shared" si="5"/>
        <v>25</v>
      </c>
      <c r="P26" s="125">
        <f t="shared" si="5"/>
        <v>52280.565000000002</v>
      </c>
      <c r="Q26" s="125">
        <f t="shared" si="5"/>
        <v>165969.435</v>
      </c>
    </row>
    <row r="27" spans="1:17" s="7" customFormat="1" ht="36.75" customHeight="1" x14ac:dyDescent="0.2">
      <c r="A27" s="272" t="s">
        <v>820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4"/>
    </row>
    <row r="28" spans="1:17" s="7" customFormat="1" ht="38.25" customHeight="1" x14ac:dyDescent="0.2">
      <c r="A28" s="239">
        <v>3</v>
      </c>
      <c r="B28" s="130" t="s">
        <v>821</v>
      </c>
      <c r="C28" s="130" t="s">
        <v>492</v>
      </c>
      <c r="D28" s="130" t="s">
        <v>823</v>
      </c>
      <c r="E28" s="113" t="s">
        <v>391</v>
      </c>
      <c r="F28" s="113" t="s">
        <v>19</v>
      </c>
      <c r="G28" s="131">
        <v>45536</v>
      </c>
      <c r="H28" s="131">
        <v>45717</v>
      </c>
      <c r="I28" s="117">
        <v>110000</v>
      </c>
      <c r="J28" s="117">
        <v>0</v>
      </c>
      <c r="K28" s="117">
        <f>SUM(I28:J28)</f>
        <v>110000</v>
      </c>
      <c r="L28" s="117">
        <f>IF(K28&gt;=[1]Datos!$D$14,([1]Datos!$D$14*[1]Datos!$C$14),IF(K28&lt;=[1]Datos!$D$14,(K28*[1]Datos!$C$14)))</f>
        <v>3157</v>
      </c>
      <c r="M28" s="117">
        <v>14028.75</v>
      </c>
      <c r="N28" s="117">
        <f>IF(I28&gt;=Datos!$D$15,(Datos!$D$15*Datos!$C$15),IF(I28&lt;=Datos!$D$15,(I28*Datos!$C$15)))</f>
        <v>3344</v>
      </c>
      <c r="O28" s="117">
        <v>1740.46</v>
      </c>
      <c r="P28" s="117">
        <f t="shared" ref="P28" si="6">SUM(L28:O28)</f>
        <v>22270.21</v>
      </c>
      <c r="Q28" s="242">
        <f>+K28-P28</f>
        <v>87729.790000000008</v>
      </c>
    </row>
    <row r="29" spans="1:17" s="90" customFormat="1" ht="36.75" customHeight="1" x14ac:dyDescent="0.2">
      <c r="A29" s="272" t="s">
        <v>551</v>
      </c>
      <c r="B29" s="273"/>
      <c r="C29" s="121">
        <v>1</v>
      </c>
      <c r="D29" s="121"/>
      <c r="E29" s="225"/>
      <c r="F29" s="122"/>
      <c r="G29" s="123"/>
      <c r="H29" s="124"/>
      <c r="I29" s="125">
        <f t="shared" ref="I29:Q29" si="7">SUM(I27:I28)</f>
        <v>110000</v>
      </c>
      <c r="J29" s="125">
        <f t="shared" si="7"/>
        <v>0</v>
      </c>
      <c r="K29" s="125">
        <f t="shared" si="7"/>
        <v>110000</v>
      </c>
      <c r="L29" s="125">
        <f t="shared" si="7"/>
        <v>3157</v>
      </c>
      <c r="M29" s="125">
        <f t="shared" si="7"/>
        <v>14028.75</v>
      </c>
      <c r="N29" s="125">
        <f t="shared" si="7"/>
        <v>3344</v>
      </c>
      <c r="O29" s="125">
        <f t="shared" si="7"/>
        <v>1740.46</v>
      </c>
      <c r="P29" s="125">
        <f t="shared" si="7"/>
        <v>22270.21</v>
      </c>
      <c r="Q29" s="125">
        <f t="shared" si="7"/>
        <v>87729.790000000008</v>
      </c>
    </row>
    <row r="30" spans="1:17" ht="29.25" customHeight="1" x14ac:dyDescent="0.2">
      <c r="A30" s="295" t="s">
        <v>816</v>
      </c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7"/>
    </row>
    <row r="31" spans="1:17" s="7" customFormat="1" ht="38.25" customHeight="1" x14ac:dyDescent="0.2">
      <c r="A31" s="239">
        <v>4</v>
      </c>
      <c r="B31" s="159" t="s">
        <v>578</v>
      </c>
      <c r="C31" s="130" t="s">
        <v>492</v>
      </c>
      <c r="D31" s="159" t="s">
        <v>579</v>
      </c>
      <c r="E31" s="113" t="s">
        <v>391</v>
      </c>
      <c r="F31" s="113" t="s">
        <v>322</v>
      </c>
      <c r="G31" s="131">
        <v>45170</v>
      </c>
      <c r="H31" s="131">
        <v>45352</v>
      </c>
      <c r="I31" s="243">
        <v>140000</v>
      </c>
      <c r="J31" s="117">
        <v>0</v>
      </c>
      <c r="K31" s="238">
        <f t="shared" ref="K31" si="8">SUM(I31:J31)</f>
        <v>140000</v>
      </c>
      <c r="L31" s="117">
        <f>IF(K31&gt;=[1]Datos!$D$14,([1]Datos!$D$14*[1]Datos!$C$14),IF(K31&lt;=[1]Datos!$D$14,(K31*[1]Datos!$C$14)))</f>
        <v>4018</v>
      </c>
      <c r="M31" s="117">
        <f>IF((I31-L31-N31)&lt;=Datos!$G$7,"0",IF((I31-L31-N31)&lt;=Datos!$G$8,((I31-L31-N31)-Datos!$F$8)*Datos!$I$6,IF((I31-L31-N31)&lt;=Datos!$G$9,Datos!$I$8+((I31-L31-N31)-Datos!$F$9)*Datos!$J$6,IF((I31-L31-N31)&gt;=Datos!$F$10,(Datos!$I$8+Datos!$J$8)+((I31-L31-N31)-Datos!$F$10)*Datos!$K$6))))</f>
        <v>21514.360666666667</v>
      </c>
      <c r="N31" s="117">
        <f>IF(I31&gt;=Datos!$D$15,(Datos!$D$15*Datos!$C$15),IF(I31&lt;=Datos!$D$15,(I31*Datos!$C$15)))</f>
        <v>4256</v>
      </c>
      <c r="O31" s="117">
        <v>25</v>
      </c>
      <c r="P31" s="117">
        <f t="shared" ref="P31" si="9">SUM(L31:O31)</f>
        <v>29813.360666666667</v>
      </c>
      <c r="Q31" s="242">
        <f t="shared" ref="Q31" si="10">+K31-P31</f>
        <v>110186.63933333333</v>
      </c>
    </row>
    <row r="32" spans="1:17" s="7" customFormat="1" ht="38.25" customHeight="1" x14ac:dyDescent="0.2">
      <c r="A32" s="239">
        <v>5</v>
      </c>
      <c r="B32" s="240" t="s">
        <v>392</v>
      </c>
      <c r="C32" s="130" t="s">
        <v>492</v>
      </c>
      <c r="D32" s="196" t="s">
        <v>509</v>
      </c>
      <c r="E32" s="113" t="s">
        <v>391</v>
      </c>
      <c r="F32" s="113" t="s">
        <v>19</v>
      </c>
      <c r="G32" s="114">
        <v>44805</v>
      </c>
      <c r="H32" s="131">
        <v>44958</v>
      </c>
      <c r="I32" s="117">
        <v>120000</v>
      </c>
      <c r="J32" s="117">
        <v>0</v>
      </c>
      <c r="K32" s="238">
        <f t="shared" ref="K32" si="11">SUM(I32:J32)</f>
        <v>120000</v>
      </c>
      <c r="L32" s="241">
        <f>IF(K32&gt;=[1]Datos!$D$14,([1]Datos!$D$14*[1]Datos!$C$14),IF(K32&lt;=[1]Datos!$D$14,(K32*[1]Datos!$C$14)))</f>
        <v>3444</v>
      </c>
      <c r="M32" s="117">
        <f>IF((I32-L32-N32)&lt;=Datos!$G$7,"0",IF((I32-L32-N32)&lt;=Datos!$G$8,((I32-L32-N32)-Datos!$F$8)*Datos!$I$6,IF((I32-L32-N32)&lt;=Datos!$G$9,Datos!$I$8+((I32-L32-N32)-Datos!$F$9)*Datos!$J$6,IF((I32-L32-N32)&gt;=Datos!$F$10,(Datos!$I$8+Datos!$J$8)+((I32-L32-N32)-Datos!$F$10)*Datos!$K$6))))</f>
        <v>16809.860666666667</v>
      </c>
      <c r="N32" s="117">
        <f>IF(I32&gt;=Datos!$D$15,(Datos!$D$15*Datos!$C$15),IF(I32&lt;=Datos!$D$15,(I32*Datos!$C$15)))</f>
        <v>3648</v>
      </c>
      <c r="O32" s="117">
        <v>25</v>
      </c>
      <c r="P32" s="117">
        <f t="shared" ref="P32" si="12">SUM(L32:O32)</f>
        <v>23926.860666666667</v>
      </c>
      <c r="Q32" s="242">
        <f t="shared" ref="Q32" si="13">+K32-P32</f>
        <v>96073.139333333325</v>
      </c>
    </row>
    <row r="33" spans="1:17" s="90" customFormat="1" ht="36.75" customHeight="1" x14ac:dyDescent="0.2">
      <c r="A33" s="272" t="s">
        <v>551</v>
      </c>
      <c r="B33" s="273"/>
      <c r="C33" s="121">
        <v>2</v>
      </c>
      <c r="D33" s="121"/>
      <c r="E33" s="225"/>
      <c r="F33" s="122"/>
      <c r="G33" s="123"/>
      <c r="H33" s="124"/>
      <c r="I33" s="125">
        <f>SUM(I31:I32)</f>
        <v>260000</v>
      </c>
      <c r="J33" s="125">
        <f t="shared" ref="J33:Q33" si="14">SUM(J31:J32)</f>
        <v>0</v>
      </c>
      <c r="K33" s="125">
        <f t="shared" si="14"/>
        <v>260000</v>
      </c>
      <c r="L33" s="125">
        <f t="shared" si="14"/>
        <v>7462</v>
      </c>
      <c r="M33" s="125">
        <f t="shared" si="14"/>
        <v>38324.221333333335</v>
      </c>
      <c r="N33" s="125">
        <f t="shared" si="14"/>
        <v>7904</v>
      </c>
      <c r="O33" s="125">
        <f t="shared" si="14"/>
        <v>50</v>
      </c>
      <c r="P33" s="125">
        <f t="shared" si="14"/>
        <v>53740.221333333335</v>
      </c>
      <c r="Q33" s="125">
        <f t="shared" si="14"/>
        <v>206259.77866666665</v>
      </c>
    </row>
    <row r="34" spans="1:17" s="7" customFormat="1" ht="36.75" customHeight="1" x14ac:dyDescent="0.2">
      <c r="A34" s="272" t="s">
        <v>588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4"/>
    </row>
    <row r="35" spans="1:17" s="7" customFormat="1" ht="38.25" customHeight="1" x14ac:dyDescent="0.2">
      <c r="A35" s="239">
        <v>6</v>
      </c>
      <c r="B35" s="244" t="s">
        <v>714</v>
      </c>
      <c r="C35" s="135" t="s">
        <v>492</v>
      </c>
      <c r="D35" s="240" t="s">
        <v>413</v>
      </c>
      <c r="E35" s="113" t="s">
        <v>391</v>
      </c>
      <c r="F35" s="113" t="s">
        <v>19</v>
      </c>
      <c r="G35" s="114">
        <v>45505</v>
      </c>
      <c r="H35" s="131">
        <v>45689</v>
      </c>
      <c r="I35" s="136">
        <v>140000</v>
      </c>
      <c r="J35" s="117">
        <v>0</v>
      </c>
      <c r="K35" s="136">
        <f>SUM(I35:J35)</f>
        <v>140000</v>
      </c>
      <c r="L35" s="245">
        <f>IF(K35&gt;=[1]Datos!$D$14,([1]Datos!$D$14*[1]Datos!$C$14),IF(K35&lt;=[1]Datos!$D$14,(K35*[1]Datos!$C$14)))</f>
        <v>4018</v>
      </c>
      <c r="M35" s="246">
        <f>IF((I35-L35-N35)&lt;=Datos!$G$7,"0",IF((I35-L35-N35)&lt;=Datos!$G$8,((I35-L35-N35)-Datos!$F$8)*Datos!$I$6,IF((I35-L35-N35)&lt;=Datos!$G$9,Datos!$I$8+((I35-L35-N35)-Datos!$F$9)*Datos!$J$6,IF((I35-L35-N35)&gt;=Datos!$F$10,(Datos!$I$8+Datos!$J$8)+((I35-L35-N35)-Datos!$F$10)*Datos!$K$6))))</f>
        <v>21514.360666666667</v>
      </c>
      <c r="N35" s="245">
        <f>IF(I35&gt;=Datos!$D$15,(Datos!$D$15*Datos!$C$15),IF(I35&lt;=Datos!$D$15,(I35*Datos!$C$15)))</f>
        <v>4256</v>
      </c>
      <c r="O35" s="117">
        <v>25</v>
      </c>
      <c r="P35" s="117">
        <f t="shared" ref="P35" si="15">SUM(L35:O35)</f>
        <v>29813.360666666667</v>
      </c>
      <c r="Q35" s="242">
        <f>+I35-P35</f>
        <v>110186.63933333333</v>
      </c>
    </row>
    <row r="36" spans="1:17" s="7" customFormat="1" ht="38.25" customHeight="1" x14ac:dyDescent="0.2">
      <c r="A36" s="239">
        <v>7</v>
      </c>
      <c r="B36" s="244" t="s">
        <v>412</v>
      </c>
      <c r="C36" s="135" t="s">
        <v>492</v>
      </c>
      <c r="D36" s="240" t="s">
        <v>413</v>
      </c>
      <c r="E36" s="113" t="s">
        <v>391</v>
      </c>
      <c r="F36" s="113" t="s">
        <v>19</v>
      </c>
      <c r="G36" s="114">
        <v>45017</v>
      </c>
      <c r="H36" s="131">
        <v>45200</v>
      </c>
      <c r="I36" s="136">
        <v>125000</v>
      </c>
      <c r="J36" s="117">
        <v>0</v>
      </c>
      <c r="K36" s="136">
        <f>SUM(I36:J36)</f>
        <v>125000</v>
      </c>
      <c r="L36" s="245">
        <f>IF(K36&gt;=[1]Datos!$D$14,([1]Datos!$D$14*[1]Datos!$C$14),IF(K36&lt;=[1]Datos!$D$14,(K36*[1]Datos!$C$14)))</f>
        <v>3587.5</v>
      </c>
      <c r="M36" s="246">
        <f>IF((I36-L36-N36)&lt;=Datos!$G$7,"0",IF((I36-L36-N36)&lt;=Datos!$G$8,((I36-L36-N36)-Datos!$F$8)*Datos!$I$6,IF((I36-L36-N36)&lt;=Datos!$G$9,Datos!$I$8+((I36-L36-N36)-Datos!$F$9)*Datos!$J$6,IF((I36-L36-N36)&gt;=Datos!$F$10,(Datos!$I$8+Datos!$J$8)+((I36-L36-N36)-Datos!$F$10)*Datos!$K$6))))</f>
        <v>17985.985666666667</v>
      </c>
      <c r="N36" s="245">
        <f>IF(I36&gt;=Datos!$D$15,(Datos!$D$15*Datos!$C$15),IF(I36&lt;=Datos!$D$15,(I36*Datos!$C$15)))</f>
        <v>3800</v>
      </c>
      <c r="O36" s="117">
        <v>25</v>
      </c>
      <c r="P36" s="117">
        <f t="shared" ref="P36" si="16">SUM(L36:O36)</f>
        <v>25398.485666666667</v>
      </c>
      <c r="Q36" s="242">
        <f>+I36-P36</f>
        <v>99601.514333333325</v>
      </c>
    </row>
    <row r="37" spans="1:17" s="7" customFormat="1" ht="38.25" customHeight="1" x14ac:dyDescent="0.2">
      <c r="A37" s="239">
        <v>8</v>
      </c>
      <c r="B37" s="244" t="s">
        <v>710</v>
      </c>
      <c r="C37" s="135" t="s">
        <v>400</v>
      </c>
      <c r="D37" s="240" t="s">
        <v>822</v>
      </c>
      <c r="E37" s="113" t="s">
        <v>391</v>
      </c>
      <c r="F37" s="113" t="s">
        <v>322</v>
      </c>
      <c r="G37" s="114">
        <v>45444</v>
      </c>
      <c r="H37" s="131">
        <v>45627</v>
      </c>
      <c r="I37" s="136">
        <v>50000</v>
      </c>
      <c r="J37" s="117">
        <v>0</v>
      </c>
      <c r="K37" s="136">
        <f>SUM(I37:J37)</f>
        <v>50000</v>
      </c>
      <c r="L37" s="245">
        <f>IF(K37&gt;=[1]Datos!$D$14,([1]Datos!$D$14*[1]Datos!$C$14),IF(K37&lt;=[1]Datos!$D$14,(K37*[1]Datos!$C$14)))</f>
        <v>1435</v>
      </c>
      <c r="M37" s="246">
        <f>IF((I37-L37-N37)&lt;=Datos!$G$7,"0",IF((I37-L37-N37)&lt;=Datos!$G$8,((I37-L37-N37)-Datos!$F$8)*Datos!$I$6,IF((I37-L37-N37)&lt;=Datos!$G$9,Datos!$I$8+((I37-L37-N37)-Datos!$F$9)*Datos!$J$6,IF((I37-L37-N37)&gt;=Datos!$F$10,(Datos!$I$8+Datos!$J$8)+((I37-L37-N37)-Datos!$F$10)*Datos!$K$6))))</f>
        <v>1853.9984999999997</v>
      </c>
      <c r="N37" s="245">
        <f>IF(I37&gt;=Datos!$D$15,(Datos!$D$15*Datos!$C$15),IF(I37&lt;=Datos!$D$15,(I37*Datos!$C$15)))</f>
        <v>1520</v>
      </c>
      <c r="O37" s="117">
        <v>25</v>
      </c>
      <c r="P37" s="117">
        <f t="shared" ref="P37" si="17">SUM(L37:O37)</f>
        <v>4833.9984999999997</v>
      </c>
      <c r="Q37" s="242">
        <f>+I37-P37</f>
        <v>45166.001499999998</v>
      </c>
    </row>
    <row r="38" spans="1:17" s="90" customFormat="1" ht="36.75" customHeight="1" x14ac:dyDescent="0.2">
      <c r="A38" s="272" t="s">
        <v>551</v>
      </c>
      <c r="B38" s="273"/>
      <c r="C38" s="121">
        <v>3</v>
      </c>
      <c r="D38" s="121"/>
      <c r="E38" s="225"/>
      <c r="F38" s="122"/>
      <c r="G38" s="123"/>
      <c r="H38" s="124"/>
      <c r="I38" s="125">
        <f>SUM(I35:I37)</f>
        <v>315000</v>
      </c>
      <c r="J38" s="125">
        <f t="shared" ref="J38:Q38" si="18">SUM(J35:J37)</f>
        <v>0</v>
      </c>
      <c r="K38" s="125">
        <f t="shared" si="18"/>
        <v>315000</v>
      </c>
      <c r="L38" s="125">
        <f t="shared" si="18"/>
        <v>9040.5</v>
      </c>
      <c r="M38" s="125">
        <f t="shared" si="18"/>
        <v>41354.344833333336</v>
      </c>
      <c r="N38" s="125">
        <f t="shared" si="18"/>
        <v>9576</v>
      </c>
      <c r="O38" s="125">
        <f t="shared" si="18"/>
        <v>75</v>
      </c>
      <c r="P38" s="125">
        <f t="shared" si="18"/>
        <v>60045.844833333336</v>
      </c>
      <c r="Q38" s="125">
        <f t="shared" si="18"/>
        <v>254954.15516666666</v>
      </c>
    </row>
    <row r="39" spans="1:17" s="7" customFormat="1" ht="36.75" customHeight="1" x14ac:dyDescent="0.2">
      <c r="A39" s="272" t="s">
        <v>572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4"/>
    </row>
    <row r="40" spans="1:17" s="7" customFormat="1" ht="38.25" customHeight="1" x14ac:dyDescent="0.2">
      <c r="A40" s="239">
        <v>9</v>
      </c>
      <c r="B40" s="130" t="s">
        <v>435</v>
      </c>
      <c r="C40" s="130" t="s">
        <v>492</v>
      </c>
      <c r="D40" s="130" t="s">
        <v>510</v>
      </c>
      <c r="E40" s="113" t="s">
        <v>391</v>
      </c>
      <c r="F40" s="113" t="s">
        <v>322</v>
      </c>
      <c r="G40" s="131">
        <v>45108</v>
      </c>
      <c r="H40" s="131">
        <v>45292</v>
      </c>
      <c r="I40" s="117">
        <v>120000</v>
      </c>
      <c r="J40" s="117">
        <v>0</v>
      </c>
      <c r="K40" s="117">
        <f>SUM(I40:J40)</f>
        <v>120000</v>
      </c>
      <c r="L40" s="117">
        <f>IF(K40&gt;=[1]Datos!$D$14,([1]Datos!$D$14*[1]Datos!$C$14),IF(K40&lt;=[1]Datos!$D$14,(K40*[1]Datos!$C$14)))</f>
        <v>3444</v>
      </c>
      <c r="M40" s="117">
        <f>IF((I40-L40-N40)&lt;=Datos!$G$7,"0",IF((I40-L40-N40)&lt;=Datos!$G$8,((I40-L40-N40)-Datos!$F$8)*Datos!$I$6,IF((I40-L40-N40)&lt;=Datos!$G$9,Datos!$I$8+((I40-L40-N40)-Datos!$F$9)*Datos!$J$6,IF((I40-L40-N40)&gt;=Datos!$F$10,(Datos!$I$8+Datos!$J$8)+((I40-L40-N40)-Datos!$F$10)*Datos!$K$6))))</f>
        <v>16809.860666666667</v>
      </c>
      <c r="N40" s="117">
        <f>IF(I40&gt;=Datos!$D$15,(Datos!$D$15*Datos!$C$15),IF(I40&lt;=Datos!$D$15,(I40*Datos!$C$15)))</f>
        <v>3648</v>
      </c>
      <c r="O40" s="117">
        <v>25</v>
      </c>
      <c r="P40" s="117">
        <f>SUM(L40:O40)</f>
        <v>23926.860666666667</v>
      </c>
      <c r="Q40" s="242">
        <f>+K40-P40</f>
        <v>96073.139333333325</v>
      </c>
    </row>
    <row r="41" spans="1:17" s="90" customFormat="1" ht="36.75" customHeight="1" x14ac:dyDescent="0.2">
      <c r="A41" s="272" t="s">
        <v>551</v>
      </c>
      <c r="B41" s="273"/>
      <c r="C41" s="121">
        <v>1</v>
      </c>
      <c r="D41" s="121"/>
      <c r="E41" s="225"/>
      <c r="F41" s="122"/>
      <c r="G41" s="123"/>
      <c r="H41" s="124"/>
      <c r="I41" s="125">
        <f t="shared" ref="I41:Q41" si="19">SUM(I40)</f>
        <v>120000</v>
      </c>
      <c r="J41" s="125">
        <f t="shared" si="19"/>
        <v>0</v>
      </c>
      <c r="K41" s="125">
        <f t="shared" si="19"/>
        <v>120000</v>
      </c>
      <c r="L41" s="125">
        <f t="shared" si="19"/>
        <v>3444</v>
      </c>
      <c r="M41" s="125">
        <f t="shared" si="19"/>
        <v>16809.860666666667</v>
      </c>
      <c r="N41" s="125">
        <f t="shared" si="19"/>
        <v>3648</v>
      </c>
      <c r="O41" s="125">
        <f t="shared" si="19"/>
        <v>25</v>
      </c>
      <c r="P41" s="125">
        <f t="shared" si="19"/>
        <v>23926.860666666667</v>
      </c>
      <c r="Q41" s="125">
        <f t="shared" si="19"/>
        <v>96073.139333333325</v>
      </c>
    </row>
    <row r="42" spans="1:17" s="7" customFormat="1" ht="36.75" customHeight="1" x14ac:dyDescent="0.2">
      <c r="A42" s="272" t="s">
        <v>735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4"/>
    </row>
    <row r="43" spans="1:17" s="7" customFormat="1" ht="45" customHeight="1" x14ac:dyDescent="0.2">
      <c r="A43" s="239">
        <v>10</v>
      </c>
      <c r="B43" s="167" t="s">
        <v>693</v>
      </c>
      <c r="C43" s="135" t="s">
        <v>492</v>
      </c>
      <c r="D43" s="135" t="s">
        <v>694</v>
      </c>
      <c r="E43" s="113" t="s">
        <v>391</v>
      </c>
      <c r="F43" s="113" t="s">
        <v>19</v>
      </c>
      <c r="G43" s="131">
        <v>45383</v>
      </c>
      <c r="H43" s="131">
        <v>45566</v>
      </c>
      <c r="I43" s="238">
        <v>25000</v>
      </c>
      <c r="J43" s="117">
        <v>0</v>
      </c>
      <c r="K43" s="117">
        <f>SUM(I43:J43)</f>
        <v>25000</v>
      </c>
      <c r="L43" s="117">
        <f>IF(K43&gt;=[1]Datos!$D$14,([1]Datos!$D$14*[1]Datos!$C$14),IF(K43&lt;=[1]Datos!$D$14,(K43*[1]Datos!$C$14)))</f>
        <v>717.5</v>
      </c>
      <c r="M43" s="238" t="str">
        <f>IF((I43-L43-N43)&lt;=Datos!$G$7,"0",IF((I43-L43-N43)&lt;=Datos!$G$8,((I43-L43-N43)-Datos!$F$8)*Datos!$I$6,IF((I43-L43-N43)&lt;=Datos!$G$9,Datos!$I$8+((I43-L43-N43)-Datos!$F$9)*Datos!$J$6,IF((I43-L43-N43)&gt;=Datos!$F$10,(Datos!$I$8+Datos!$J$8)+((I43-L43-N43)-Datos!$F$10)*Datos!$K$6))))</f>
        <v>0</v>
      </c>
      <c r="N43" s="117">
        <f>IF(I43&gt;=Datos!$D$15,(Datos!$D$15*Datos!$C$15),IF(I43&lt;=Datos!$D$15,(I43*Datos!$C$15)))</f>
        <v>760</v>
      </c>
      <c r="O43" s="117">
        <v>25</v>
      </c>
      <c r="P43" s="117">
        <f>SUM(L43:O43)</f>
        <v>1502.5</v>
      </c>
      <c r="Q43" s="242">
        <f>+K43-P43</f>
        <v>23497.5</v>
      </c>
    </row>
    <row r="44" spans="1:17" s="90" customFormat="1" ht="36.75" customHeight="1" x14ac:dyDescent="0.2">
      <c r="A44" s="272" t="s">
        <v>551</v>
      </c>
      <c r="B44" s="273"/>
      <c r="C44" s="121">
        <v>1</v>
      </c>
      <c r="D44" s="121"/>
      <c r="E44" s="225"/>
      <c r="F44" s="122"/>
      <c r="G44" s="123"/>
      <c r="H44" s="124"/>
      <c r="I44" s="125">
        <f t="shared" ref="I44:Q44" si="20">SUM(I43:I43)</f>
        <v>25000</v>
      </c>
      <c r="J44" s="125">
        <f t="shared" si="20"/>
        <v>0</v>
      </c>
      <c r="K44" s="125">
        <f t="shared" si="20"/>
        <v>25000</v>
      </c>
      <c r="L44" s="125">
        <f t="shared" si="20"/>
        <v>717.5</v>
      </c>
      <c r="M44" s="125">
        <f t="shared" si="20"/>
        <v>0</v>
      </c>
      <c r="N44" s="125">
        <f t="shared" si="20"/>
        <v>760</v>
      </c>
      <c r="O44" s="125">
        <f t="shared" si="20"/>
        <v>25</v>
      </c>
      <c r="P44" s="125">
        <f t="shared" si="20"/>
        <v>1502.5</v>
      </c>
      <c r="Q44" s="125">
        <f t="shared" si="20"/>
        <v>23497.5</v>
      </c>
    </row>
    <row r="45" spans="1:17" s="7" customFormat="1" ht="36.75" customHeight="1" x14ac:dyDescent="0.2">
      <c r="A45" s="272" t="s">
        <v>608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4"/>
    </row>
    <row r="46" spans="1:17" s="7" customFormat="1" ht="38.25" customHeight="1" x14ac:dyDescent="0.2">
      <c r="A46" s="239">
        <v>11</v>
      </c>
      <c r="B46" s="167" t="s">
        <v>654</v>
      </c>
      <c r="C46" s="135" t="s">
        <v>656</v>
      </c>
      <c r="D46" s="135" t="s">
        <v>655</v>
      </c>
      <c r="E46" s="113" t="s">
        <v>391</v>
      </c>
      <c r="F46" s="113" t="s">
        <v>322</v>
      </c>
      <c r="G46" s="131">
        <v>45231</v>
      </c>
      <c r="H46" s="131">
        <v>45413</v>
      </c>
      <c r="I46" s="238">
        <v>20000</v>
      </c>
      <c r="J46" s="117">
        <v>0</v>
      </c>
      <c r="K46" s="117">
        <f>SUM(I46:J46)</f>
        <v>20000</v>
      </c>
      <c r="L46" s="117">
        <f>IF(K46&gt;=[1]Datos!$D$14,([1]Datos!$D$14*[1]Datos!$C$14),IF(K46&lt;=[1]Datos!$D$14,(K46*[1]Datos!$C$14)))</f>
        <v>574</v>
      </c>
      <c r="M46" s="238" t="str">
        <f>IF((I46-L46-N46)&lt;=Datos!$G$7,"0",IF((I46-L46-N46)&lt;=Datos!$G$8,((I46-L46-N46)-Datos!$F$8)*Datos!$I$6,IF((I46-L46-N46)&lt;=Datos!$G$9,Datos!$I$8+((I46-L46-N46)-Datos!$F$9)*Datos!$J$6,IF((I46-L46-N46)&gt;=Datos!$F$10,(Datos!$I$8+Datos!$J$8)+((I46-L46-N46)-Datos!$F$10)*Datos!$K$6))))</f>
        <v>0</v>
      </c>
      <c r="N46" s="117">
        <f>IF(I46&gt;=Datos!$D$15,(Datos!$D$15*Datos!$C$15),IF(I46&lt;=Datos!$D$15,(I46*Datos!$C$15)))</f>
        <v>608</v>
      </c>
      <c r="O46" s="117">
        <v>1525</v>
      </c>
      <c r="P46" s="117">
        <f>SUM(L46:O46)</f>
        <v>2707</v>
      </c>
      <c r="Q46" s="242">
        <f>+K46-P46</f>
        <v>17293</v>
      </c>
    </row>
    <row r="47" spans="1:17" s="90" customFormat="1" ht="36.75" customHeight="1" x14ac:dyDescent="0.2">
      <c r="A47" s="272" t="s">
        <v>551</v>
      </c>
      <c r="B47" s="273"/>
      <c r="C47" s="121">
        <v>1</v>
      </c>
      <c r="D47" s="121"/>
      <c r="E47" s="225"/>
      <c r="F47" s="122"/>
      <c r="G47" s="123"/>
      <c r="H47" s="124"/>
      <c r="I47" s="125">
        <f t="shared" ref="I47:Q47" si="21">SUM(I46:I46)</f>
        <v>20000</v>
      </c>
      <c r="J47" s="125">
        <f t="shared" si="21"/>
        <v>0</v>
      </c>
      <c r="K47" s="125">
        <f t="shared" si="21"/>
        <v>20000</v>
      </c>
      <c r="L47" s="125">
        <f t="shared" si="21"/>
        <v>574</v>
      </c>
      <c r="M47" s="125">
        <f t="shared" si="21"/>
        <v>0</v>
      </c>
      <c r="N47" s="125">
        <f t="shared" si="21"/>
        <v>608</v>
      </c>
      <c r="O47" s="125">
        <f t="shared" si="21"/>
        <v>1525</v>
      </c>
      <c r="P47" s="125">
        <f t="shared" si="21"/>
        <v>2707</v>
      </c>
      <c r="Q47" s="125">
        <f t="shared" si="21"/>
        <v>17293</v>
      </c>
    </row>
    <row r="48" spans="1:17" s="7" customFormat="1" ht="36.75" customHeight="1" x14ac:dyDescent="0.2">
      <c r="A48" s="272" t="s">
        <v>573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4"/>
    </row>
    <row r="49" spans="1:17" s="7" customFormat="1" ht="38.25" customHeight="1" x14ac:dyDescent="0.2">
      <c r="A49" s="239">
        <v>12</v>
      </c>
      <c r="B49" s="167" t="s">
        <v>309</v>
      </c>
      <c r="C49" s="135" t="s">
        <v>492</v>
      </c>
      <c r="D49" s="135" t="s">
        <v>508</v>
      </c>
      <c r="E49" s="113" t="s">
        <v>391</v>
      </c>
      <c r="F49" s="113" t="s">
        <v>19</v>
      </c>
      <c r="G49" s="131">
        <v>45170</v>
      </c>
      <c r="H49" s="131">
        <v>45352</v>
      </c>
      <c r="I49" s="238">
        <v>157083.32999999999</v>
      </c>
      <c r="J49" s="117">
        <v>0</v>
      </c>
      <c r="K49" s="117">
        <f t="shared" ref="K49" si="22">SUM(I49:J49)</f>
        <v>157083.32999999999</v>
      </c>
      <c r="L49" s="117">
        <f>IF(K49&gt;=[1]Datos!$D$14,([1]Datos!$D$14*[1]Datos!$C$14),IF(K49&lt;=[1]Datos!$D$14,(K49*[1]Datos!$C$14)))</f>
        <v>4508.2915709999997</v>
      </c>
      <c r="M49" s="238">
        <f>IF((I49-L49-N49)&lt;=Datos!$G$7,"0",IF((I49-L49-N49)&lt;=Datos!$G$8,((I49-L49-N49)-Datos!$F$8)*Datos!$I$6,IF((I49-L49-N49)&lt;=Datos!$G$9,Datos!$I$8+((I49-L49-N49)-Datos!$F$9)*Datos!$J$6,IF((I49-L49-N49)&gt;=Datos!$F$10,(Datos!$I$8+Datos!$J$8)+((I49-L49-N49)-Datos!$F$10)*Datos!$K$6))))</f>
        <v>25532.786965916661</v>
      </c>
      <c r="N49" s="117">
        <f>IF(I49&gt;=Datos!$D$15,(Datos!$D$15*Datos!$C$15),IF(I49&lt;=Datos!$D$15,(I49*Datos!$C$15)))</f>
        <v>4775.333232</v>
      </c>
      <c r="O49" s="117">
        <v>25</v>
      </c>
      <c r="P49" s="117">
        <f>SUM(L49:O49)</f>
        <v>34841.41176891666</v>
      </c>
      <c r="Q49" s="242">
        <f>+K49-P49</f>
        <v>122241.91823108333</v>
      </c>
    </row>
    <row r="50" spans="1:17" s="90" customFormat="1" ht="36.75" customHeight="1" x14ac:dyDescent="0.2">
      <c r="A50" s="272" t="s">
        <v>551</v>
      </c>
      <c r="B50" s="273"/>
      <c r="C50" s="121">
        <v>1</v>
      </c>
      <c r="D50" s="121"/>
      <c r="E50" s="225"/>
      <c r="F50" s="122"/>
      <c r="G50" s="123"/>
      <c r="H50" s="124"/>
      <c r="I50" s="125">
        <f>SUM(I49)</f>
        <v>157083.32999999999</v>
      </c>
      <c r="J50" s="125">
        <f t="shared" ref="J50:Q50" si="23">SUM(J49)</f>
        <v>0</v>
      </c>
      <c r="K50" s="125">
        <f t="shared" si="23"/>
        <v>157083.32999999999</v>
      </c>
      <c r="L50" s="125">
        <f t="shared" si="23"/>
        <v>4508.2915709999997</v>
      </c>
      <c r="M50" s="125">
        <f t="shared" si="23"/>
        <v>25532.786965916661</v>
      </c>
      <c r="N50" s="125">
        <f t="shared" si="23"/>
        <v>4775.333232</v>
      </c>
      <c r="O50" s="125">
        <f t="shared" si="23"/>
        <v>25</v>
      </c>
      <c r="P50" s="125">
        <f t="shared" si="23"/>
        <v>34841.41176891666</v>
      </c>
      <c r="Q50" s="125">
        <f t="shared" si="23"/>
        <v>122241.91823108333</v>
      </c>
    </row>
    <row r="51" spans="1:17" s="7" customFormat="1" ht="36.75" customHeight="1" x14ac:dyDescent="0.2">
      <c r="A51" s="272" t="s">
        <v>601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4"/>
    </row>
    <row r="52" spans="1:17" s="7" customFormat="1" ht="38.25" customHeight="1" x14ac:dyDescent="0.2">
      <c r="A52" s="239">
        <v>13</v>
      </c>
      <c r="B52" s="167" t="s">
        <v>703</v>
      </c>
      <c r="C52" s="135" t="s">
        <v>656</v>
      </c>
      <c r="D52" s="135" t="s">
        <v>704</v>
      </c>
      <c r="E52" s="113" t="s">
        <v>391</v>
      </c>
      <c r="F52" s="113" t="s">
        <v>322</v>
      </c>
      <c r="G52" s="131">
        <v>45413</v>
      </c>
      <c r="H52" s="131">
        <v>45597</v>
      </c>
      <c r="I52" s="238">
        <v>28000</v>
      </c>
      <c r="J52" s="117">
        <v>0</v>
      </c>
      <c r="K52" s="117">
        <f t="shared" ref="K52" si="24">SUM(I52:J52)</f>
        <v>28000</v>
      </c>
      <c r="L52" s="117">
        <f>IF(K52&gt;=[1]Datos!$D$14,([1]Datos!$D$14*[1]Datos!$C$14),IF(K52&lt;=[1]Datos!$D$14,(K52*[1]Datos!$C$14)))</f>
        <v>803.6</v>
      </c>
      <c r="M52" s="238" t="str">
        <f>IF((I52-L52-N52)&lt;=Datos!$G$7,"0",IF((I52-L52-N52)&lt;=Datos!$G$8,((I52-L52-N52)-Datos!$F$8)*Datos!$I$6,IF((I52-L52-N52)&lt;=Datos!$G$9,Datos!$I$8+((I52-L52-N52)-Datos!$F$9)*Datos!$J$6,IF((I52-L52-N52)&gt;=Datos!$F$10,(Datos!$I$8+Datos!$J$8)+((I52-L52-N52)-Datos!$F$10)*Datos!$K$6))))</f>
        <v>0</v>
      </c>
      <c r="N52" s="117">
        <f>IF(I52&gt;=Datos!$D$15,(Datos!$D$15*Datos!$C$15),IF(I52&lt;=Datos!$D$15,(I52*Datos!$C$15)))</f>
        <v>851.2</v>
      </c>
      <c r="O52" s="117">
        <v>25</v>
      </c>
      <c r="P52" s="117">
        <f>SUM(L52:O52)</f>
        <v>1679.8000000000002</v>
      </c>
      <c r="Q52" s="242">
        <f>+K52-P52</f>
        <v>26320.2</v>
      </c>
    </row>
    <row r="53" spans="1:17" s="90" customFormat="1" ht="36.75" customHeight="1" x14ac:dyDescent="0.2">
      <c r="A53" s="272" t="s">
        <v>551</v>
      </c>
      <c r="B53" s="273"/>
      <c r="C53" s="121">
        <v>1</v>
      </c>
      <c r="D53" s="121"/>
      <c r="E53" s="225"/>
      <c r="F53" s="122"/>
      <c r="G53" s="123"/>
      <c r="H53" s="124"/>
      <c r="I53" s="125">
        <f>SUM(I52)</f>
        <v>28000</v>
      </c>
      <c r="J53" s="125">
        <f t="shared" ref="J53:Q53" si="25">SUM(J52)</f>
        <v>0</v>
      </c>
      <c r="K53" s="125">
        <f t="shared" si="25"/>
        <v>28000</v>
      </c>
      <c r="L53" s="125">
        <f t="shared" si="25"/>
        <v>803.6</v>
      </c>
      <c r="M53" s="125">
        <f t="shared" si="25"/>
        <v>0</v>
      </c>
      <c r="N53" s="125">
        <f t="shared" si="25"/>
        <v>851.2</v>
      </c>
      <c r="O53" s="125">
        <f t="shared" si="25"/>
        <v>25</v>
      </c>
      <c r="P53" s="125">
        <f t="shared" si="25"/>
        <v>1679.8000000000002</v>
      </c>
      <c r="Q53" s="125">
        <f t="shared" si="25"/>
        <v>26320.2</v>
      </c>
    </row>
    <row r="54" spans="1:17" s="7" customFormat="1" ht="36.75" customHeight="1" x14ac:dyDescent="0.2">
      <c r="A54" s="272" t="s">
        <v>826</v>
      </c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4"/>
    </row>
    <row r="55" spans="1:17" s="7" customFormat="1" ht="38.25" customHeight="1" x14ac:dyDescent="0.2">
      <c r="A55" s="239">
        <v>14</v>
      </c>
      <c r="B55" s="167" t="s">
        <v>824</v>
      </c>
      <c r="C55" s="135" t="s">
        <v>492</v>
      </c>
      <c r="D55" s="135" t="s">
        <v>825</v>
      </c>
      <c r="E55" s="113" t="s">
        <v>391</v>
      </c>
      <c r="F55" s="113" t="s">
        <v>322</v>
      </c>
      <c r="G55" s="131">
        <v>45536</v>
      </c>
      <c r="H55" s="131">
        <v>45717</v>
      </c>
      <c r="I55" s="238">
        <v>125000</v>
      </c>
      <c r="J55" s="117">
        <v>0</v>
      </c>
      <c r="K55" s="117">
        <f t="shared" ref="K55" si="26">SUM(I55:J55)</f>
        <v>125000</v>
      </c>
      <c r="L55" s="117">
        <f>IF(K55&gt;=[1]Datos!$D$14,([1]Datos!$D$14*[1]Datos!$C$14),IF(K55&lt;=[1]Datos!$D$14,(K55*[1]Datos!$C$14)))</f>
        <v>3587.5</v>
      </c>
      <c r="M55" s="238">
        <f>IF((I55-L55-N55)&lt;=Datos!$G$7,"0",IF((I55-L55-N55)&lt;=Datos!$G$8,((I55-L55-N55)-Datos!$F$8)*Datos!$I$6,IF((I55-L55-N55)&lt;=Datos!$G$9,Datos!$I$8+((I55-L55-N55)-Datos!$F$9)*Datos!$J$6,IF((I55-L55-N55)&gt;=Datos!$F$10,(Datos!$I$8+Datos!$J$8)+((I55-L55-N55)-Datos!$F$10)*Datos!$K$6))))</f>
        <v>17985.985666666667</v>
      </c>
      <c r="N55" s="117">
        <f>IF(I55&gt;=Datos!$D$15,(Datos!$D$15*Datos!$C$15),IF(I55&lt;=Datos!$D$15,(I55*Datos!$C$15)))</f>
        <v>3800</v>
      </c>
      <c r="O55" s="117">
        <v>25</v>
      </c>
      <c r="P55" s="117">
        <f>SUM(L55:O55)</f>
        <v>25398.485666666667</v>
      </c>
      <c r="Q55" s="242">
        <f>+K55-P55</f>
        <v>99601.514333333325</v>
      </c>
    </row>
    <row r="56" spans="1:17" s="90" customFormat="1" ht="36.75" customHeight="1" x14ac:dyDescent="0.2">
      <c r="A56" s="272" t="s">
        <v>551</v>
      </c>
      <c r="B56" s="273"/>
      <c r="C56" s="121">
        <v>1</v>
      </c>
      <c r="D56" s="121"/>
      <c r="E56" s="225"/>
      <c r="F56" s="122"/>
      <c r="G56" s="123"/>
      <c r="H56" s="124"/>
      <c r="I56" s="125">
        <f>SUM(I55)</f>
        <v>125000</v>
      </c>
      <c r="J56" s="125">
        <f t="shared" ref="J56:Q56" si="27">SUM(J55)</f>
        <v>0</v>
      </c>
      <c r="K56" s="125">
        <f t="shared" si="27"/>
        <v>125000</v>
      </c>
      <c r="L56" s="125">
        <f t="shared" si="27"/>
        <v>3587.5</v>
      </c>
      <c r="M56" s="125">
        <f t="shared" si="27"/>
        <v>17985.985666666667</v>
      </c>
      <c r="N56" s="125">
        <f t="shared" si="27"/>
        <v>3800</v>
      </c>
      <c r="O56" s="125">
        <f t="shared" si="27"/>
        <v>25</v>
      </c>
      <c r="P56" s="125">
        <f t="shared" si="27"/>
        <v>25398.485666666667</v>
      </c>
      <c r="Q56" s="125">
        <f t="shared" si="27"/>
        <v>99601.514333333325</v>
      </c>
    </row>
    <row r="57" spans="1:17" s="7" customFormat="1" ht="36.75" customHeight="1" x14ac:dyDescent="0.2">
      <c r="A57" s="272" t="s">
        <v>830</v>
      </c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4"/>
    </row>
    <row r="58" spans="1:17" s="7" customFormat="1" ht="38.25" customHeight="1" x14ac:dyDescent="0.2">
      <c r="A58" s="239">
        <v>15</v>
      </c>
      <c r="B58" s="130" t="s">
        <v>827</v>
      </c>
      <c r="C58" s="130" t="s">
        <v>492</v>
      </c>
      <c r="D58" s="130" t="s">
        <v>829</v>
      </c>
      <c r="E58" s="113" t="s">
        <v>391</v>
      </c>
      <c r="F58" s="113" t="s">
        <v>19</v>
      </c>
      <c r="G58" s="131">
        <v>45536</v>
      </c>
      <c r="H58" s="131">
        <v>45717</v>
      </c>
      <c r="I58" s="117">
        <v>85000</v>
      </c>
      <c r="J58" s="117">
        <v>0</v>
      </c>
      <c r="K58" s="238">
        <f>SUM(I58:J58)</f>
        <v>85000</v>
      </c>
      <c r="L58" s="117">
        <f>IF(K58&gt;=[1]Datos!$D$14,([1]Datos!$D$14*[1]Datos!$C$14),IF(K58&lt;=[1]Datos!$D$14,(K58*[1]Datos!$C$14)))</f>
        <v>2439.5</v>
      </c>
      <c r="M58" s="117">
        <f>IF((I58-L58-N58)&lt;=Datos!$G$7,"0",IF((I58-L58-N58)&lt;=Datos!$G$8,((I58-L58-N58)-Datos!$F$8)*Datos!$I$6,IF((I58-L58-N58)&lt;=Datos!$G$9,Datos!$I$8+((I58-L58-N58)-Datos!$F$9)*Datos!$J$6,IF((I58-L58-N58)&gt;=Datos!$F$10,(Datos!$I$8+Datos!$J$8)+((I58-L58-N58)-Datos!$F$10)*Datos!$K$6))))</f>
        <v>8576.9856666666674</v>
      </c>
      <c r="N58" s="117">
        <f>IF(I58&gt;=Datos!$D$15,(Datos!$D$15*Datos!$C$15),IF(I58&lt;=Datos!$D$15,(I58*Datos!$C$15)))</f>
        <v>2584</v>
      </c>
      <c r="O58" s="117">
        <v>25</v>
      </c>
      <c r="P58" s="117">
        <f>SUM(L58:O58)</f>
        <v>13625.485666666667</v>
      </c>
      <c r="Q58" s="242">
        <f>+I58-P58</f>
        <v>71374.514333333325</v>
      </c>
    </row>
    <row r="59" spans="1:17" s="7" customFormat="1" ht="38.25" customHeight="1" x14ac:dyDescent="0.2">
      <c r="A59" s="239">
        <v>16</v>
      </c>
      <c r="B59" s="130" t="s">
        <v>828</v>
      </c>
      <c r="C59" s="130" t="s">
        <v>492</v>
      </c>
      <c r="D59" s="130" t="s">
        <v>829</v>
      </c>
      <c r="E59" s="113" t="s">
        <v>391</v>
      </c>
      <c r="F59" s="113" t="s">
        <v>19</v>
      </c>
      <c r="G59" s="131">
        <v>45536</v>
      </c>
      <c r="H59" s="131">
        <v>45717</v>
      </c>
      <c r="I59" s="117">
        <v>150000</v>
      </c>
      <c r="J59" s="117">
        <v>0</v>
      </c>
      <c r="K59" s="238">
        <f>SUM(I59:J59)</f>
        <v>150000</v>
      </c>
      <c r="L59" s="117">
        <f>IF(K59&gt;=[1]Datos!$D$14,([1]Datos!$D$14*[1]Datos!$C$14),IF(K59&lt;=[1]Datos!$D$14,(K59*[1]Datos!$C$14)))</f>
        <v>4305</v>
      </c>
      <c r="M59" s="117">
        <f>IF((I59-L59-N59)&lt;=Datos!$G$7,"0",IF((I59-L59-N59)&lt;=Datos!$G$8,((I59-L59-N59)-Datos!$F$8)*Datos!$I$6,IF((I59-L59-N59)&lt;=Datos!$G$9,Datos!$I$8+((I59-L59-N59)-Datos!$F$9)*Datos!$J$6,IF((I59-L59-N59)&gt;=Datos!$F$10,(Datos!$I$8+Datos!$J$8)+((I59-L59-N59)-Datos!$F$10)*Datos!$K$6))))</f>
        <v>23866.610666666667</v>
      </c>
      <c r="N59" s="117">
        <f>IF(I59&gt;=Datos!$D$15,(Datos!$D$15*Datos!$C$15),IF(I59&lt;=Datos!$D$15,(I59*Datos!$C$15)))</f>
        <v>4560</v>
      </c>
      <c r="O59" s="117">
        <v>25</v>
      </c>
      <c r="P59" s="117">
        <f>SUM(L59:O59)</f>
        <v>32756.610666666667</v>
      </c>
      <c r="Q59" s="242">
        <f>+I59-P59</f>
        <v>117243.38933333333</v>
      </c>
    </row>
    <row r="60" spans="1:17" s="90" customFormat="1" ht="36.75" customHeight="1" x14ac:dyDescent="0.2">
      <c r="A60" s="272" t="s">
        <v>551</v>
      </c>
      <c r="B60" s="273"/>
      <c r="C60" s="121">
        <v>2</v>
      </c>
      <c r="D60" s="121"/>
      <c r="E60" s="225"/>
      <c r="F60" s="122"/>
      <c r="G60" s="123"/>
      <c r="H60" s="124"/>
      <c r="I60" s="125">
        <f>SUM(I58:I59)</f>
        <v>235000</v>
      </c>
      <c r="J60" s="125">
        <f t="shared" ref="J60:Q60" si="28">SUM(J58:J59)</f>
        <v>0</v>
      </c>
      <c r="K60" s="125">
        <f t="shared" si="28"/>
        <v>235000</v>
      </c>
      <c r="L60" s="125">
        <f t="shared" si="28"/>
        <v>6744.5</v>
      </c>
      <c r="M60" s="125">
        <f t="shared" si="28"/>
        <v>32443.596333333335</v>
      </c>
      <c r="N60" s="125">
        <f t="shared" si="28"/>
        <v>7144</v>
      </c>
      <c r="O60" s="125">
        <f t="shared" si="28"/>
        <v>50</v>
      </c>
      <c r="P60" s="125">
        <f t="shared" si="28"/>
        <v>46382.096333333335</v>
      </c>
      <c r="Q60" s="125">
        <f t="shared" si="28"/>
        <v>188617.90366666665</v>
      </c>
    </row>
    <row r="61" spans="1:17" s="7" customFormat="1" ht="36.75" customHeight="1" x14ac:dyDescent="0.2">
      <c r="A61" s="272" t="s">
        <v>832</v>
      </c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4"/>
    </row>
    <row r="62" spans="1:17" s="7" customFormat="1" ht="38.25" customHeight="1" x14ac:dyDescent="0.2">
      <c r="A62" s="239">
        <v>17</v>
      </c>
      <c r="B62" s="130" t="s">
        <v>523</v>
      </c>
      <c r="C62" s="130" t="s">
        <v>327</v>
      </c>
      <c r="D62" s="130" t="s">
        <v>524</v>
      </c>
      <c r="E62" s="113" t="s">
        <v>391</v>
      </c>
      <c r="F62" s="113" t="s">
        <v>19</v>
      </c>
      <c r="G62" s="131">
        <v>45231</v>
      </c>
      <c r="H62" s="131">
        <v>45413</v>
      </c>
      <c r="I62" s="117">
        <v>110000</v>
      </c>
      <c r="J62" s="117">
        <v>0</v>
      </c>
      <c r="K62" s="238">
        <f>SUM(I62:J62)</f>
        <v>110000</v>
      </c>
      <c r="L62" s="117">
        <f>IF(K62&gt;=[1]Datos!$D$14,([1]Datos!$D$14*[1]Datos!$C$14),IF(K62&lt;=[1]Datos!$D$14,(K62*[1]Datos!$C$14)))</f>
        <v>3157</v>
      </c>
      <c r="M62" s="117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14457.610666666667</v>
      </c>
      <c r="N62" s="117">
        <f>IF(I62&gt;=Datos!$D$15,(Datos!$D$15*Datos!$C$15),IF(I62&lt;=Datos!$D$15,(I62*Datos!$C$15)))</f>
        <v>3344</v>
      </c>
      <c r="O62" s="117">
        <v>25</v>
      </c>
      <c r="P62" s="117">
        <f>SUM(L62:O62)</f>
        <v>20983.610666666667</v>
      </c>
      <c r="Q62" s="242">
        <f>+I62-P62</f>
        <v>89016.389333333325</v>
      </c>
    </row>
    <row r="63" spans="1:17" s="90" customFormat="1" ht="36.75" customHeight="1" x14ac:dyDescent="0.2">
      <c r="A63" s="272" t="s">
        <v>551</v>
      </c>
      <c r="B63" s="273"/>
      <c r="C63" s="121">
        <v>1</v>
      </c>
      <c r="D63" s="121"/>
      <c r="E63" s="225"/>
      <c r="F63" s="122"/>
      <c r="G63" s="123"/>
      <c r="H63" s="124"/>
      <c r="I63" s="125">
        <f>SUM(I62)</f>
        <v>110000</v>
      </c>
      <c r="J63" s="125">
        <f t="shared" ref="J63:Q63" si="29">SUM(J62)</f>
        <v>0</v>
      </c>
      <c r="K63" s="125">
        <f t="shared" si="29"/>
        <v>110000</v>
      </c>
      <c r="L63" s="125">
        <f t="shared" si="29"/>
        <v>3157</v>
      </c>
      <c r="M63" s="125">
        <f t="shared" si="29"/>
        <v>14457.610666666667</v>
      </c>
      <c r="N63" s="125">
        <f t="shared" si="29"/>
        <v>3344</v>
      </c>
      <c r="O63" s="125">
        <f t="shared" si="29"/>
        <v>25</v>
      </c>
      <c r="P63" s="125">
        <f t="shared" si="29"/>
        <v>20983.610666666667</v>
      </c>
      <c r="Q63" s="125">
        <f t="shared" si="29"/>
        <v>89016.389333333325</v>
      </c>
    </row>
    <row r="64" spans="1:17" s="7" customFormat="1" ht="36.75" customHeight="1" x14ac:dyDescent="0.2">
      <c r="A64" s="272" t="s">
        <v>564</v>
      </c>
      <c r="B64" s="273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4"/>
    </row>
    <row r="65" spans="1:17" s="7" customFormat="1" ht="49.5" customHeight="1" x14ac:dyDescent="0.2">
      <c r="A65" s="239">
        <v>18</v>
      </c>
      <c r="B65" s="167" t="s">
        <v>651</v>
      </c>
      <c r="C65" s="135" t="s">
        <v>327</v>
      </c>
      <c r="D65" s="135" t="s">
        <v>254</v>
      </c>
      <c r="E65" s="113" t="s">
        <v>391</v>
      </c>
      <c r="F65" s="113" t="s">
        <v>19</v>
      </c>
      <c r="G65" s="131">
        <v>45170</v>
      </c>
      <c r="H65" s="131">
        <v>45352</v>
      </c>
      <c r="I65" s="238">
        <v>32000</v>
      </c>
      <c r="J65" s="117">
        <v>0</v>
      </c>
      <c r="K65" s="117">
        <f>SUM(I65:J65)</f>
        <v>32000</v>
      </c>
      <c r="L65" s="117">
        <f>IF(K65&gt;=[1]Datos!$D$14,([1]Datos!$D$14*[1]Datos!$C$14),IF(K65&lt;=[1]Datos!$D$14,(K65*[1]Datos!$C$14)))</f>
        <v>918.4</v>
      </c>
      <c r="M65" s="238" t="str">
        <f>IF((I65-L65-N65)&lt;=Datos!$G$7,"0",IF((I65-L65-N65)&lt;=Datos!$G$8,((I65-L65-N65)-Datos!$F$8)*Datos!$I$6,IF((I65-L65-N65)&lt;=Datos!$G$9,Datos!$I$8+((I65-L65-N65)-Datos!$F$9)*Datos!$J$6,IF((I65-L65-N65)&gt;=Datos!$F$10,(Datos!$I$8+Datos!$J$8)+((I65-L65-N65)-Datos!$F$10)*Datos!$K$6))))</f>
        <v>0</v>
      </c>
      <c r="N65" s="117">
        <f>IF(I65&gt;=Datos!$D$15,(Datos!$D$15*Datos!$C$15),IF(I65&lt;=Datos!$D$15,(I65*Datos!$C$15)))</f>
        <v>972.8</v>
      </c>
      <c r="O65" s="117">
        <v>25</v>
      </c>
      <c r="P65" s="117">
        <f>SUM(L65:O65)</f>
        <v>1916.1999999999998</v>
      </c>
      <c r="Q65" s="242">
        <f>+K65-P65</f>
        <v>30083.8</v>
      </c>
    </row>
    <row r="66" spans="1:17" s="90" customFormat="1" ht="36.75" customHeight="1" x14ac:dyDescent="0.2">
      <c r="A66" s="272" t="s">
        <v>551</v>
      </c>
      <c r="B66" s="273"/>
      <c r="C66" s="121">
        <v>1</v>
      </c>
      <c r="D66" s="121"/>
      <c r="E66" s="225"/>
      <c r="F66" s="122"/>
      <c r="G66" s="123"/>
      <c r="H66" s="124"/>
      <c r="I66" s="125">
        <f t="shared" ref="I66:Q66" si="30">SUM(I65)</f>
        <v>32000</v>
      </c>
      <c r="J66" s="125">
        <f t="shared" si="30"/>
        <v>0</v>
      </c>
      <c r="K66" s="125">
        <f t="shared" si="30"/>
        <v>32000</v>
      </c>
      <c r="L66" s="125">
        <f t="shared" si="30"/>
        <v>918.4</v>
      </c>
      <c r="M66" s="125">
        <f t="shared" si="30"/>
        <v>0</v>
      </c>
      <c r="N66" s="125">
        <f t="shared" si="30"/>
        <v>972.8</v>
      </c>
      <c r="O66" s="125">
        <f t="shared" si="30"/>
        <v>25</v>
      </c>
      <c r="P66" s="125">
        <f t="shared" si="30"/>
        <v>1916.1999999999998</v>
      </c>
      <c r="Q66" s="125">
        <f t="shared" si="30"/>
        <v>30083.8</v>
      </c>
    </row>
    <row r="67" spans="1:17" s="7" customFormat="1" ht="36.75" customHeight="1" x14ac:dyDescent="0.2">
      <c r="A67" s="272" t="s">
        <v>834</v>
      </c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4"/>
    </row>
    <row r="68" spans="1:17" s="7" customFormat="1" ht="49.5" customHeight="1" x14ac:dyDescent="0.2">
      <c r="A68" s="239">
        <v>19</v>
      </c>
      <c r="B68" s="167" t="s">
        <v>833</v>
      </c>
      <c r="C68" s="135" t="s">
        <v>831</v>
      </c>
      <c r="D68" s="135" t="s">
        <v>819</v>
      </c>
      <c r="E68" s="113" t="s">
        <v>391</v>
      </c>
      <c r="F68" s="113" t="s">
        <v>19</v>
      </c>
      <c r="G68" s="131">
        <v>45536</v>
      </c>
      <c r="H68" s="131">
        <v>45717</v>
      </c>
      <c r="I68" s="238">
        <v>55000</v>
      </c>
      <c r="J68" s="117">
        <v>0</v>
      </c>
      <c r="K68" s="117">
        <f>SUM(I68:J68)</f>
        <v>55000</v>
      </c>
      <c r="L68" s="117">
        <f>IF(K68&gt;=[1]Datos!$D$14,([1]Datos!$D$14*[1]Datos!$C$14),IF(K68&lt;=[1]Datos!$D$14,(K68*[1]Datos!$C$14)))</f>
        <v>1578.5</v>
      </c>
      <c r="M68" s="238">
        <f>IF((I68-L68-N68)&lt;=Datos!$G$7,"0",IF((I68-L68-N68)&lt;=Datos!$G$8,((I68-L68-N68)-Datos!$F$8)*Datos!$I$6,IF((I68-L68-N68)&lt;=Datos!$G$9,Datos!$I$8+((I68-L68-N68)-Datos!$F$9)*Datos!$J$6,IF((I68-L68-N68)&gt;=Datos!$F$10,(Datos!$I$8+Datos!$J$8)+((I68-L68-N68)-Datos!$F$10)*Datos!$K$6))))</f>
        <v>2559.6734999999994</v>
      </c>
      <c r="N68" s="117">
        <f>IF(I68&gt;=Datos!$D$15,(Datos!$D$15*Datos!$C$15),IF(I68&lt;=Datos!$D$15,(I68*Datos!$C$15)))</f>
        <v>1672</v>
      </c>
      <c r="O68" s="117">
        <v>25</v>
      </c>
      <c r="P68" s="117">
        <f>SUM(L68:O68)</f>
        <v>5835.173499999999</v>
      </c>
      <c r="Q68" s="242">
        <f>+K68-P68</f>
        <v>49164.826500000003</v>
      </c>
    </row>
    <row r="69" spans="1:17" s="90" customFormat="1" ht="36.75" customHeight="1" x14ac:dyDescent="0.2">
      <c r="A69" s="272" t="s">
        <v>551</v>
      </c>
      <c r="B69" s="273"/>
      <c r="C69" s="121">
        <v>1</v>
      </c>
      <c r="D69" s="121"/>
      <c r="E69" s="225"/>
      <c r="F69" s="122"/>
      <c r="G69" s="123"/>
      <c r="H69" s="124"/>
      <c r="I69" s="125">
        <f t="shared" ref="I69:Q69" si="31">SUM(I68)</f>
        <v>55000</v>
      </c>
      <c r="J69" s="125">
        <f t="shared" si="31"/>
        <v>0</v>
      </c>
      <c r="K69" s="125">
        <f t="shared" si="31"/>
        <v>55000</v>
      </c>
      <c r="L69" s="125">
        <f t="shared" si="31"/>
        <v>1578.5</v>
      </c>
      <c r="M69" s="125">
        <f t="shared" si="31"/>
        <v>2559.6734999999994</v>
      </c>
      <c r="N69" s="125">
        <f t="shared" si="31"/>
        <v>1672</v>
      </c>
      <c r="O69" s="125">
        <f t="shared" si="31"/>
        <v>25</v>
      </c>
      <c r="P69" s="125">
        <f t="shared" si="31"/>
        <v>5835.173499999999</v>
      </c>
      <c r="Q69" s="125">
        <f t="shared" si="31"/>
        <v>49164.826500000003</v>
      </c>
    </row>
    <row r="70" spans="1:17" s="7" customFormat="1" ht="36.75" customHeight="1" x14ac:dyDescent="0.2">
      <c r="A70" s="272" t="s">
        <v>581</v>
      </c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4"/>
    </row>
    <row r="71" spans="1:17" s="7" customFormat="1" ht="49.5" customHeight="1" x14ac:dyDescent="0.2">
      <c r="A71" s="239">
        <v>20</v>
      </c>
      <c r="B71" s="167" t="s">
        <v>835</v>
      </c>
      <c r="C71" s="135" t="s">
        <v>831</v>
      </c>
      <c r="D71" s="135" t="s">
        <v>838</v>
      </c>
      <c r="E71" s="113" t="s">
        <v>391</v>
      </c>
      <c r="F71" s="113" t="s">
        <v>19</v>
      </c>
      <c r="G71" s="131">
        <v>45536</v>
      </c>
      <c r="H71" s="131">
        <v>45717</v>
      </c>
      <c r="I71" s="238">
        <v>75000</v>
      </c>
      <c r="J71" s="117">
        <v>0</v>
      </c>
      <c r="K71" s="117">
        <f t="shared" ref="K71:K73" si="32">SUM(I71:J71)</f>
        <v>75000</v>
      </c>
      <c r="L71" s="117">
        <f>IF(K71&gt;=[1]Datos!$D$14,([1]Datos!$D$14*[1]Datos!$C$14),IF(K71&lt;=[1]Datos!$D$14,(K71*[1]Datos!$C$14)))</f>
        <v>2152.5</v>
      </c>
      <c r="M71" s="238">
        <f>IF((I71-L71-N71)&lt;=Datos!$G$7,"0",IF((I71-L71-N71)&lt;=Datos!$G$8,((I71-L71-N71)-Datos!$F$8)*Datos!$I$6,IF((I71-L71-N71)&lt;=Datos!$G$9,Datos!$I$8+((I71-L71-N71)-Datos!$F$9)*Datos!$J$6,IF((I71-L71-N71)&gt;=Datos!$F$10,(Datos!$I$8+Datos!$J$8)+((I71-L71-N71)-Datos!$F$10)*Datos!$K$6))))</f>
        <v>6309.3756666666668</v>
      </c>
      <c r="N71" s="117">
        <f>IF(I71&gt;=Datos!$D$15,(Datos!$D$15*Datos!$C$15),IF(I71&lt;=Datos!$D$15,(I71*Datos!$C$15)))</f>
        <v>2280</v>
      </c>
      <c r="O71" s="117">
        <v>25</v>
      </c>
      <c r="P71" s="117">
        <f t="shared" ref="P71:P73" si="33">SUM(L71:O71)</f>
        <v>10766.875666666667</v>
      </c>
      <c r="Q71" s="242">
        <f t="shared" ref="Q71:Q73" si="34">+K71-P71</f>
        <v>64233.124333333333</v>
      </c>
    </row>
    <row r="72" spans="1:17" s="7" customFormat="1" ht="49.5" customHeight="1" x14ac:dyDescent="0.2">
      <c r="A72" s="239">
        <v>21</v>
      </c>
      <c r="B72" s="167" t="s">
        <v>836</v>
      </c>
      <c r="C72" s="135" t="s">
        <v>831</v>
      </c>
      <c r="D72" s="135" t="s">
        <v>548</v>
      </c>
      <c r="E72" s="113" t="s">
        <v>391</v>
      </c>
      <c r="F72" s="113" t="s">
        <v>19</v>
      </c>
      <c r="G72" s="131">
        <v>45536</v>
      </c>
      <c r="H72" s="131">
        <v>45717</v>
      </c>
      <c r="I72" s="238">
        <v>35000</v>
      </c>
      <c r="J72" s="117">
        <v>0</v>
      </c>
      <c r="K72" s="117">
        <f t="shared" si="32"/>
        <v>35000</v>
      </c>
      <c r="L72" s="117">
        <f>IF(K72&gt;=[1]Datos!$D$14,([1]Datos!$D$14*[1]Datos!$C$14),IF(K72&lt;=[1]Datos!$D$14,(K72*[1]Datos!$C$14)))</f>
        <v>1004.5</v>
      </c>
      <c r="M72" s="238" t="str">
        <f>IF((I72-L72-N72)&lt;=Datos!$G$7,"0",IF((I72-L72-N72)&lt;=Datos!$G$8,((I72-L72-N72)-Datos!$F$8)*Datos!$I$6,IF((I72-L72-N72)&lt;=Datos!$G$9,Datos!$I$8+((I72-L72-N72)-Datos!$F$9)*Datos!$J$6,IF((I72-L72-N72)&gt;=Datos!$F$10,(Datos!$I$8+Datos!$J$8)+((I72-L72-N72)-Datos!$F$10)*Datos!$K$6))))</f>
        <v>0</v>
      </c>
      <c r="N72" s="117">
        <f>IF(I72&gt;=Datos!$D$15,(Datos!$D$15*Datos!$C$15),IF(I72&lt;=Datos!$D$15,(I72*Datos!$C$15)))</f>
        <v>1064</v>
      </c>
      <c r="O72" s="117">
        <v>25</v>
      </c>
      <c r="P72" s="117">
        <f t="shared" si="33"/>
        <v>2093.5</v>
      </c>
      <c r="Q72" s="242">
        <f t="shared" si="34"/>
        <v>32906.5</v>
      </c>
    </row>
    <row r="73" spans="1:17" s="7" customFormat="1" ht="49.5" customHeight="1" x14ac:dyDescent="0.2">
      <c r="A73" s="239">
        <v>22</v>
      </c>
      <c r="B73" s="167" t="s">
        <v>837</v>
      </c>
      <c r="C73" s="135" t="s">
        <v>831</v>
      </c>
      <c r="D73" s="135" t="s">
        <v>838</v>
      </c>
      <c r="E73" s="113" t="s">
        <v>391</v>
      </c>
      <c r="F73" s="113" t="s">
        <v>19</v>
      </c>
      <c r="G73" s="131">
        <v>45536</v>
      </c>
      <c r="H73" s="131">
        <v>45717</v>
      </c>
      <c r="I73" s="238">
        <v>75000</v>
      </c>
      <c r="J73" s="117">
        <v>0</v>
      </c>
      <c r="K73" s="117">
        <f t="shared" si="32"/>
        <v>75000</v>
      </c>
      <c r="L73" s="117">
        <f>IF(K73&gt;=[1]Datos!$D$14,([1]Datos!$D$14*[1]Datos!$C$14),IF(K73&lt;=[1]Datos!$D$14,(K73*[1]Datos!$C$14)))</f>
        <v>2152.5</v>
      </c>
      <c r="M73" s="238">
        <f>IF((I73-L73-N73)&lt;=Datos!$G$7,"0",IF((I73-L73-N73)&lt;=Datos!$G$8,((I73-L73-N73)-Datos!$F$8)*Datos!$I$6,IF((I73-L73-N73)&lt;=Datos!$G$9,Datos!$I$8+((I73-L73-N73)-Datos!$F$9)*Datos!$J$6,IF((I73-L73-N73)&gt;=Datos!$F$10,(Datos!$I$8+Datos!$J$8)+((I73-L73-N73)-Datos!$F$10)*Datos!$K$6))))</f>
        <v>6309.3756666666668</v>
      </c>
      <c r="N73" s="117">
        <f>IF(I73&gt;=Datos!$D$15,(Datos!$D$15*Datos!$C$15),IF(I73&lt;=Datos!$D$15,(I73*Datos!$C$15)))</f>
        <v>2280</v>
      </c>
      <c r="O73" s="117">
        <v>25</v>
      </c>
      <c r="P73" s="117">
        <f t="shared" si="33"/>
        <v>10766.875666666667</v>
      </c>
      <c r="Q73" s="242">
        <f t="shared" si="34"/>
        <v>64233.124333333333</v>
      </c>
    </row>
    <row r="74" spans="1:17" s="7" customFormat="1" ht="49.5" customHeight="1" x14ac:dyDescent="0.2">
      <c r="A74" s="239">
        <v>23</v>
      </c>
      <c r="B74" s="167" t="s">
        <v>294</v>
      </c>
      <c r="C74" s="135" t="s">
        <v>492</v>
      </c>
      <c r="D74" s="135" t="s">
        <v>652</v>
      </c>
      <c r="E74" s="113" t="s">
        <v>391</v>
      </c>
      <c r="F74" s="113" t="s">
        <v>19</v>
      </c>
      <c r="G74" s="131">
        <v>44986</v>
      </c>
      <c r="H74" s="131">
        <v>45352</v>
      </c>
      <c r="I74" s="238">
        <v>80000</v>
      </c>
      <c r="J74" s="117">
        <v>0</v>
      </c>
      <c r="K74" s="117">
        <f>SUM(I74:J74)</f>
        <v>80000</v>
      </c>
      <c r="L74" s="117">
        <f>IF(K74&gt;=[1]Datos!$D$14,([1]Datos!$D$14*[1]Datos!$C$14),IF(K74&lt;=[1]Datos!$D$14,(K74*[1]Datos!$C$14)))</f>
        <v>2296</v>
      </c>
      <c r="M74" s="238">
        <f>IF((I74-L74-N74)&lt;=Datos!$G$7,"0",IF((I74-L74-N74)&lt;=Datos!$G$8,((I74-L74-N74)-Datos!$F$8)*Datos!$I$6,IF((I74-L74-N74)&lt;=Datos!$G$9,Datos!$I$8+((I74-L74-N74)-Datos!$F$9)*Datos!$J$6,IF((I74-L74-N74)&gt;=Datos!$F$10,(Datos!$I$8+Datos!$J$8)+((I74-L74-N74)-Datos!$F$10)*Datos!$K$6))))</f>
        <v>7400.8606666666674</v>
      </c>
      <c r="N74" s="117">
        <f>IF(I74&gt;=Datos!$D$15,(Datos!$D$15*Datos!$C$15),IF(I74&lt;=Datos!$D$15,(I74*Datos!$C$15)))</f>
        <v>2432</v>
      </c>
      <c r="O74" s="117">
        <v>25</v>
      </c>
      <c r="P74" s="117">
        <f>SUM(L74:O74)</f>
        <v>12153.860666666667</v>
      </c>
      <c r="Q74" s="242">
        <f>+K74-P74</f>
        <v>67846.139333333325</v>
      </c>
    </row>
    <row r="75" spans="1:17" s="7" customFormat="1" ht="38.25" customHeight="1" x14ac:dyDescent="0.2">
      <c r="A75" s="239">
        <v>24</v>
      </c>
      <c r="B75" s="167" t="s">
        <v>220</v>
      </c>
      <c r="C75" s="135" t="s">
        <v>325</v>
      </c>
      <c r="D75" s="135" t="s">
        <v>483</v>
      </c>
      <c r="E75" s="113" t="s">
        <v>391</v>
      </c>
      <c r="F75" s="113" t="s">
        <v>322</v>
      </c>
      <c r="G75" s="131">
        <v>44986</v>
      </c>
      <c r="H75" s="131">
        <v>45170</v>
      </c>
      <c r="I75" s="238">
        <v>68250</v>
      </c>
      <c r="J75" s="117">
        <v>0</v>
      </c>
      <c r="K75" s="238">
        <f t="shared" ref="K75" si="35">SUM(I75:J75)</f>
        <v>68250</v>
      </c>
      <c r="L75" s="117">
        <f>IF(K75&gt;=[1]Datos!$D$14,([1]Datos!$D$14*[1]Datos!$C$14),IF(K75&lt;=[1]Datos!$D$14,(K75*[1]Datos!$C$14)))</f>
        <v>1958.7750000000001</v>
      </c>
      <c r="M75" s="117">
        <f>IF((I75-L75-N75)&lt;=Datos!$G$7,"0",IF((I75-L75-N75)&lt;=Datos!$G$8,((I75-L75-N75)-Datos!$F$8)*Datos!$I$6,IF((I75-L75-N75)&lt;=Datos!$G$9,Datos!$I$8+((I75-L75-N75)-Datos!$F$9)*Datos!$J$6,IF((I75-L75-N75)&gt;=Datos!$F$10,(Datos!$I$8+Datos!$J$8)+((I75-L75-N75)-Datos!$F$10)*Datos!$K$6))))</f>
        <v>5039.1606666666667</v>
      </c>
      <c r="N75" s="117">
        <f>IF(I75&gt;=Datos!$D$15,(Datos!$D$15*Datos!$C$15),IF(I75&lt;=Datos!$D$15,(I75*Datos!$C$15)))</f>
        <v>2074.8000000000002</v>
      </c>
      <c r="O75" s="117">
        <v>25</v>
      </c>
      <c r="P75" s="117">
        <f t="shared" ref="P75" si="36">SUM(L75:O75)</f>
        <v>9097.7356666666674</v>
      </c>
      <c r="Q75" s="242">
        <f>+I75-P75</f>
        <v>59152.264333333333</v>
      </c>
    </row>
    <row r="76" spans="1:17" s="90" customFormat="1" ht="36.75" customHeight="1" x14ac:dyDescent="0.2">
      <c r="A76" s="272" t="s">
        <v>551</v>
      </c>
      <c r="B76" s="273"/>
      <c r="C76" s="121">
        <v>5</v>
      </c>
      <c r="D76" s="121"/>
      <c r="E76" s="225"/>
      <c r="F76" s="122"/>
      <c r="G76" s="123"/>
      <c r="H76" s="124"/>
      <c r="I76" s="125">
        <f>SUM(I71:I75)</f>
        <v>333250</v>
      </c>
      <c r="J76" s="125">
        <f t="shared" ref="J76:Q76" si="37">SUM(J71:J75)</f>
        <v>0</v>
      </c>
      <c r="K76" s="125">
        <f t="shared" si="37"/>
        <v>333250</v>
      </c>
      <c r="L76" s="125">
        <f t="shared" si="37"/>
        <v>9564.2749999999996</v>
      </c>
      <c r="M76" s="125">
        <f t="shared" si="37"/>
        <v>25058.772666666668</v>
      </c>
      <c r="N76" s="125">
        <f t="shared" si="37"/>
        <v>10130.799999999999</v>
      </c>
      <c r="O76" s="125">
        <f t="shared" si="37"/>
        <v>125</v>
      </c>
      <c r="P76" s="125">
        <f t="shared" si="37"/>
        <v>44878.847666666668</v>
      </c>
      <c r="Q76" s="125">
        <f t="shared" si="37"/>
        <v>288371.15233333333</v>
      </c>
    </row>
    <row r="77" spans="1:17" ht="25.5" customHeight="1" thickBot="1" x14ac:dyDescent="0.25">
      <c r="A77" s="247"/>
      <c r="B77" s="248" t="s">
        <v>11</v>
      </c>
      <c r="C77" s="248"/>
      <c r="D77" s="248"/>
      <c r="E77" s="248"/>
      <c r="F77" s="248"/>
      <c r="G77" s="248"/>
      <c r="H77" s="249"/>
      <c r="I77" s="250">
        <f t="shared" ref="I77:Q77" si="38">+I76+I69+I66+I63+I60+I56+I53+I50+I47+I44+I41+I38+I33+I29+I26+I23</f>
        <v>2218583.33</v>
      </c>
      <c r="J77" s="250">
        <f t="shared" si="38"/>
        <v>0</v>
      </c>
      <c r="K77" s="250">
        <f t="shared" si="38"/>
        <v>2218583.33</v>
      </c>
      <c r="L77" s="250">
        <f t="shared" si="38"/>
        <v>63673.341570999997</v>
      </c>
      <c r="M77" s="250">
        <f t="shared" si="38"/>
        <v>274973.60829925002</v>
      </c>
      <c r="N77" s="250">
        <f t="shared" si="38"/>
        <v>66693.293231999996</v>
      </c>
      <c r="O77" s="250">
        <f t="shared" si="38"/>
        <v>3815.46</v>
      </c>
      <c r="P77" s="250">
        <f t="shared" si="38"/>
        <v>409155.70310225006</v>
      </c>
      <c r="Q77" s="250">
        <f t="shared" si="38"/>
        <v>1809427.62689775</v>
      </c>
    </row>
    <row r="81" spans="3:15" x14ac:dyDescent="0.2">
      <c r="C81" s="2" t="s">
        <v>20</v>
      </c>
      <c r="E81" s="2"/>
      <c r="H81" s="278" t="s">
        <v>22</v>
      </c>
      <c r="I81" s="278"/>
      <c r="N81" s="278" t="s">
        <v>22</v>
      </c>
      <c r="O81" s="278"/>
    </row>
    <row r="82" spans="3:15" x14ac:dyDescent="0.2">
      <c r="E82" s="2"/>
      <c r="I82" s="5"/>
    </row>
    <row r="83" spans="3:15" x14ac:dyDescent="0.2">
      <c r="E83" s="2"/>
      <c r="I83" s="5"/>
    </row>
    <row r="84" spans="3:15" x14ac:dyDescent="0.2">
      <c r="C84" s="151"/>
      <c r="E84" s="2"/>
      <c r="H84" s="151"/>
      <c r="I84" s="172"/>
      <c r="N84" s="152"/>
      <c r="O84" s="152"/>
    </row>
    <row r="85" spans="3:15" x14ac:dyDescent="0.2">
      <c r="C85" s="2" t="s">
        <v>21</v>
      </c>
      <c r="E85" s="2"/>
      <c r="H85" s="277" t="s">
        <v>24</v>
      </c>
      <c r="I85" s="277"/>
      <c r="N85" s="278" t="s">
        <v>23</v>
      </c>
      <c r="O85" s="278"/>
    </row>
  </sheetData>
  <sortState xmlns:xlrd2="http://schemas.microsoft.com/office/spreadsheetml/2017/richdata2" ref="B21:Q37">
    <sortCondition ref="B21:B37"/>
  </sortState>
  <mergeCells count="40">
    <mergeCell ref="A67:Q67"/>
    <mergeCell ref="A69:B69"/>
    <mergeCell ref="A61:Q61"/>
    <mergeCell ref="A63:B63"/>
    <mergeCell ref="A64:Q64"/>
    <mergeCell ref="A66:B66"/>
    <mergeCell ref="A57:Q57"/>
    <mergeCell ref="A60:B60"/>
    <mergeCell ref="A51:Q51"/>
    <mergeCell ref="A53:B53"/>
    <mergeCell ref="A54:Q54"/>
    <mergeCell ref="A56:B56"/>
    <mergeCell ref="A41:B41"/>
    <mergeCell ref="A42:Q42"/>
    <mergeCell ref="A44:B44"/>
    <mergeCell ref="A48:Q48"/>
    <mergeCell ref="A50:B50"/>
    <mergeCell ref="A45:Q45"/>
    <mergeCell ref="A47:B47"/>
    <mergeCell ref="H85:I85"/>
    <mergeCell ref="N85:O85"/>
    <mergeCell ref="H81:I81"/>
    <mergeCell ref="N81:O81"/>
    <mergeCell ref="A70:Q70"/>
    <mergeCell ref="A76:B76"/>
    <mergeCell ref="A12:Q12"/>
    <mergeCell ref="A13:Q13"/>
    <mergeCell ref="A14:Q14"/>
    <mergeCell ref="A21:Q21"/>
    <mergeCell ref="B16:N16"/>
    <mergeCell ref="A39:Q39"/>
    <mergeCell ref="A23:B23"/>
    <mergeCell ref="A38:B38"/>
    <mergeCell ref="A34:Q34"/>
    <mergeCell ref="A30:Q30"/>
    <mergeCell ref="A33:B33"/>
    <mergeCell ref="A24:Q24"/>
    <mergeCell ref="A26:B26"/>
    <mergeCell ref="A27:Q27"/>
    <mergeCell ref="A29:B29"/>
  </mergeCells>
  <pageMargins left="1" right="1" top="1" bottom="1" header="0.5" footer="0.5"/>
  <pageSetup paperSize="5" scale="51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35"/>
  <sheetViews>
    <sheetView showGridLines="0" topLeftCell="A68" zoomScale="91" zoomScaleNormal="91" zoomScaleSheetLayoutView="48" workbookViewId="0">
      <selection activeCell="B69" sqref="B69"/>
    </sheetView>
  </sheetViews>
  <sheetFormatPr baseColWidth="10" defaultColWidth="9.140625" defaultRowHeight="12.75" x14ac:dyDescent="0.2"/>
  <cols>
    <col min="1" max="1" width="6.5703125" style="99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</row>
    <row r="3" spans="1:17" ht="9.75" customHeight="1" x14ac:dyDescent="0.2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ht="21.75" customHeight="1" x14ac:dyDescent="0.2">
      <c r="A4" s="288" t="s">
        <v>9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</row>
    <row r="5" spans="1:17" ht="26.25" customHeight="1" x14ac:dyDescent="0.25">
      <c r="A5" s="288" t="s">
        <v>888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15"/>
      <c r="Q5" s="15"/>
    </row>
    <row r="6" spans="1:17" ht="10.5" customHeight="1" x14ac:dyDescent="0.2">
      <c r="B6" s="155"/>
      <c r="C6" s="155"/>
      <c r="G6" s="155"/>
      <c r="H6" s="155"/>
      <c r="I6" s="155"/>
      <c r="K6" s="155"/>
      <c r="M6" s="155"/>
      <c r="N6" s="155"/>
    </row>
    <row r="7" spans="1:17" x14ac:dyDescent="0.2">
      <c r="A7" s="173"/>
      <c r="B7" s="278" t="s">
        <v>851</v>
      </c>
      <c r="C7" s="278"/>
      <c r="D7" s="278"/>
      <c r="E7" s="278"/>
      <c r="F7" s="278"/>
      <c r="G7" s="278"/>
      <c r="H7" s="278"/>
      <c r="I7" s="278"/>
      <c r="J7" s="278"/>
      <c r="K7" s="292"/>
      <c r="L7" s="293"/>
      <c r="M7" s="294"/>
      <c r="N7" s="278"/>
      <c r="O7" s="2"/>
    </row>
    <row r="8" spans="1:17" ht="14.25" customHeight="1" thickBot="1" x14ac:dyDescent="0.25">
      <c r="B8" s="155"/>
      <c r="C8" s="155"/>
      <c r="G8" s="155"/>
      <c r="H8" s="155"/>
      <c r="I8" s="155"/>
      <c r="K8" s="155"/>
      <c r="M8" s="155"/>
      <c r="N8" s="155"/>
    </row>
    <row r="9" spans="1:17" s="4" customFormat="1" ht="29.25" customHeight="1" thickBot="1" x14ac:dyDescent="0.25">
      <c r="A9" s="231" t="s">
        <v>8</v>
      </c>
      <c r="B9" s="156" t="s">
        <v>5</v>
      </c>
      <c r="C9" s="156" t="s">
        <v>17</v>
      </c>
      <c r="D9" s="156" t="s">
        <v>6</v>
      </c>
      <c r="E9" s="156" t="s">
        <v>320</v>
      </c>
      <c r="F9" s="156" t="s">
        <v>18</v>
      </c>
      <c r="G9" s="156" t="s">
        <v>12</v>
      </c>
      <c r="H9" s="156" t="s">
        <v>383</v>
      </c>
      <c r="I9" s="156" t="s">
        <v>384</v>
      </c>
      <c r="J9" s="156" t="s">
        <v>0</v>
      </c>
      <c r="K9" s="156" t="s">
        <v>1</v>
      </c>
      <c r="L9" s="156" t="s">
        <v>2</v>
      </c>
      <c r="M9" s="156" t="s">
        <v>385</v>
      </c>
      <c r="N9" s="156" t="s">
        <v>386</v>
      </c>
      <c r="O9" s="157" t="s">
        <v>10</v>
      </c>
    </row>
    <row r="10" spans="1:17" s="7" customFormat="1" ht="36.75" customHeight="1" x14ac:dyDescent="0.2">
      <c r="A10" s="295" t="s">
        <v>583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7"/>
    </row>
    <row r="11" spans="1:17" s="1" customFormat="1" ht="32.1" customHeight="1" x14ac:dyDescent="0.2">
      <c r="A11" s="158">
        <v>1</v>
      </c>
      <c r="B11" s="119" t="s">
        <v>874</v>
      </c>
      <c r="C11" s="130" t="s">
        <v>325</v>
      </c>
      <c r="D11" s="119" t="s">
        <v>390</v>
      </c>
      <c r="E11" s="160" t="s">
        <v>382</v>
      </c>
      <c r="F11" s="120" t="s">
        <v>322</v>
      </c>
      <c r="G11" s="145">
        <v>18000</v>
      </c>
      <c r="H11" s="145">
        <v>0</v>
      </c>
      <c r="I11" s="145">
        <f t="shared" ref="I11:I12" si="0">SUM(G11:H11)</f>
        <v>18000</v>
      </c>
      <c r="J11" s="145">
        <v>0</v>
      </c>
      <c r="K11" s="145">
        <v>0</v>
      </c>
      <c r="L11" s="145">
        <v>0</v>
      </c>
      <c r="M11" s="145">
        <v>0</v>
      </c>
      <c r="N11" s="145">
        <f t="shared" ref="N11:N14" si="1">SUM(J11:M11)</f>
        <v>0</v>
      </c>
      <c r="O11" s="118">
        <f t="shared" ref="O11:O14" si="2">+I11-N11</f>
        <v>18000</v>
      </c>
    </row>
    <row r="12" spans="1:17" s="1" customFormat="1" ht="32.1" customHeight="1" x14ac:dyDescent="0.2">
      <c r="A12" s="158">
        <v>2</v>
      </c>
      <c r="B12" s="119" t="s">
        <v>278</v>
      </c>
      <c r="C12" s="119" t="s">
        <v>325</v>
      </c>
      <c r="D12" s="119" t="s">
        <v>390</v>
      </c>
      <c r="E12" s="160" t="s">
        <v>382</v>
      </c>
      <c r="F12" s="120" t="s">
        <v>322</v>
      </c>
      <c r="G12" s="145">
        <v>14000</v>
      </c>
      <c r="H12" s="145">
        <v>0</v>
      </c>
      <c r="I12" s="145">
        <f t="shared" si="0"/>
        <v>14000</v>
      </c>
      <c r="J12" s="145">
        <v>0</v>
      </c>
      <c r="K12" s="145">
        <v>0</v>
      </c>
      <c r="L12" s="145">
        <v>0</v>
      </c>
      <c r="M12" s="145">
        <v>0</v>
      </c>
      <c r="N12" s="145">
        <f t="shared" si="1"/>
        <v>0</v>
      </c>
      <c r="O12" s="118">
        <f t="shared" si="2"/>
        <v>14000</v>
      </c>
    </row>
    <row r="13" spans="1:17" s="1" customFormat="1" ht="32.1" customHeight="1" x14ac:dyDescent="0.2">
      <c r="A13" s="158">
        <v>3</v>
      </c>
      <c r="B13" s="119" t="s">
        <v>284</v>
      </c>
      <c r="C13" s="119" t="s">
        <v>325</v>
      </c>
      <c r="D13" s="119" t="s">
        <v>390</v>
      </c>
      <c r="E13" s="160" t="s">
        <v>382</v>
      </c>
      <c r="F13" s="120" t="s">
        <v>322</v>
      </c>
      <c r="G13" s="145">
        <v>8500</v>
      </c>
      <c r="H13" s="145">
        <v>0</v>
      </c>
      <c r="I13" s="145">
        <f t="shared" ref="I13:I14" si="3">SUM(G13:H13)</f>
        <v>8500</v>
      </c>
      <c r="J13" s="145">
        <v>0</v>
      </c>
      <c r="K13" s="145">
        <v>0</v>
      </c>
      <c r="L13" s="145">
        <v>0</v>
      </c>
      <c r="M13" s="145">
        <v>0</v>
      </c>
      <c r="N13" s="145">
        <f t="shared" si="1"/>
        <v>0</v>
      </c>
      <c r="O13" s="118">
        <f t="shared" si="2"/>
        <v>8500</v>
      </c>
    </row>
    <row r="14" spans="1:17" s="1" customFormat="1" ht="32.1" customHeight="1" x14ac:dyDescent="0.2">
      <c r="A14" s="158">
        <v>4</v>
      </c>
      <c r="B14" s="234" t="s">
        <v>712</v>
      </c>
      <c r="C14" s="130" t="s">
        <v>325</v>
      </c>
      <c r="D14" s="130" t="s">
        <v>846</v>
      </c>
      <c r="E14" s="113" t="s">
        <v>382</v>
      </c>
      <c r="F14" s="120" t="s">
        <v>322</v>
      </c>
      <c r="G14" s="145">
        <v>13000</v>
      </c>
      <c r="H14" s="116">
        <v>0</v>
      </c>
      <c r="I14" s="116">
        <f t="shared" si="3"/>
        <v>13000</v>
      </c>
      <c r="J14" s="116">
        <v>0</v>
      </c>
      <c r="K14" s="116">
        <v>0</v>
      </c>
      <c r="L14" s="116">
        <v>0</v>
      </c>
      <c r="M14" s="116">
        <v>0</v>
      </c>
      <c r="N14" s="116">
        <f t="shared" si="1"/>
        <v>0</v>
      </c>
      <c r="O14" s="118">
        <f t="shared" si="2"/>
        <v>13000</v>
      </c>
    </row>
    <row r="15" spans="1:17" s="1" customFormat="1" ht="32.1" customHeight="1" x14ac:dyDescent="0.2">
      <c r="A15" s="158">
        <v>5</v>
      </c>
      <c r="B15" s="119" t="s">
        <v>695</v>
      </c>
      <c r="C15" s="130" t="s">
        <v>325</v>
      </c>
      <c r="D15" s="119" t="s">
        <v>390</v>
      </c>
      <c r="E15" s="160" t="s">
        <v>382</v>
      </c>
      <c r="F15" s="120" t="s">
        <v>322</v>
      </c>
      <c r="G15" s="145">
        <v>10500</v>
      </c>
      <c r="H15" s="145">
        <v>0</v>
      </c>
      <c r="I15" s="145">
        <f>SUM(G15:H15)</f>
        <v>10500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18">
        <f>+I15-N15</f>
        <v>10500</v>
      </c>
    </row>
    <row r="16" spans="1:17" s="1" customFormat="1" ht="32.1" customHeight="1" x14ac:dyDescent="0.2">
      <c r="A16" s="158">
        <v>6</v>
      </c>
      <c r="B16" s="119" t="s">
        <v>286</v>
      </c>
      <c r="C16" s="119" t="s">
        <v>325</v>
      </c>
      <c r="D16" s="119" t="s">
        <v>390</v>
      </c>
      <c r="E16" s="160" t="s">
        <v>382</v>
      </c>
      <c r="F16" s="120" t="s">
        <v>322</v>
      </c>
      <c r="G16" s="145">
        <v>10500</v>
      </c>
      <c r="H16" s="145">
        <v>0</v>
      </c>
      <c r="I16" s="145">
        <f t="shared" ref="I16:I19" si="4">SUM(G16:H16)</f>
        <v>10500</v>
      </c>
      <c r="J16" s="145">
        <v>0</v>
      </c>
      <c r="K16" s="145">
        <v>0</v>
      </c>
      <c r="L16" s="145">
        <v>0</v>
      </c>
      <c r="M16" s="145">
        <v>0</v>
      </c>
      <c r="N16" s="145">
        <f t="shared" ref="N16:N19" si="5">SUM(J16:M16)</f>
        <v>0</v>
      </c>
      <c r="O16" s="118">
        <f t="shared" ref="O16:O19" si="6">+I16-N16</f>
        <v>10500</v>
      </c>
    </row>
    <row r="17" spans="1:15" s="1" customFormat="1" ht="32.1" customHeight="1" x14ac:dyDescent="0.2">
      <c r="A17" s="158">
        <v>7</v>
      </c>
      <c r="B17" s="119" t="s">
        <v>281</v>
      </c>
      <c r="C17" s="119" t="s">
        <v>325</v>
      </c>
      <c r="D17" s="119" t="s">
        <v>390</v>
      </c>
      <c r="E17" s="160" t="s">
        <v>382</v>
      </c>
      <c r="F17" s="120" t="s">
        <v>322</v>
      </c>
      <c r="G17" s="145">
        <v>10500</v>
      </c>
      <c r="H17" s="145">
        <v>0</v>
      </c>
      <c r="I17" s="145">
        <f t="shared" si="4"/>
        <v>10500</v>
      </c>
      <c r="J17" s="145">
        <v>0</v>
      </c>
      <c r="K17" s="145">
        <v>0</v>
      </c>
      <c r="L17" s="145">
        <v>0</v>
      </c>
      <c r="M17" s="145">
        <v>0</v>
      </c>
      <c r="N17" s="145">
        <f t="shared" si="5"/>
        <v>0</v>
      </c>
      <c r="O17" s="118">
        <f t="shared" si="6"/>
        <v>10500</v>
      </c>
    </row>
    <row r="18" spans="1:15" s="17" customFormat="1" ht="32.1" customHeight="1" x14ac:dyDescent="0.2">
      <c r="A18" s="158">
        <v>8</v>
      </c>
      <c r="B18" s="119" t="s">
        <v>288</v>
      </c>
      <c r="C18" s="130" t="s">
        <v>325</v>
      </c>
      <c r="D18" s="119" t="s">
        <v>390</v>
      </c>
      <c r="E18" s="160" t="s">
        <v>382</v>
      </c>
      <c r="F18" s="120" t="s">
        <v>322</v>
      </c>
      <c r="G18" s="145">
        <v>8500</v>
      </c>
      <c r="H18" s="145">
        <v>0</v>
      </c>
      <c r="I18" s="145">
        <f t="shared" si="4"/>
        <v>8500</v>
      </c>
      <c r="J18" s="145">
        <v>0</v>
      </c>
      <c r="K18" s="145">
        <v>0</v>
      </c>
      <c r="L18" s="145">
        <v>0</v>
      </c>
      <c r="M18" s="145">
        <v>0</v>
      </c>
      <c r="N18" s="145">
        <f t="shared" si="5"/>
        <v>0</v>
      </c>
      <c r="O18" s="118">
        <f t="shared" si="6"/>
        <v>8500</v>
      </c>
    </row>
    <row r="19" spans="1:15" s="1" customFormat="1" ht="32.1" customHeight="1" x14ac:dyDescent="0.2">
      <c r="A19" s="158">
        <v>9</v>
      </c>
      <c r="B19" s="234" t="s">
        <v>875</v>
      </c>
      <c r="C19" s="130" t="s">
        <v>325</v>
      </c>
      <c r="D19" s="130" t="s">
        <v>846</v>
      </c>
      <c r="E19" s="113" t="s">
        <v>382</v>
      </c>
      <c r="F19" s="120" t="s">
        <v>19</v>
      </c>
      <c r="G19" s="145">
        <v>10500</v>
      </c>
      <c r="H19" s="116">
        <v>0</v>
      </c>
      <c r="I19" s="116">
        <f t="shared" si="4"/>
        <v>10500</v>
      </c>
      <c r="J19" s="116">
        <v>0</v>
      </c>
      <c r="K19" s="116">
        <v>0</v>
      </c>
      <c r="L19" s="116">
        <v>0</v>
      </c>
      <c r="M19" s="116">
        <v>0</v>
      </c>
      <c r="N19" s="116">
        <f t="shared" si="5"/>
        <v>0</v>
      </c>
      <c r="O19" s="118">
        <f t="shared" si="6"/>
        <v>10500</v>
      </c>
    </row>
    <row r="20" spans="1:15" s="1" customFormat="1" ht="32.1" customHeight="1" x14ac:dyDescent="0.2">
      <c r="A20" s="158">
        <v>10</v>
      </c>
      <c r="B20" s="119" t="s">
        <v>285</v>
      </c>
      <c r="C20" s="119" t="s">
        <v>325</v>
      </c>
      <c r="D20" s="119" t="s">
        <v>781</v>
      </c>
      <c r="E20" s="160" t="s">
        <v>382</v>
      </c>
      <c r="F20" s="120" t="s">
        <v>322</v>
      </c>
      <c r="G20" s="145">
        <v>40000</v>
      </c>
      <c r="H20" s="145">
        <v>0</v>
      </c>
      <c r="I20" s="145">
        <f t="shared" ref="I20" si="7">SUM(G20:H20)</f>
        <v>40000</v>
      </c>
      <c r="J20" s="145">
        <v>0</v>
      </c>
      <c r="K20" s="145">
        <v>797.25</v>
      </c>
      <c r="L20" s="145">
        <v>0</v>
      </c>
      <c r="M20" s="145">
        <v>0</v>
      </c>
      <c r="N20" s="145">
        <f t="shared" ref="N20" si="8">SUM(J20:M20)</f>
        <v>797.25</v>
      </c>
      <c r="O20" s="118">
        <f t="shared" ref="O20" si="9">+I20-N20</f>
        <v>39202.75</v>
      </c>
    </row>
    <row r="21" spans="1:15" s="1" customFormat="1" ht="32.1" customHeight="1" x14ac:dyDescent="0.2">
      <c r="A21" s="158">
        <v>11</v>
      </c>
      <c r="B21" s="119" t="s">
        <v>677</v>
      </c>
      <c r="C21" s="130" t="s">
        <v>325</v>
      </c>
      <c r="D21" s="119" t="s">
        <v>390</v>
      </c>
      <c r="E21" s="160" t="s">
        <v>382</v>
      </c>
      <c r="F21" s="120" t="s">
        <v>322</v>
      </c>
      <c r="G21" s="145">
        <v>10500</v>
      </c>
      <c r="H21" s="145">
        <v>0</v>
      </c>
      <c r="I21" s="145">
        <f>SUM(G21:H21)</f>
        <v>10500</v>
      </c>
      <c r="J21" s="145">
        <v>0</v>
      </c>
      <c r="K21" s="145">
        <v>0</v>
      </c>
      <c r="L21" s="145">
        <v>0</v>
      </c>
      <c r="M21" s="145">
        <v>0</v>
      </c>
      <c r="N21" s="145">
        <v>0</v>
      </c>
      <c r="O21" s="118">
        <f>+I21-N21</f>
        <v>10500</v>
      </c>
    </row>
    <row r="22" spans="1:15" s="1" customFormat="1" ht="32.1" customHeight="1" x14ac:dyDescent="0.2">
      <c r="A22" s="158">
        <v>12</v>
      </c>
      <c r="B22" s="234" t="s">
        <v>589</v>
      </c>
      <c r="C22" s="130" t="s">
        <v>325</v>
      </c>
      <c r="D22" s="130" t="s">
        <v>390</v>
      </c>
      <c r="E22" s="113" t="s">
        <v>382</v>
      </c>
      <c r="F22" s="120" t="s">
        <v>322</v>
      </c>
      <c r="G22" s="145">
        <v>12000</v>
      </c>
      <c r="H22" s="116">
        <v>0</v>
      </c>
      <c r="I22" s="116">
        <f t="shared" ref="I22:I23" si="10">SUM(G22:H22)</f>
        <v>12000</v>
      </c>
      <c r="J22" s="116">
        <v>0</v>
      </c>
      <c r="K22" s="116">
        <v>0</v>
      </c>
      <c r="L22" s="116">
        <v>0</v>
      </c>
      <c r="M22" s="116">
        <v>0</v>
      </c>
      <c r="N22" s="116">
        <f t="shared" ref="N22:N23" si="11">SUM(J22:M22)</f>
        <v>0</v>
      </c>
      <c r="O22" s="118">
        <f t="shared" ref="O22:O23" si="12">+I22-N22</f>
        <v>12000</v>
      </c>
    </row>
    <row r="23" spans="1:15" s="1" customFormat="1" ht="32.1" customHeight="1" x14ac:dyDescent="0.2">
      <c r="A23" s="158">
        <v>13</v>
      </c>
      <c r="B23" s="119" t="s">
        <v>715</v>
      </c>
      <c r="C23" s="130" t="s">
        <v>325</v>
      </c>
      <c r="D23" s="119" t="s">
        <v>390</v>
      </c>
      <c r="E23" s="160" t="s">
        <v>382</v>
      </c>
      <c r="F23" s="120" t="s">
        <v>322</v>
      </c>
      <c r="G23" s="145">
        <v>12000</v>
      </c>
      <c r="H23" s="145">
        <v>0</v>
      </c>
      <c r="I23" s="145">
        <f t="shared" si="10"/>
        <v>12000</v>
      </c>
      <c r="J23" s="145">
        <v>0</v>
      </c>
      <c r="K23" s="145">
        <v>0</v>
      </c>
      <c r="L23" s="145">
        <v>0</v>
      </c>
      <c r="M23" s="145">
        <v>0</v>
      </c>
      <c r="N23" s="145">
        <f t="shared" si="11"/>
        <v>0</v>
      </c>
      <c r="O23" s="118">
        <f t="shared" si="12"/>
        <v>12000</v>
      </c>
    </row>
    <row r="24" spans="1:15" s="1" customFormat="1" ht="32.1" customHeight="1" x14ac:dyDescent="0.2">
      <c r="A24" s="158">
        <v>14</v>
      </c>
      <c r="B24" s="130" t="s">
        <v>273</v>
      </c>
      <c r="C24" s="130" t="s">
        <v>325</v>
      </c>
      <c r="D24" s="130" t="s">
        <v>390</v>
      </c>
      <c r="E24" s="160" t="s">
        <v>382</v>
      </c>
      <c r="F24" s="120" t="s">
        <v>322</v>
      </c>
      <c r="G24" s="145">
        <v>12000</v>
      </c>
      <c r="H24" s="145">
        <v>0</v>
      </c>
      <c r="I24" s="145">
        <f t="shared" ref="I24" si="13">SUM(G24:H24)</f>
        <v>12000</v>
      </c>
      <c r="J24" s="145">
        <v>0</v>
      </c>
      <c r="K24" s="145">
        <v>0</v>
      </c>
      <c r="L24" s="145">
        <v>0</v>
      </c>
      <c r="M24" s="145">
        <v>0</v>
      </c>
      <c r="N24" s="145">
        <f t="shared" ref="N24" si="14">SUM(J24:M24)</f>
        <v>0</v>
      </c>
      <c r="O24" s="118">
        <f t="shared" ref="O24" si="15">+I24-N24</f>
        <v>12000</v>
      </c>
    </row>
    <row r="25" spans="1:15" s="17" customFormat="1" ht="32.1" customHeight="1" x14ac:dyDescent="0.2">
      <c r="A25" s="158">
        <v>15</v>
      </c>
      <c r="B25" s="167" t="s">
        <v>522</v>
      </c>
      <c r="C25" s="119" t="s">
        <v>325</v>
      </c>
      <c r="D25" s="119" t="s">
        <v>390</v>
      </c>
      <c r="E25" s="160" t="s">
        <v>382</v>
      </c>
      <c r="F25" s="120" t="s">
        <v>322</v>
      </c>
      <c r="G25" s="145">
        <v>12500</v>
      </c>
      <c r="H25" s="145">
        <v>0</v>
      </c>
      <c r="I25" s="145">
        <f t="shared" ref="I25" si="16">SUM(G25:H25)</f>
        <v>12500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18">
        <v>12500</v>
      </c>
    </row>
    <row r="26" spans="1:15" s="1" customFormat="1" ht="32.1" customHeight="1" x14ac:dyDescent="0.2">
      <c r="A26" s="158">
        <v>16</v>
      </c>
      <c r="B26" s="119" t="s">
        <v>398</v>
      </c>
      <c r="C26" s="130" t="s">
        <v>325</v>
      </c>
      <c r="D26" s="119" t="s">
        <v>390</v>
      </c>
      <c r="E26" s="160" t="s">
        <v>382</v>
      </c>
      <c r="F26" s="120" t="s">
        <v>322</v>
      </c>
      <c r="G26" s="145">
        <v>8500</v>
      </c>
      <c r="H26" s="145">
        <v>0</v>
      </c>
      <c r="I26" s="145">
        <v>8500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18">
        <v>8500</v>
      </c>
    </row>
    <row r="27" spans="1:15" s="7" customFormat="1" ht="36.75" customHeight="1" x14ac:dyDescent="0.2">
      <c r="A27" s="272" t="s">
        <v>551</v>
      </c>
      <c r="B27" s="273"/>
      <c r="C27" s="121">
        <v>16</v>
      </c>
      <c r="D27" s="163"/>
      <c r="E27" s="164"/>
      <c r="F27" s="165"/>
      <c r="G27" s="166">
        <f t="shared" ref="G27:O27" si="17">SUM(G11:G26)</f>
        <v>211500</v>
      </c>
      <c r="H27" s="166">
        <f t="shared" si="17"/>
        <v>0</v>
      </c>
      <c r="I27" s="166">
        <f t="shared" si="17"/>
        <v>211500</v>
      </c>
      <c r="J27" s="166">
        <f t="shared" si="17"/>
        <v>0</v>
      </c>
      <c r="K27" s="166">
        <f t="shared" si="17"/>
        <v>797.25</v>
      </c>
      <c r="L27" s="166">
        <f t="shared" si="17"/>
        <v>0</v>
      </c>
      <c r="M27" s="166">
        <f t="shared" si="17"/>
        <v>0</v>
      </c>
      <c r="N27" s="166">
        <f t="shared" si="17"/>
        <v>797.25</v>
      </c>
      <c r="O27" s="166">
        <f t="shared" si="17"/>
        <v>210702.75</v>
      </c>
    </row>
    <row r="28" spans="1:15" s="7" customFormat="1" ht="36.75" customHeight="1" x14ac:dyDescent="0.2">
      <c r="A28" s="295" t="s">
        <v>580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7"/>
    </row>
    <row r="29" spans="1:15" s="1" customFormat="1" ht="32.1" customHeight="1" x14ac:dyDescent="0.2">
      <c r="A29" s="158">
        <v>17</v>
      </c>
      <c r="B29" s="119" t="s">
        <v>847</v>
      </c>
      <c r="C29" s="119" t="s">
        <v>327</v>
      </c>
      <c r="D29" s="119" t="s">
        <v>713</v>
      </c>
      <c r="E29" s="160" t="s">
        <v>382</v>
      </c>
      <c r="F29" s="120" t="s">
        <v>322</v>
      </c>
      <c r="G29" s="145">
        <v>13000</v>
      </c>
      <c r="H29" s="145">
        <v>0</v>
      </c>
      <c r="I29" s="145">
        <f t="shared" ref="I29" si="18">SUM(G29:H29)</f>
        <v>13000</v>
      </c>
      <c r="J29" s="145">
        <v>0</v>
      </c>
      <c r="K29" s="145">
        <v>0</v>
      </c>
      <c r="L29" s="145">
        <v>0</v>
      </c>
      <c r="M29" s="145">
        <v>0</v>
      </c>
      <c r="N29" s="145">
        <f t="shared" ref="N29" si="19">SUM(J29:M29)</f>
        <v>0</v>
      </c>
      <c r="O29" s="118">
        <f t="shared" ref="O29" si="20">+I29-N29</f>
        <v>13000</v>
      </c>
    </row>
    <row r="30" spans="1:15" s="1" customFormat="1" ht="32.1" customHeight="1" x14ac:dyDescent="0.2">
      <c r="A30" s="158">
        <v>18</v>
      </c>
      <c r="B30" s="119" t="s">
        <v>848</v>
      </c>
      <c r="C30" s="119" t="s">
        <v>327</v>
      </c>
      <c r="D30" s="119" t="s">
        <v>713</v>
      </c>
      <c r="E30" s="160" t="s">
        <v>382</v>
      </c>
      <c r="F30" s="120" t="s">
        <v>322</v>
      </c>
      <c r="G30" s="145">
        <v>8500</v>
      </c>
      <c r="H30" s="145">
        <v>0</v>
      </c>
      <c r="I30" s="145">
        <f t="shared" ref="I30:I39" si="21">SUM(G30:H30)</f>
        <v>8500</v>
      </c>
      <c r="J30" s="145">
        <v>0</v>
      </c>
      <c r="K30" s="145">
        <v>0</v>
      </c>
      <c r="L30" s="145">
        <v>0</v>
      </c>
      <c r="M30" s="145">
        <v>0</v>
      </c>
      <c r="N30" s="145">
        <f t="shared" ref="N30:N39" si="22">SUM(J30:M30)</f>
        <v>0</v>
      </c>
      <c r="O30" s="118">
        <f t="shared" ref="O30:O39" si="23">+I30-N30</f>
        <v>8500</v>
      </c>
    </row>
    <row r="31" spans="1:15" s="1" customFormat="1" ht="32.1" customHeight="1" x14ac:dyDescent="0.2">
      <c r="A31" s="158">
        <v>19</v>
      </c>
      <c r="B31" s="130" t="s">
        <v>480</v>
      </c>
      <c r="C31" s="130" t="s">
        <v>327</v>
      </c>
      <c r="D31" s="130" t="s">
        <v>713</v>
      </c>
      <c r="E31" s="160" t="s">
        <v>382</v>
      </c>
      <c r="F31" s="113" t="s">
        <v>322</v>
      </c>
      <c r="G31" s="116">
        <v>8500</v>
      </c>
      <c r="H31" s="116">
        <v>0</v>
      </c>
      <c r="I31" s="116">
        <f t="shared" si="21"/>
        <v>8500</v>
      </c>
      <c r="J31" s="116">
        <v>0</v>
      </c>
      <c r="K31" s="116">
        <v>0</v>
      </c>
      <c r="L31" s="116">
        <v>0</v>
      </c>
      <c r="M31" s="116">
        <v>0</v>
      </c>
      <c r="N31" s="116">
        <f t="shared" si="22"/>
        <v>0</v>
      </c>
      <c r="O31" s="118">
        <f t="shared" si="23"/>
        <v>8500</v>
      </c>
    </row>
    <row r="32" spans="1:15" s="1" customFormat="1" ht="32.1" customHeight="1" x14ac:dyDescent="0.2">
      <c r="A32" s="158">
        <v>20</v>
      </c>
      <c r="B32" s="130" t="s">
        <v>274</v>
      </c>
      <c r="C32" s="130" t="s">
        <v>327</v>
      </c>
      <c r="D32" s="130" t="s">
        <v>390</v>
      </c>
      <c r="E32" s="113" t="s">
        <v>382</v>
      </c>
      <c r="F32" s="113" t="s">
        <v>322</v>
      </c>
      <c r="G32" s="145">
        <v>14000</v>
      </c>
      <c r="H32" s="145">
        <v>0</v>
      </c>
      <c r="I32" s="145">
        <f t="shared" si="21"/>
        <v>14000</v>
      </c>
      <c r="J32" s="145">
        <v>0</v>
      </c>
      <c r="K32" s="145">
        <v>0</v>
      </c>
      <c r="L32" s="145">
        <v>0</v>
      </c>
      <c r="M32" s="145">
        <v>0</v>
      </c>
      <c r="N32" s="145">
        <f t="shared" si="22"/>
        <v>0</v>
      </c>
      <c r="O32" s="118">
        <f t="shared" si="23"/>
        <v>14000</v>
      </c>
    </row>
    <row r="33" spans="1:15" s="1" customFormat="1" ht="32.1" customHeight="1" x14ac:dyDescent="0.2">
      <c r="A33" s="158">
        <v>21</v>
      </c>
      <c r="B33" s="119" t="s">
        <v>283</v>
      </c>
      <c r="C33" s="130" t="s">
        <v>327</v>
      </c>
      <c r="D33" s="119" t="s">
        <v>781</v>
      </c>
      <c r="E33" s="160" t="s">
        <v>382</v>
      </c>
      <c r="F33" s="120" t="s">
        <v>322</v>
      </c>
      <c r="G33" s="145">
        <v>30000</v>
      </c>
      <c r="H33" s="145">
        <v>0</v>
      </c>
      <c r="I33" s="145">
        <f t="shared" si="21"/>
        <v>30000</v>
      </c>
      <c r="J33" s="145">
        <v>0</v>
      </c>
      <c r="K33" s="145">
        <v>0</v>
      </c>
      <c r="L33" s="145">
        <v>0</v>
      </c>
      <c r="M33" s="145">
        <v>0</v>
      </c>
      <c r="N33" s="145">
        <f t="shared" si="22"/>
        <v>0</v>
      </c>
      <c r="O33" s="118">
        <f t="shared" si="23"/>
        <v>30000</v>
      </c>
    </row>
    <row r="34" spans="1:15" s="1" customFormat="1" ht="32.1" customHeight="1" x14ac:dyDescent="0.2">
      <c r="A34" s="158">
        <v>22</v>
      </c>
      <c r="B34" s="130" t="s">
        <v>711</v>
      </c>
      <c r="C34" s="130" t="s">
        <v>327</v>
      </c>
      <c r="D34" s="130" t="s">
        <v>390</v>
      </c>
      <c r="E34" s="113" t="s">
        <v>382</v>
      </c>
      <c r="F34" s="160" t="s">
        <v>19</v>
      </c>
      <c r="G34" s="161">
        <v>8500</v>
      </c>
      <c r="H34" s="116">
        <v>0</v>
      </c>
      <c r="I34" s="116">
        <f>SUM(G34:H34)</f>
        <v>8500</v>
      </c>
      <c r="J34" s="116">
        <v>0</v>
      </c>
      <c r="K34" s="116">
        <v>0</v>
      </c>
      <c r="L34" s="116">
        <v>0</v>
      </c>
      <c r="M34" s="116">
        <v>0</v>
      </c>
      <c r="N34" s="116">
        <f>SUM(J34:M34)</f>
        <v>0</v>
      </c>
      <c r="O34" s="118">
        <f>+I34-N34</f>
        <v>8500</v>
      </c>
    </row>
    <row r="35" spans="1:15" s="1" customFormat="1" ht="32.1" customHeight="1" x14ac:dyDescent="0.2">
      <c r="A35" s="158">
        <v>23</v>
      </c>
      <c r="B35" s="130" t="s">
        <v>277</v>
      </c>
      <c r="C35" s="130" t="s">
        <v>327</v>
      </c>
      <c r="D35" s="130" t="s">
        <v>390</v>
      </c>
      <c r="E35" s="113" t="s">
        <v>382</v>
      </c>
      <c r="F35" s="113" t="s">
        <v>322</v>
      </c>
      <c r="G35" s="116">
        <v>10500</v>
      </c>
      <c r="H35" s="116">
        <v>0</v>
      </c>
      <c r="I35" s="116">
        <f>SUM(G35:H35)</f>
        <v>10500</v>
      </c>
      <c r="J35" s="116">
        <v>0</v>
      </c>
      <c r="K35" s="116">
        <v>0</v>
      </c>
      <c r="L35" s="116">
        <v>0</v>
      </c>
      <c r="M35" s="116">
        <v>0</v>
      </c>
      <c r="N35" s="116">
        <f>SUM(J35:M35)</f>
        <v>0</v>
      </c>
      <c r="O35" s="118">
        <f>+I35-N35</f>
        <v>10500</v>
      </c>
    </row>
    <row r="36" spans="1:15" s="1" customFormat="1" ht="32.1" customHeight="1" x14ac:dyDescent="0.2">
      <c r="A36" s="158">
        <v>24</v>
      </c>
      <c r="B36" s="130" t="s">
        <v>279</v>
      </c>
      <c r="C36" s="130" t="s">
        <v>327</v>
      </c>
      <c r="D36" s="130" t="s">
        <v>390</v>
      </c>
      <c r="E36" s="113" t="s">
        <v>382</v>
      </c>
      <c r="F36" s="120" t="s">
        <v>322</v>
      </c>
      <c r="G36" s="145">
        <v>8500</v>
      </c>
      <c r="H36" s="145">
        <v>0</v>
      </c>
      <c r="I36" s="145">
        <f t="shared" ref="I36:I37" si="24">SUM(G36:H36)</f>
        <v>8500</v>
      </c>
      <c r="J36" s="145">
        <v>0</v>
      </c>
      <c r="K36" s="145">
        <v>0</v>
      </c>
      <c r="L36" s="145">
        <v>0</v>
      </c>
      <c r="M36" s="145">
        <v>0</v>
      </c>
      <c r="N36" s="145">
        <f t="shared" ref="N36:N37" si="25">SUM(J36:M36)</f>
        <v>0</v>
      </c>
      <c r="O36" s="118">
        <f t="shared" ref="O36:O37" si="26">+I36-N36</f>
        <v>8500</v>
      </c>
    </row>
    <row r="37" spans="1:15" s="1" customFormat="1" ht="32.1" customHeight="1" x14ac:dyDescent="0.2">
      <c r="A37" s="158">
        <v>25</v>
      </c>
      <c r="B37" s="130" t="s">
        <v>582</v>
      </c>
      <c r="C37" s="130" t="s">
        <v>327</v>
      </c>
      <c r="D37" s="130" t="s">
        <v>390</v>
      </c>
      <c r="E37" s="113" t="s">
        <v>382</v>
      </c>
      <c r="F37" s="120" t="s">
        <v>322</v>
      </c>
      <c r="G37" s="116">
        <v>10500</v>
      </c>
      <c r="H37" s="145">
        <v>0</v>
      </c>
      <c r="I37" s="145">
        <f t="shared" si="24"/>
        <v>10500</v>
      </c>
      <c r="J37" s="145">
        <v>0</v>
      </c>
      <c r="K37" s="145">
        <v>0</v>
      </c>
      <c r="L37" s="145">
        <v>0</v>
      </c>
      <c r="M37" s="145">
        <v>0</v>
      </c>
      <c r="N37" s="145">
        <f t="shared" si="25"/>
        <v>0</v>
      </c>
      <c r="O37" s="118">
        <f t="shared" si="26"/>
        <v>10500</v>
      </c>
    </row>
    <row r="38" spans="1:15" s="1" customFormat="1" ht="32.1" customHeight="1" x14ac:dyDescent="0.2">
      <c r="A38" s="158">
        <v>26</v>
      </c>
      <c r="B38" s="130" t="s">
        <v>292</v>
      </c>
      <c r="C38" s="104" t="s">
        <v>327</v>
      </c>
      <c r="D38" s="130" t="s">
        <v>390</v>
      </c>
      <c r="E38" s="113" t="s">
        <v>382</v>
      </c>
      <c r="F38" s="120" t="s">
        <v>322</v>
      </c>
      <c r="G38" s="145">
        <v>8500</v>
      </c>
      <c r="H38" s="145">
        <v>0</v>
      </c>
      <c r="I38" s="145">
        <f>SUM(G38:H38)</f>
        <v>8500</v>
      </c>
      <c r="J38" s="145">
        <v>0</v>
      </c>
      <c r="K38" s="145">
        <v>0</v>
      </c>
      <c r="L38" s="145">
        <v>0</v>
      </c>
      <c r="M38" s="145">
        <v>0</v>
      </c>
      <c r="N38" s="145">
        <f>SUM(J38:M38)</f>
        <v>0</v>
      </c>
      <c r="O38" s="147">
        <f>+I38-N38</f>
        <v>8500</v>
      </c>
    </row>
    <row r="39" spans="1:15" s="1" customFormat="1" ht="32.1" customHeight="1" x14ac:dyDescent="0.2">
      <c r="A39" s="158">
        <v>27</v>
      </c>
      <c r="B39" s="119" t="s">
        <v>479</v>
      </c>
      <c r="C39" s="119" t="s">
        <v>327</v>
      </c>
      <c r="D39" s="119" t="s">
        <v>390</v>
      </c>
      <c r="E39" s="160" t="s">
        <v>382</v>
      </c>
      <c r="F39" s="120" t="s">
        <v>322</v>
      </c>
      <c r="G39" s="145">
        <v>12000</v>
      </c>
      <c r="H39" s="145">
        <v>0</v>
      </c>
      <c r="I39" s="145">
        <f t="shared" si="21"/>
        <v>12000</v>
      </c>
      <c r="J39" s="145">
        <v>0</v>
      </c>
      <c r="K39" s="145">
        <v>0</v>
      </c>
      <c r="L39" s="145">
        <v>0</v>
      </c>
      <c r="M39" s="145">
        <v>0</v>
      </c>
      <c r="N39" s="145">
        <f t="shared" si="22"/>
        <v>0</v>
      </c>
      <c r="O39" s="118">
        <f t="shared" si="23"/>
        <v>12000</v>
      </c>
    </row>
    <row r="40" spans="1:15" s="1" customFormat="1" ht="32.1" customHeight="1" x14ac:dyDescent="0.2">
      <c r="A40" s="158">
        <v>28</v>
      </c>
      <c r="B40" s="130" t="s">
        <v>276</v>
      </c>
      <c r="C40" s="130" t="s">
        <v>327</v>
      </c>
      <c r="D40" s="130" t="s">
        <v>390</v>
      </c>
      <c r="E40" s="113" t="s">
        <v>382</v>
      </c>
      <c r="F40" s="120" t="s">
        <v>322</v>
      </c>
      <c r="G40" s="145">
        <v>12000</v>
      </c>
      <c r="H40" s="145">
        <v>0</v>
      </c>
      <c r="I40" s="145">
        <f t="shared" ref="I40" si="27">SUM(G40:H40)</f>
        <v>12000</v>
      </c>
      <c r="J40" s="145">
        <v>0</v>
      </c>
      <c r="K40" s="145">
        <v>0</v>
      </c>
      <c r="L40" s="145">
        <v>0</v>
      </c>
      <c r="M40" s="145">
        <v>0</v>
      </c>
      <c r="N40" s="145">
        <f t="shared" ref="N40" si="28">SUM(J40:M40)</f>
        <v>0</v>
      </c>
      <c r="O40" s="118">
        <f t="shared" ref="O40" si="29">+I40-N40</f>
        <v>12000</v>
      </c>
    </row>
    <row r="41" spans="1:15" s="1" customFormat="1" ht="32.1" customHeight="1" x14ac:dyDescent="0.2">
      <c r="A41" s="158">
        <v>29</v>
      </c>
      <c r="B41" s="130" t="s">
        <v>876</v>
      </c>
      <c r="C41" s="130" t="s">
        <v>327</v>
      </c>
      <c r="D41" s="130" t="s">
        <v>390</v>
      </c>
      <c r="E41" s="113" t="s">
        <v>382</v>
      </c>
      <c r="F41" s="160" t="s">
        <v>322</v>
      </c>
      <c r="G41" s="161">
        <v>8500</v>
      </c>
      <c r="H41" s="161">
        <v>0</v>
      </c>
      <c r="I41" s="161">
        <f t="shared" ref="I41" si="30">SUM(G41:H41)</f>
        <v>8500</v>
      </c>
      <c r="J41" s="116">
        <v>0</v>
      </c>
      <c r="K41" s="161">
        <v>0</v>
      </c>
      <c r="L41" s="161">
        <v>0</v>
      </c>
      <c r="M41" s="161">
        <v>0</v>
      </c>
      <c r="N41" s="161">
        <f t="shared" ref="N41" si="31">SUM(J41:M41)</f>
        <v>0</v>
      </c>
      <c r="O41" s="162">
        <f t="shared" ref="O41" si="32">+I41-N41</f>
        <v>8500</v>
      </c>
    </row>
    <row r="42" spans="1:15" s="7" customFormat="1" ht="36.75" customHeight="1" x14ac:dyDescent="0.2">
      <c r="A42" s="272" t="s">
        <v>551</v>
      </c>
      <c r="B42" s="273"/>
      <c r="C42" s="121">
        <v>13</v>
      </c>
      <c r="D42" s="163"/>
      <c r="E42" s="164"/>
      <c r="F42" s="165"/>
      <c r="G42" s="166">
        <f t="shared" ref="G42:O42" si="33">SUM(G29:G41)</f>
        <v>153000</v>
      </c>
      <c r="H42" s="166">
        <f t="shared" si="33"/>
        <v>0</v>
      </c>
      <c r="I42" s="166">
        <f t="shared" si="33"/>
        <v>153000</v>
      </c>
      <c r="J42" s="166">
        <f t="shared" si="33"/>
        <v>0</v>
      </c>
      <c r="K42" s="166">
        <f t="shared" si="33"/>
        <v>0</v>
      </c>
      <c r="L42" s="166">
        <f t="shared" si="33"/>
        <v>0</v>
      </c>
      <c r="M42" s="166">
        <f t="shared" si="33"/>
        <v>0</v>
      </c>
      <c r="N42" s="166">
        <f t="shared" si="33"/>
        <v>0</v>
      </c>
      <c r="O42" s="166">
        <f t="shared" si="33"/>
        <v>153000</v>
      </c>
    </row>
    <row r="43" spans="1:15" s="7" customFormat="1" ht="36.75" customHeight="1" x14ac:dyDescent="0.2">
      <c r="A43" s="295" t="s">
        <v>559</v>
      </c>
      <c r="B43" s="296"/>
      <c r="C43" s="296"/>
      <c r="D43" s="296"/>
      <c r="E43" s="296"/>
      <c r="F43" s="296"/>
      <c r="G43" s="296"/>
      <c r="H43" s="296"/>
      <c r="I43" s="296"/>
      <c r="J43" s="296"/>
      <c r="K43" s="296"/>
      <c r="L43" s="296"/>
      <c r="M43" s="296"/>
      <c r="N43" s="296"/>
      <c r="O43" s="297"/>
    </row>
    <row r="44" spans="1:15" s="17" customFormat="1" ht="32.1" customHeight="1" x14ac:dyDescent="0.2">
      <c r="A44" s="158">
        <v>30</v>
      </c>
      <c r="B44" s="119" t="s">
        <v>289</v>
      </c>
      <c r="C44" s="130" t="s">
        <v>326</v>
      </c>
      <c r="D44" s="119" t="s">
        <v>390</v>
      </c>
      <c r="E44" s="160" t="s">
        <v>382</v>
      </c>
      <c r="F44" s="120" t="s">
        <v>322</v>
      </c>
      <c r="G44" s="145">
        <v>20000</v>
      </c>
      <c r="H44" s="145">
        <v>0</v>
      </c>
      <c r="I44" s="145">
        <f t="shared" ref="I44:I51" si="34">SUM(G44:H44)</f>
        <v>20000</v>
      </c>
      <c r="J44" s="145">
        <v>0</v>
      </c>
      <c r="K44" s="145">
        <v>0</v>
      </c>
      <c r="L44" s="145">
        <v>0</v>
      </c>
      <c r="M44" s="145">
        <v>0</v>
      </c>
      <c r="N44" s="145">
        <f t="shared" ref="N44:N51" si="35">SUM(J44:M44)</f>
        <v>0</v>
      </c>
      <c r="O44" s="118">
        <f t="shared" ref="O44:O51" si="36">+I44-N44</f>
        <v>20000</v>
      </c>
    </row>
    <row r="45" spans="1:15" s="1" customFormat="1" ht="32.1" customHeight="1" x14ac:dyDescent="0.2">
      <c r="A45" s="158">
        <v>31</v>
      </c>
      <c r="B45" s="119" t="s">
        <v>290</v>
      </c>
      <c r="C45" s="130" t="s">
        <v>326</v>
      </c>
      <c r="D45" s="119" t="s">
        <v>390</v>
      </c>
      <c r="E45" s="160" t="s">
        <v>382</v>
      </c>
      <c r="F45" s="120" t="s">
        <v>322</v>
      </c>
      <c r="G45" s="145">
        <v>13000</v>
      </c>
      <c r="H45" s="145">
        <v>0</v>
      </c>
      <c r="I45" s="145">
        <f t="shared" si="34"/>
        <v>13000</v>
      </c>
      <c r="J45" s="145">
        <v>0</v>
      </c>
      <c r="K45" s="145">
        <v>0</v>
      </c>
      <c r="L45" s="145">
        <v>0</v>
      </c>
      <c r="M45" s="145">
        <v>0</v>
      </c>
      <c r="N45" s="145">
        <f t="shared" si="35"/>
        <v>0</v>
      </c>
      <c r="O45" s="118">
        <f t="shared" si="36"/>
        <v>13000</v>
      </c>
    </row>
    <row r="46" spans="1:15" s="1" customFormat="1" ht="32.1" customHeight="1" x14ac:dyDescent="0.2">
      <c r="A46" s="158">
        <v>32</v>
      </c>
      <c r="B46" s="130" t="s">
        <v>272</v>
      </c>
      <c r="C46" s="130" t="s">
        <v>326</v>
      </c>
      <c r="D46" s="130" t="s">
        <v>390</v>
      </c>
      <c r="E46" s="160" t="s">
        <v>382</v>
      </c>
      <c r="F46" s="120" t="s">
        <v>322</v>
      </c>
      <c r="G46" s="145">
        <v>13000</v>
      </c>
      <c r="H46" s="145">
        <v>0</v>
      </c>
      <c r="I46" s="145">
        <f t="shared" si="34"/>
        <v>13000</v>
      </c>
      <c r="J46" s="145">
        <v>0</v>
      </c>
      <c r="K46" s="145">
        <v>0</v>
      </c>
      <c r="L46" s="145">
        <v>0</v>
      </c>
      <c r="M46" s="145">
        <v>0</v>
      </c>
      <c r="N46" s="145">
        <f t="shared" si="35"/>
        <v>0</v>
      </c>
      <c r="O46" s="118">
        <f t="shared" si="36"/>
        <v>13000</v>
      </c>
    </row>
    <row r="47" spans="1:15" s="17" customFormat="1" ht="32.1" customHeight="1" x14ac:dyDescent="0.2">
      <c r="A47" s="158">
        <v>33</v>
      </c>
      <c r="B47" s="119" t="s">
        <v>419</v>
      </c>
      <c r="C47" s="130" t="s">
        <v>326</v>
      </c>
      <c r="D47" s="119" t="s">
        <v>389</v>
      </c>
      <c r="E47" s="160" t="s">
        <v>382</v>
      </c>
      <c r="F47" s="120" t="s">
        <v>322</v>
      </c>
      <c r="G47" s="145">
        <v>40000</v>
      </c>
      <c r="H47" s="145">
        <v>0</v>
      </c>
      <c r="I47" s="145">
        <f t="shared" si="34"/>
        <v>40000</v>
      </c>
      <c r="J47" s="145">
        <v>0</v>
      </c>
      <c r="K47" s="145">
        <v>797.25</v>
      </c>
      <c r="L47" s="145">
        <v>0</v>
      </c>
      <c r="M47" s="145">
        <v>0</v>
      </c>
      <c r="N47" s="145">
        <f t="shared" si="35"/>
        <v>797.25</v>
      </c>
      <c r="O47" s="118">
        <f t="shared" si="36"/>
        <v>39202.75</v>
      </c>
    </row>
    <row r="48" spans="1:15" s="1" customFormat="1" ht="32.1" customHeight="1" x14ac:dyDescent="0.2">
      <c r="A48" s="158">
        <v>34</v>
      </c>
      <c r="B48" s="130" t="s">
        <v>291</v>
      </c>
      <c r="C48" s="130" t="s">
        <v>326</v>
      </c>
      <c r="D48" s="119" t="s">
        <v>390</v>
      </c>
      <c r="E48" s="160" t="s">
        <v>382</v>
      </c>
      <c r="F48" s="120" t="s">
        <v>322</v>
      </c>
      <c r="G48" s="145">
        <v>13000</v>
      </c>
      <c r="H48" s="145">
        <v>0</v>
      </c>
      <c r="I48" s="145">
        <f t="shared" si="34"/>
        <v>13000</v>
      </c>
      <c r="J48" s="145">
        <v>0</v>
      </c>
      <c r="K48" s="145">
        <v>0</v>
      </c>
      <c r="L48" s="145">
        <v>0</v>
      </c>
      <c r="M48" s="145">
        <v>0</v>
      </c>
      <c r="N48" s="145">
        <v>0</v>
      </c>
      <c r="O48" s="118">
        <f t="shared" si="36"/>
        <v>13000</v>
      </c>
    </row>
    <row r="49" spans="1:15" s="17" customFormat="1" ht="32.1" customHeight="1" x14ac:dyDescent="0.2">
      <c r="A49" s="158">
        <v>35</v>
      </c>
      <c r="B49" s="119" t="s">
        <v>531</v>
      </c>
      <c r="C49" s="130" t="s">
        <v>326</v>
      </c>
      <c r="D49" s="119" t="s">
        <v>713</v>
      </c>
      <c r="E49" s="160" t="s">
        <v>382</v>
      </c>
      <c r="F49" s="120" t="s">
        <v>19</v>
      </c>
      <c r="G49" s="145">
        <v>13000</v>
      </c>
      <c r="H49" s="145">
        <v>0</v>
      </c>
      <c r="I49" s="145">
        <f t="shared" si="34"/>
        <v>13000</v>
      </c>
      <c r="J49" s="145">
        <v>0</v>
      </c>
      <c r="K49" s="145">
        <v>0</v>
      </c>
      <c r="L49" s="145">
        <v>0</v>
      </c>
      <c r="M49" s="145">
        <v>0</v>
      </c>
      <c r="N49" s="145">
        <f t="shared" si="35"/>
        <v>0</v>
      </c>
      <c r="O49" s="118">
        <f t="shared" si="36"/>
        <v>13000</v>
      </c>
    </row>
    <row r="50" spans="1:15" s="17" customFormat="1" ht="32.1" customHeight="1" x14ac:dyDescent="0.2">
      <c r="A50" s="158">
        <v>36</v>
      </c>
      <c r="B50" s="119" t="s">
        <v>287</v>
      </c>
      <c r="C50" s="130" t="s">
        <v>326</v>
      </c>
      <c r="D50" s="119" t="s">
        <v>390</v>
      </c>
      <c r="E50" s="160" t="s">
        <v>382</v>
      </c>
      <c r="F50" s="120" t="s">
        <v>322</v>
      </c>
      <c r="G50" s="145">
        <v>13000</v>
      </c>
      <c r="H50" s="145">
        <v>0</v>
      </c>
      <c r="I50" s="145">
        <f t="shared" si="34"/>
        <v>13000</v>
      </c>
      <c r="J50" s="145">
        <v>0</v>
      </c>
      <c r="K50" s="145">
        <v>0</v>
      </c>
      <c r="L50" s="145">
        <v>0</v>
      </c>
      <c r="M50" s="145">
        <v>0</v>
      </c>
      <c r="N50" s="145">
        <f t="shared" si="35"/>
        <v>0</v>
      </c>
      <c r="O50" s="118">
        <f t="shared" si="36"/>
        <v>13000</v>
      </c>
    </row>
    <row r="51" spans="1:15" s="1" customFormat="1" ht="32.1" customHeight="1" x14ac:dyDescent="0.2">
      <c r="A51" s="158">
        <v>37</v>
      </c>
      <c r="B51" s="130" t="s">
        <v>275</v>
      </c>
      <c r="C51" s="130" t="s">
        <v>326</v>
      </c>
      <c r="D51" s="130" t="s">
        <v>390</v>
      </c>
      <c r="E51" s="160" t="s">
        <v>382</v>
      </c>
      <c r="F51" s="120" t="s">
        <v>322</v>
      </c>
      <c r="G51" s="145">
        <v>13000</v>
      </c>
      <c r="H51" s="145">
        <v>0</v>
      </c>
      <c r="I51" s="145">
        <f t="shared" si="34"/>
        <v>13000</v>
      </c>
      <c r="J51" s="145">
        <v>0</v>
      </c>
      <c r="K51" s="145">
        <v>0</v>
      </c>
      <c r="L51" s="145">
        <v>0</v>
      </c>
      <c r="M51" s="145">
        <v>0</v>
      </c>
      <c r="N51" s="145">
        <f t="shared" si="35"/>
        <v>0</v>
      </c>
      <c r="O51" s="118">
        <f t="shared" si="36"/>
        <v>13000</v>
      </c>
    </row>
    <row r="52" spans="1:15" s="7" customFormat="1" ht="36.75" customHeight="1" x14ac:dyDescent="0.2">
      <c r="A52" s="272" t="s">
        <v>551</v>
      </c>
      <c r="B52" s="273"/>
      <c r="C52" s="121">
        <v>8</v>
      </c>
      <c r="D52" s="163"/>
      <c r="E52" s="164"/>
      <c r="F52" s="165"/>
      <c r="G52" s="166">
        <f t="shared" ref="G52:O52" si="37">SUM(G44:G51)</f>
        <v>138000</v>
      </c>
      <c r="H52" s="166">
        <f t="shared" si="37"/>
        <v>0</v>
      </c>
      <c r="I52" s="166">
        <f t="shared" si="37"/>
        <v>138000</v>
      </c>
      <c r="J52" s="166">
        <f t="shared" si="37"/>
        <v>0</v>
      </c>
      <c r="K52" s="166">
        <f t="shared" si="37"/>
        <v>797.25</v>
      </c>
      <c r="L52" s="166">
        <f t="shared" si="37"/>
        <v>0</v>
      </c>
      <c r="M52" s="166">
        <f t="shared" si="37"/>
        <v>0</v>
      </c>
      <c r="N52" s="166">
        <f t="shared" si="37"/>
        <v>797.25</v>
      </c>
      <c r="O52" s="166">
        <f t="shared" si="37"/>
        <v>137202.75</v>
      </c>
    </row>
    <row r="53" spans="1:15" ht="29.25" customHeight="1" x14ac:dyDescent="0.2">
      <c r="A53" s="295" t="s">
        <v>561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7"/>
    </row>
    <row r="54" spans="1:15" s="1" customFormat="1" ht="32.1" customHeight="1" x14ac:dyDescent="0.2">
      <c r="A54" s="158">
        <v>38</v>
      </c>
      <c r="B54" s="130" t="s">
        <v>839</v>
      </c>
      <c r="C54" s="130" t="s">
        <v>845</v>
      </c>
      <c r="D54" s="159" t="s">
        <v>713</v>
      </c>
      <c r="E54" s="160" t="s">
        <v>382</v>
      </c>
      <c r="F54" s="160" t="s">
        <v>322</v>
      </c>
      <c r="G54" s="116">
        <v>13000</v>
      </c>
      <c r="H54" s="116">
        <v>0</v>
      </c>
      <c r="I54" s="116">
        <f t="shared" ref="I54:I84" si="38">+G54+H54</f>
        <v>13000</v>
      </c>
      <c r="J54" s="116">
        <v>0</v>
      </c>
      <c r="K54" s="116">
        <v>0</v>
      </c>
      <c r="L54" s="116">
        <v>0</v>
      </c>
      <c r="M54" s="116">
        <v>0</v>
      </c>
      <c r="N54" s="116">
        <f t="shared" ref="N54:N56" si="39">SUM(J54:M54)</f>
        <v>0</v>
      </c>
      <c r="O54" s="116">
        <f t="shared" ref="O54:O56" si="40">+G54-N54</f>
        <v>13000</v>
      </c>
    </row>
    <row r="55" spans="1:15" s="1" customFormat="1" ht="32.1" customHeight="1" x14ac:dyDescent="0.2">
      <c r="A55" s="158">
        <v>39</v>
      </c>
      <c r="B55" s="130" t="s">
        <v>840</v>
      </c>
      <c r="C55" s="130" t="s">
        <v>845</v>
      </c>
      <c r="D55" s="159" t="s">
        <v>713</v>
      </c>
      <c r="E55" s="160" t="s">
        <v>382</v>
      </c>
      <c r="F55" s="160" t="s">
        <v>322</v>
      </c>
      <c r="G55" s="116">
        <v>13000</v>
      </c>
      <c r="H55" s="116">
        <v>0</v>
      </c>
      <c r="I55" s="116">
        <f t="shared" si="38"/>
        <v>13000</v>
      </c>
      <c r="J55" s="116">
        <v>0</v>
      </c>
      <c r="K55" s="116">
        <v>0</v>
      </c>
      <c r="L55" s="116">
        <v>0</v>
      </c>
      <c r="M55" s="116">
        <v>0</v>
      </c>
      <c r="N55" s="116">
        <f t="shared" si="39"/>
        <v>0</v>
      </c>
      <c r="O55" s="116">
        <f t="shared" si="40"/>
        <v>13000</v>
      </c>
    </row>
    <row r="56" spans="1:15" s="1" customFormat="1" ht="32.1" customHeight="1" x14ac:dyDescent="0.2">
      <c r="A56" s="158">
        <v>40</v>
      </c>
      <c r="B56" s="130" t="s">
        <v>841</v>
      </c>
      <c r="C56" s="130" t="s">
        <v>845</v>
      </c>
      <c r="D56" s="159" t="s">
        <v>713</v>
      </c>
      <c r="E56" s="160" t="s">
        <v>382</v>
      </c>
      <c r="F56" s="160" t="s">
        <v>322</v>
      </c>
      <c r="G56" s="116">
        <v>13000</v>
      </c>
      <c r="H56" s="116">
        <v>0</v>
      </c>
      <c r="I56" s="116">
        <f t="shared" si="38"/>
        <v>13000</v>
      </c>
      <c r="J56" s="116">
        <v>0</v>
      </c>
      <c r="K56" s="116">
        <v>0</v>
      </c>
      <c r="L56" s="116">
        <v>0</v>
      </c>
      <c r="M56" s="116">
        <v>0</v>
      </c>
      <c r="N56" s="116">
        <f t="shared" si="39"/>
        <v>0</v>
      </c>
      <c r="O56" s="116">
        <f t="shared" si="40"/>
        <v>13000</v>
      </c>
    </row>
    <row r="57" spans="1:15" s="1" customFormat="1" ht="32.1" customHeight="1" x14ac:dyDescent="0.2">
      <c r="A57" s="158">
        <v>41</v>
      </c>
      <c r="B57" s="130" t="s">
        <v>842</v>
      </c>
      <c r="C57" s="130" t="s">
        <v>845</v>
      </c>
      <c r="D57" s="159" t="s">
        <v>713</v>
      </c>
      <c r="E57" s="160" t="s">
        <v>382</v>
      </c>
      <c r="F57" s="160" t="s">
        <v>322</v>
      </c>
      <c r="G57" s="116">
        <v>13000</v>
      </c>
      <c r="H57" s="116">
        <v>0</v>
      </c>
      <c r="I57" s="116">
        <f t="shared" ref="I57:I59" si="41">+G57+H57</f>
        <v>13000</v>
      </c>
      <c r="J57" s="116">
        <v>0</v>
      </c>
      <c r="K57" s="116">
        <v>0</v>
      </c>
      <c r="L57" s="116">
        <v>0</v>
      </c>
      <c r="M57" s="116">
        <v>0</v>
      </c>
      <c r="N57" s="116">
        <f t="shared" ref="N57" si="42">SUM(J57:M57)</f>
        <v>0</v>
      </c>
      <c r="O57" s="116">
        <f t="shared" ref="O57" si="43">+G57-N57</f>
        <v>13000</v>
      </c>
    </row>
    <row r="58" spans="1:15" s="1" customFormat="1" ht="32.1" customHeight="1" x14ac:dyDescent="0.2">
      <c r="A58" s="158">
        <v>42</v>
      </c>
      <c r="B58" s="119" t="s">
        <v>843</v>
      </c>
      <c r="C58" s="130" t="s">
        <v>400</v>
      </c>
      <c r="D58" s="159" t="s">
        <v>713</v>
      </c>
      <c r="E58" s="113" t="s">
        <v>382</v>
      </c>
      <c r="F58" s="113" t="s">
        <v>322</v>
      </c>
      <c r="G58" s="116">
        <v>13000</v>
      </c>
      <c r="H58" s="116">
        <v>0</v>
      </c>
      <c r="I58" s="116">
        <f t="shared" si="41"/>
        <v>13000</v>
      </c>
      <c r="J58" s="116">
        <v>0</v>
      </c>
      <c r="K58" s="116">
        <v>0</v>
      </c>
      <c r="L58" s="116">
        <v>0</v>
      </c>
      <c r="M58" s="116">
        <v>0</v>
      </c>
      <c r="N58" s="116">
        <v>0</v>
      </c>
      <c r="O58" s="116">
        <f t="shared" ref="O58" si="44">+I58-N58</f>
        <v>13000</v>
      </c>
    </row>
    <row r="59" spans="1:15" s="1" customFormat="1" ht="32.1" customHeight="1" x14ac:dyDescent="0.2">
      <c r="A59" s="158">
        <v>43</v>
      </c>
      <c r="B59" s="130" t="s">
        <v>844</v>
      </c>
      <c r="C59" s="130" t="s">
        <v>845</v>
      </c>
      <c r="D59" s="159" t="s">
        <v>713</v>
      </c>
      <c r="E59" s="113" t="s">
        <v>382</v>
      </c>
      <c r="F59" s="113" t="s">
        <v>322</v>
      </c>
      <c r="G59" s="116">
        <v>13000</v>
      </c>
      <c r="H59" s="116">
        <v>0</v>
      </c>
      <c r="I59" s="116">
        <f t="shared" si="41"/>
        <v>13000</v>
      </c>
      <c r="J59" s="116">
        <v>0</v>
      </c>
      <c r="K59" s="116">
        <v>0</v>
      </c>
      <c r="L59" s="116">
        <v>0</v>
      </c>
      <c r="M59" s="116">
        <v>0</v>
      </c>
      <c r="N59" s="116">
        <f t="shared" ref="N59" si="45">SUM(J59:M59)</f>
        <v>0</v>
      </c>
      <c r="O59" s="116">
        <f t="shared" ref="O59" si="46">+G59-N59</f>
        <v>13000</v>
      </c>
    </row>
    <row r="60" spans="1:15" s="1" customFormat="1" ht="32.1" customHeight="1" x14ac:dyDescent="0.2">
      <c r="A60" s="158">
        <v>44</v>
      </c>
      <c r="B60" s="130" t="s">
        <v>877</v>
      </c>
      <c r="C60" s="130" t="s">
        <v>400</v>
      </c>
      <c r="D60" s="159" t="s">
        <v>713</v>
      </c>
      <c r="E60" s="113" t="s">
        <v>382</v>
      </c>
      <c r="F60" s="113" t="s">
        <v>322</v>
      </c>
      <c r="G60" s="116">
        <v>13000</v>
      </c>
      <c r="H60" s="116">
        <v>0</v>
      </c>
      <c r="I60" s="116">
        <f t="shared" ref="I60" si="47">+G60+H60</f>
        <v>13000</v>
      </c>
      <c r="J60" s="116">
        <v>0</v>
      </c>
      <c r="K60" s="116">
        <v>0</v>
      </c>
      <c r="L60" s="116">
        <v>0</v>
      </c>
      <c r="M60" s="116">
        <v>0</v>
      </c>
      <c r="N60" s="116">
        <f t="shared" ref="N60" si="48">SUM(J60:M60)</f>
        <v>0</v>
      </c>
      <c r="O60" s="116">
        <f t="shared" ref="O60" si="49">+G60-N60</f>
        <v>13000</v>
      </c>
    </row>
    <row r="61" spans="1:15" s="1" customFormat="1" ht="32.1" customHeight="1" x14ac:dyDescent="0.2">
      <c r="A61" s="158">
        <v>45</v>
      </c>
      <c r="B61" s="119" t="s">
        <v>878</v>
      </c>
      <c r="C61" s="130" t="s">
        <v>400</v>
      </c>
      <c r="D61" s="159" t="s">
        <v>713</v>
      </c>
      <c r="E61" s="113" t="s">
        <v>382</v>
      </c>
      <c r="F61" s="113" t="s">
        <v>322</v>
      </c>
      <c r="G61" s="116">
        <v>13000</v>
      </c>
      <c r="H61" s="116">
        <v>0</v>
      </c>
      <c r="I61" s="116">
        <f t="shared" ref="I61:I63" si="50">+G61+H61</f>
        <v>13000</v>
      </c>
      <c r="J61" s="116">
        <v>0</v>
      </c>
      <c r="K61" s="116">
        <v>0</v>
      </c>
      <c r="L61" s="116">
        <v>0</v>
      </c>
      <c r="M61" s="116">
        <v>0</v>
      </c>
      <c r="N61" s="116">
        <f t="shared" ref="N61:N63" si="51">SUM(J61:M61)</f>
        <v>0</v>
      </c>
      <c r="O61" s="116">
        <f t="shared" ref="O61:O63" si="52">+G61-N61</f>
        <v>13000</v>
      </c>
    </row>
    <row r="62" spans="1:15" s="1" customFormat="1" ht="32.1" customHeight="1" x14ac:dyDescent="0.2">
      <c r="A62" s="158">
        <v>46</v>
      </c>
      <c r="B62" s="119" t="s">
        <v>879</v>
      </c>
      <c r="C62" s="130" t="s">
        <v>400</v>
      </c>
      <c r="D62" s="159" t="s">
        <v>713</v>
      </c>
      <c r="E62" s="113" t="s">
        <v>382</v>
      </c>
      <c r="F62" s="113" t="s">
        <v>322</v>
      </c>
      <c r="G62" s="116">
        <v>13000</v>
      </c>
      <c r="H62" s="116">
        <v>0</v>
      </c>
      <c r="I62" s="116">
        <f t="shared" si="50"/>
        <v>13000</v>
      </c>
      <c r="J62" s="116">
        <v>0</v>
      </c>
      <c r="K62" s="116">
        <v>0</v>
      </c>
      <c r="L62" s="116">
        <v>0</v>
      </c>
      <c r="M62" s="116">
        <v>0</v>
      </c>
      <c r="N62" s="116">
        <f t="shared" si="51"/>
        <v>0</v>
      </c>
      <c r="O62" s="116">
        <f t="shared" si="52"/>
        <v>13000</v>
      </c>
    </row>
    <row r="63" spans="1:15" s="1" customFormat="1" ht="32.1" customHeight="1" x14ac:dyDescent="0.2">
      <c r="A63" s="158">
        <v>47</v>
      </c>
      <c r="B63" s="119" t="s">
        <v>880</v>
      </c>
      <c r="C63" s="130" t="s">
        <v>845</v>
      </c>
      <c r="D63" s="159" t="s">
        <v>713</v>
      </c>
      <c r="E63" s="113" t="s">
        <v>382</v>
      </c>
      <c r="F63" s="113" t="s">
        <v>322</v>
      </c>
      <c r="G63" s="116">
        <v>13000</v>
      </c>
      <c r="H63" s="116">
        <v>0</v>
      </c>
      <c r="I63" s="116">
        <f t="shared" si="50"/>
        <v>13000</v>
      </c>
      <c r="J63" s="116">
        <v>0</v>
      </c>
      <c r="K63" s="116">
        <v>0</v>
      </c>
      <c r="L63" s="116">
        <v>0</v>
      </c>
      <c r="M63" s="116">
        <v>0</v>
      </c>
      <c r="N63" s="116">
        <f t="shared" si="51"/>
        <v>0</v>
      </c>
      <c r="O63" s="116">
        <f t="shared" si="52"/>
        <v>13000</v>
      </c>
    </row>
    <row r="64" spans="1:15" s="1" customFormat="1" ht="32.1" customHeight="1" x14ac:dyDescent="0.2">
      <c r="A64" s="158">
        <v>48</v>
      </c>
      <c r="B64" s="119" t="s">
        <v>881</v>
      </c>
      <c r="C64" s="130" t="s">
        <v>845</v>
      </c>
      <c r="D64" s="159" t="s">
        <v>713</v>
      </c>
      <c r="E64" s="113" t="s">
        <v>382</v>
      </c>
      <c r="F64" s="113" t="s">
        <v>322</v>
      </c>
      <c r="G64" s="116">
        <v>13000</v>
      </c>
      <c r="H64" s="116">
        <v>0</v>
      </c>
      <c r="I64" s="116">
        <f t="shared" ref="I64:I83" si="53">+G64+H64</f>
        <v>13000</v>
      </c>
      <c r="J64" s="116">
        <v>0</v>
      </c>
      <c r="K64" s="116">
        <v>0</v>
      </c>
      <c r="L64" s="116">
        <v>0</v>
      </c>
      <c r="M64" s="116">
        <v>0</v>
      </c>
      <c r="N64" s="116">
        <f t="shared" ref="N64:N65" si="54">SUM(J64:M64)</f>
        <v>0</v>
      </c>
      <c r="O64" s="116">
        <f t="shared" ref="O64:O65" si="55">+G64-N64</f>
        <v>13000</v>
      </c>
    </row>
    <row r="65" spans="1:15" s="1" customFormat="1" ht="32.1" customHeight="1" x14ac:dyDescent="0.2">
      <c r="A65" s="158">
        <v>49</v>
      </c>
      <c r="B65" s="119" t="s">
        <v>882</v>
      </c>
      <c r="C65" s="130" t="s">
        <v>845</v>
      </c>
      <c r="D65" s="159" t="s">
        <v>713</v>
      </c>
      <c r="E65" s="113" t="s">
        <v>382</v>
      </c>
      <c r="F65" s="113" t="s">
        <v>322</v>
      </c>
      <c r="G65" s="116">
        <v>13000</v>
      </c>
      <c r="H65" s="116">
        <v>0</v>
      </c>
      <c r="I65" s="116">
        <f t="shared" si="53"/>
        <v>13000</v>
      </c>
      <c r="J65" s="116">
        <v>0</v>
      </c>
      <c r="K65" s="116">
        <v>0</v>
      </c>
      <c r="L65" s="116">
        <v>0</v>
      </c>
      <c r="M65" s="116">
        <v>0</v>
      </c>
      <c r="N65" s="116">
        <f t="shared" si="54"/>
        <v>0</v>
      </c>
      <c r="O65" s="116">
        <f t="shared" si="55"/>
        <v>13000</v>
      </c>
    </row>
    <row r="66" spans="1:15" s="1" customFormat="1" ht="32.1" customHeight="1" x14ac:dyDescent="0.2">
      <c r="A66" s="158">
        <v>50</v>
      </c>
      <c r="B66" s="119" t="s">
        <v>921</v>
      </c>
      <c r="C66" s="130" t="s">
        <v>400</v>
      </c>
      <c r="D66" s="159" t="s">
        <v>713</v>
      </c>
      <c r="E66" s="113" t="s">
        <v>382</v>
      </c>
      <c r="F66" s="113" t="s">
        <v>322</v>
      </c>
      <c r="G66" s="116">
        <v>18000</v>
      </c>
      <c r="H66" s="116">
        <v>0</v>
      </c>
      <c r="I66" s="116">
        <f t="shared" ref="I66:I72" si="56">+G66+H66</f>
        <v>18000</v>
      </c>
      <c r="J66" s="116">
        <v>0</v>
      </c>
      <c r="K66" s="116">
        <v>0</v>
      </c>
      <c r="L66" s="116">
        <v>0</v>
      </c>
      <c r="M66" s="116">
        <v>0</v>
      </c>
      <c r="N66" s="116">
        <f t="shared" ref="N66:N70" si="57">SUM(J66:M66)</f>
        <v>0</v>
      </c>
      <c r="O66" s="116">
        <f t="shared" ref="O66:O70" si="58">+G66-N66</f>
        <v>18000</v>
      </c>
    </row>
    <row r="67" spans="1:15" s="1" customFormat="1" ht="32.1" customHeight="1" x14ac:dyDescent="0.2">
      <c r="A67" s="158">
        <v>51</v>
      </c>
      <c r="B67" s="119" t="s">
        <v>922</v>
      </c>
      <c r="C67" s="130" t="s">
        <v>400</v>
      </c>
      <c r="D67" s="159" t="s">
        <v>713</v>
      </c>
      <c r="E67" s="113" t="s">
        <v>382</v>
      </c>
      <c r="F67" s="113" t="s">
        <v>322</v>
      </c>
      <c r="G67" s="116">
        <v>13000</v>
      </c>
      <c r="H67" s="116">
        <v>0</v>
      </c>
      <c r="I67" s="116">
        <f t="shared" si="56"/>
        <v>13000</v>
      </c>
      <c r="J67" s="116">
        <v>0</v>
      </c>
      <c r="K67" s="116">
        <v>0</v>
      </c>
      <c r="L67" s="116">
        <v>0</v>
      </c>
      <c r="M67" s="116">
        <v>0</v>
      </c>
      <c r="N67" s="116">
        <f t="shared" si="57"/>
        <v>0</v>
      </c>
      <c r="O67" s="116">
        <f t="shared" si="58"/>
        <v>13000</v>
      </c>
    </row>
    <row r="68" spans="1:15" s="1" customFormat="1" ht="32.1" customHeight="1" x14ac:dyDescent="0.2">
      <c r="A68" s="158">
        <v>52</v>
      </c>
      <c r="B68" s="119" t="s">
        <v>923</v>
      </c>
      <c r="C68" s="130" t="s">
        <v>400</v>
      </c>
      <c r="D68" s="159" t="s">
        <v>713</v>
      </c>
      <c r="E68" s="113" t="s">
        <v>382</v>
      </c>
      <c r="F68" s="113" t="s">
        <v>322</v>
      </c>
      <c r="G68" s="116">
        <v>13000</v>
      </c>
      <c r="H68" s="116">
        <v>0</v>
      </c>
      <c r="I68" s="116">
        <f t="shared" si="56"/>
        <v>13000</v>
      </c>
      <c r="J68" s="116">
        <v>0</v>
      </c>
      <c r="K68" s="116">
        <v>0</v>
      </c>
      <c r="L68" s="116">
        <v>0</v>
      </c>
      <c r="M68" s="116">
        <v>0</v>
      </c>
      <c r="N68" s="116">
        <f t="shared" si="57"/>
        <v>0</v>
      </c>
      <c r="O68" s="116">
        <f t="shared" si="58"/>
        <v>13000</v>
      </c>
    </row>
    <row r="69" spans="1:15" s="1" customFormat="1" ht="32.1" customHeight="1" x14ac:dyDescent="0.2">
      <c r="A69" s="158">
        <v>53</v>
      </c>
      <c r="B69" s="119" t="s">
        <v>924</v>
      </c>
      <c r="C69" s="130" t="s">
        <v>845</v>
      </c>
      <c r="D69" s="159" t="s">
        <v>713</v>
      </c>
      <c r="E69" s="113" t="s">
        <v>382</v>
      </c>
      <c r="F69" s="113" t="s">
        <v>322</v>
      </c>
      <c r="G69" s="116">
        <v>13000</v>
      </c>
      <c r="H69" s="116">
        <v>0</v>
      </c>
      <c r="I69" s="116">
        <f t="shared" si="56"/>
        <v>13000</v>
      </c>
      <c r="J69" s="116">
        <v>0</v>
      </c>
      <c r="K69" s="116">
        <v>0</v>
      </c>
      <c r="L69" s="116">
        <v>0</v>
      </c>
      <c r="M69" s="116">
        <v>0</v>
      </c>
      <c r="N69" s="116">
        <f t="shared" si="57"/>
        <v>0</v>
      </c>
      <c r="O69" s="116">
        <f t="shared" si="58"/>
        <v>13000</v>
      </c>
    </row>
    <row r="70" spans="1:15" s="1" customFormat="1" ht="32.1" customHeight="1" x14ac:dyDescent="0.2">
      <c r="A70" s="158">
        <v>54</v>
      </c>
      <c r="B70" s="119" t="s">
        <v>925</v>
      </c>
      <c r="C70" s="130" t="s">
        <v>400</v>
      </c>
      <c r="D70" s="159" t="s">
        <v>713</v>
      </c>
      <c r="E70" s="113" t="s">
        <v>382</v>
      </c>
      <c r="F70" s="113" t="s">
        <v>322</v>
      </c>
      <c r="G70" s="116">
        <v>13000</v>
      </c>
      <c r="H70" s="116">
        <v>0</v>
      </c>
      <c r="I70" s="116">
        <f t="shared" si="56"/>
        <v>13000</v>
      </c>
      <c r="J70" s="116">
        <v>0</v>
      </c>
      <c r="K70" s="116">
        <v>0</v>
      </c>
      <c r="L70" s="116">
        <v>0</v>
      </c>
      <c r="M70" s="116">
        <v>0</v>
      </c>
      <c r="N70" s="116">
        <f t="shared" si="57"/>
        <v>0</v>
      </c>
      <c r="O70" s="116">
        <f t="shared" si="58"/>
        <v>13000</v>
      </c>
    </row>
    <row r="71" spans="1:15" s="1" customFormat="1" ht="32.1" customHeight="1" x14ac:dyDescent="0.2">
      <c r="A71" s="158">
        <v>55</v>
      </c>
      <c r="B71" s="119" t="s">
        <v>668</v>
      </c>
      <c r="C71" s="130" t="s">
        <v>400</v>
      </c>
      <c r="D71" s="130" t="s">
        <v>713</v>
      </c>
      <c r="E71" s="113" t="s">
        <v>382</v>
      </c>
      <c r="F71" s="113" t="s">
        <v>322</v>
      </c>
      <c r="G71" s="116">
        <v>12000</v>
      </c>
      <c r="H71" s="116">
        <v>0</v>
      </c>
      <c r="I71" s="116">
        <f t="shared" si="56"/>
        <v>12000</v>
      </c>
      <c r="J71" s="116">
        <v>0</v>
      </c>
      <c r="K71" s="116">
        <v>0</v>
      </c>
      <c r="L71" s="116">
        <v>0</v>
      </c>
      <c r="M71" s="116">
        <v>0</v>
      </c>
      <c r="N71" s="116">
        <v>0</v>
      </c>
      <c r="O71" s="116">
        <f t="shared" ref="O71:O72" si="59">+I71-N71</f>
        <v>12000</v>
      </c>
    </row>
    <row r="72" spans="1:15" s="1" customFormat="1" ht="32.1" customHeight="1" x14ac:dyDescent="0.2">
      <c r="A72" s="158">
        <v>56</v>
      </c>
      <c r="B72" s="119" t="s">
        <v>593</v>
      </c>
      <c r="C72" s="130" t="s">
        <v>400</v>
      </c>
      <c r="D72" s="130" t="s">
        <v>390</v>
      </c>
      <c r="E72" s="113" t="s">
        <v>382</v>
      </c>
      <c r="F72" s="113" t="s">
        <v>322</v>
      </c>
      <c r="G72" s="116">
        <v>12000</v>
      </c>
      <c r="H72" s="116">
        <v>0</v>
      </c>
      <c r="I72" s="116">
        <f t="shared" si="56"/>
        <v>12000</v>
      </c>
      <c r="J72" s="116">
        <v>0</v>
      </c>
      <c r="K72" s="116">
        <v>0</v>
      </c>
      <c r="L72" s="116">
        <v>0</v>
      </c>
      <c r="M72" s="116">
        <v>0</v>
      </c>
      <c r="N72" s="116">
        <v>0</v>
      </c>
      <c r="O72" s="116">
        <f t="shared" si="59"/>
        <v>12000</v>
      </c>
    </row>
    <row r="73" spans="1:15" s="1" customFormat="1" ht="32.1" customHeight="1" x14ac:dyDescent="0.2">
      <c r="A73" s="158">
        <v>57</v>
      </c>
      <c r="B73" s="119" t="s">
        <v>696</v>
      </c>
      <c r="C73" s="130" t="s">
        <v>400</v>
      </c>
      <c r="D73" s="130" t="s">
        <v>390</v>
      </c>
      <c r="E73" s="113" t="s">
        <v>382</v>
      </c>
      <c r="F73" s="113" t="s">
        <v>322</v>
      </c>
      <c r="G73" s="116">
        <v>10500</v>
      </c>
      <c r="H73" s="116">
        <v>0</v>
      </c>
      <c r="I73" s="116">
        <f t="shared" si="53"/>
        <v>10500</v>
      </c>
      <c r="J73" s="116">
        <v>0</v>
      </c>
      <c r="K73" s="116">
        <v>0</v>
      </c>
      <c r="L73" s="116">
        <v>0</v>
      </c>
      <c r="M73" s="116">
        <v>0</v>
      </c>
      <c r="N73" s="116">
        <v>0</v>
      </c>
      <c r="O73" s="116">
        <f t="shared" ref="O73:O76" si="60">+I73-N73</f>
        <v>10500</v>
      </c>
    </row>
    <row r="74" spans="1:15" s="1" customFormat="1" ht="32.1" customHeight="1" x14ac:dyDescent="0.2">
      <c r="A74" s="158">
        <v>58</v>
      </c>
      <c r="B74" s="119" t="s">
        <v>667</v>
      </c>
      <c r="C74" s="130" t="s">
        <v>400</v>
      </c>
      <c r="D74" s="130" t="s">
        <v>713</v>
      </c>
      <c r="E74" s="113" t="s">
        <v>382</v>
      </c>
      <c r="F74" s="113" t="s">
        <v>322</v>
      </c>
      <c r="G74" s="116">
        <v>12000</v>
      </c>
      <c r="H74" s="116">
        <v>0</v>
      </c>
      <c r="I74" s="116">
        <f t="shared" si="53"/>
        <v>12000</v>
      </c>
      <c r="J74" s="116">
        <v>0</v>
      </c>
      <c r="K74" s="116">
        <v>0</v>
      </c>
      <c r="L74" s="116">
        <v>0</v>
      </c>
      <c r="M74" s="116">
        <v>0</v>
      </c>
      <c r="N74" s="116">
        <v>0</v>
      </c>
      <c r="O74" s="116">
        <f t="shared" si="60"/>
        <v>12000</v>
      </c>
    </row>
    <row r="75" spans="1:15" s="1" customFormat="1" ht="32.1" customHeight="1" x14ac:dyDescent="0.2">
      <c r="A75" s="158">
        <v>59</v>
      </c>
      <c r="B75" s="119" t="s">
        <v>592</v>
      </c>
      <c r="C75" s="130" t="s">
        <v>400</v>
      </c>
      <c r="D75" s="159" t="s">
        <v>713</v>
      </c>
      <c r="E75" s="113" t="s">
        <v>382</v>
      </c>
      <c r="F75" s="113" t="s">
        <v>322</v>
      </c>
      <c r="G75" s="116">
        <v>12000</v>
      </c>
      <c r="H75" s="116">
        <v>0</v>
      </c>
      <c r="I75" s="116">
        <f t="shared" si="53"/>
        <v>12000</v>
      </c>
      <c r="J75" s="116">
        <v>0</v>
      </c>
      <c r="K75" s="116">
        <v>0</v>
      </c>
      <c r="L75" s="116">
        <v>0</v>
      </c>
      <c r="M75" s="116">
        <v>0</v>
      </c>
      <c r="N75" s="116">
        <v>0</v>
      </c>
      <c r="O75" s="116">
        <f t="shared" si="60"/>
        <v>12000</v>
      </c>
    </row>
    <row r="76" spans="1:15" s="1" customFormat="1" ht="32.1" customHeight="1" x14ac:dyDescent="0.2">
      <c r="A76" s="158">
        <v>60</v>
      </c>
      <c r="B76" s="119" t="s">
        <v>849</v>
      </c>
      <c r="C76" s="130" t="s">
        <v>400</v>
      </c>
      <c r="D76" s="130" t="s">
        <v>390</v>
      </c>
      <c r="E76" s="113" t="s">
        <v>382</v>
      </c>
      <c r="F76" s="113" t="s">
        <v>322</v>
      </c>
      <c r="G76" s="116">
        <v>8500</v>
      </c>
      <c r="H76" s="116">
        <v>0</v>
      </c>
      <c r="I76" s="116">
        <f t="shared" si="53"/>
        <v>8500</v>
      </c>
      <c r="J76" s="116">
        <v>0</v>
      </c>
      <c r="K76" s="116">
        <v>0</v>
      </c>
      <c r="L76" s="116">
        <v>0</v>
      </c>
      <c r="M76" s="116">
        <v>0</v>
      </c>
      <c r="N76" s="116">
        <v>0</v>
      </c>
      <c r="O76" s="116">
        <f t="shared" si="60"/>
        <v>8500</v>
      </c>
    </row>
    <row r="77" spans="1:15" s="1" customFormat="1" ht="32.1" customHeight="1" x14ac:dyDescent="0.2">
      <c r="A77" s="158">
        <v>61</v>
      </c>
      <c r="B77" s="119" t="s">
        <v>669</v>
      </c>
      <c r="C77" s="130" t="s">
        <v>400</v>
      </c>
      <c r="D77" s="130" t="s">
        <v>713</v>
      </c>
      <c r="E77" s="113" t="s">
        <v>382</v>
      </c>
      <c r="F77" s="113" t="s">
        <v>322</v>
      </c>
      <c r="G77" s="116">
        <v>8500</v>
      </c>
      <c r="H77" s="116">
        <v>0</v>
      </c>
      <c r="I77" s="116">
        <f t="shared" ref="I77" si="61">+G77+H77</f>
        <v>8500</v>
      </c>
      <c r="J77" s="116">
        <v>0</v>
      </c>
      <c r="K77" s="116">
        <v>0</v>
      </c>
      <c r="L77" s="116">
        <v>0</v>
      </c>
      <c r="M77" s="116">
        <v>0</v>
      </c>
      <c r="N77" s="116">
        <v>0</v>
      </c>
      <c r="O77" s="116">
        <f t="shared" ref="O77" si="62">+I77-N77</f>
        <v>8500</v>
      </c>
    </row>
    <row r="78" spans="1:15" s="1" customFormat="1" ht="32.1" customHeight="1" x14ac:dyDescent="0.2">
      <c r="A78" s="158">
        <v>62</v>
      </c>
      <c r="B78" s="119" t="s">
        <v>590</v>
      </c>
      <c r="C78" s="130" t="s">
        <v>845</v>
      </c>
      <c r="D78" s="130" t="s">
        <v>926</v>
      </c>
      <c r="E78" s="113" t="s">
        <v>382</v>
      </c>
      <c r="F78" s="113" t="s">
        <v>322</v>
      </c>
      <c r="G78" s="116">
        <v>25000</v>
      </c>
      <c r="H78" s="116">
        <v>0</v>
      </c>
      <c r="I78" s="116">
        <f t="shared" ref="I78" si="63">+G78+H78</f>
        <v>25000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116">
        <f t="shared" ref="O78" si="64">+I78-N78</f>
        <v>25000</v>
      </c>
    </row>
    <row r="79" spans="1:15" s="1" customFormat="1" ht="32.1" customHeight="1" x14ac:dyDescent="0.2">
      <c r="A79" s="158">
        <v>63</v>
      </c>
      <c r="B79" s="119" t="s">
        <v>666</v>
      </c>
      <c r="C79" s="130" t="s">
        <v>400</v>
      </c>
      <c r="D79" s="119" t="s">
        <v>713</v>
      </c>
      <c r="E79" s="160" t="s">
        <v>382</v>
      </c>
      <c r="F79" s="120" t="s">
        <v>322</v>
      </c>
      <c r="G79" s="145">
        <v>14000</v>
      </c>
      <c r="H79" s="116">
        <v>0</v>
      </c>
      <c r="I79" s="116">
        <f t="shared" ref="I79" si="65">SUM(G79:H79)</f>
        <v>14000</v>
      </c>
      <c r="J79" s="116">
        <v>0</v>
      </c>
      <c r="K79" s="116">
        <v>0</v>
      </c>
      <c r="L79" s="116">
        <v>0</v>
      </c>
      <c r="M79" s="116">
        <v>0</v>
      </c>
      <c r="N79" s="116">
        <v>0</v>
      </c>
      <c r="O79" s="116">
        <f t="shared" ref="O79:O81" si="66">+I79-N79</f>
        <v>14000</v>
      </c>
    </row>
    <row r="80" spans="1:15" s="1" customFormat="1" ht="32.1" customHeight="1" x14ac:dyDescent="0.2">
      <c r="A80" s="158">
        <v>64</v>
      </c>
      <c r="B80" s="119" t="s">
        <v>280</v>
      </c>
      <c r="C80" s="130" t="s">
        <v>400</v>
      </c>
      <c r="D80" s="130" t="s">
        <v>256</v>
      </c>
      <c r="E80" s="113" t="s">
        <v>382</v>
      </c>
      <c r="F80" s="113" t="s">
        <v>322</v>
      </c>
      <c r="G80" s="116">
        <v>25000</v>
      </c>
      <c r="H80" s="116">
        <v>0</v>
      </c>
      <c r="I80" s="116">
        <f t="shared" ref="I80:I82" si="67">+G80+H80</f>
        <v>25000</v>
      </c>
      <c r="J80" s="116">
        <v>0</v>
      </c>
      <c r="K80" s="116">
        <v>0</v>
      </c>
      <c r="L80" s="116">
        <v>0</v>
      </c>
      <c r="M80" s="116">
        <v>0</v>
      </c>
      <c r="N80" s="116">
        <v>0</v>
      </c>
      <c r="O80" s="116">
        <f t="shared" si="66"/>
        <v>25000</v>
      </c>
    </row>
    <row r="81" spans="1:16" s="1" customFormat="1" ht="32.1" customHeight="1" x14ac:dyDescent="0.2">
      <c r="A81" s="158">
        <v>65</v>
      </c>
      <c r="B81" s="168" t="s">
        <v>282</v>
      </c>
      <c r="C81" s="130" t="s">
        <v>400</v>
      </c>
      <c r="D81" s="130" t="s">
        <v>389</v>
      </c>
      <c r="E81" s="113" t="s">
        <v>382</v>
      </c>
      <c r="F81" s="113" t="s">
        <v>322</v>
      </c>
      <c r="G81" s="116">
        <v>40000</v>
      </c>
      <c r="H81" s="116">
        <v>0</v>
      </c>
      <c r="I81" s="116">
        <f t="shared" si="67"/>
        <v>40000</v>
      </c>
      <c r="J81" s="116">
        <v>0</v>
      </c>
      <c r="K81" s="116">
        <v>797.25</v>
      </c>
      <c r="L81" s="116">
        <v>0</v>
      </c>
      <c r="M81" s="116">
        <v>0</v>
      </c>
      <c r="N81" s="116">
        <f>SUM(J81:M81)</f>
        <v>797.25</v>
      </c>
      <c r="O81" s="116">
        <f t="shared" si="66"/>
        <v>39202.75</v>
      </c>
    </row>
    <row r="82" spans="1:16" s="1" customFormat="1" ht="32.1" customHeight="1" x14ac:dyDescent="0.2">
      <c r="A82" s="158">
        <v>66</v>
      </c>
      <c r="B82" s="119" t="s">
        <v>591</v>
      </c>
      <c r="C82" s="130" t="s">
        <v>400</v>
      </c>
      <c r="D82" s="130" t="s">
        <v>390</v>
      </c>
      <c r="E82" s="113" t="s">
        <v>382</v>
      </c>
      <c r="F82" s="113" t="s">
        <v>322</v>
      </c>
      <c r="G82" s="116">
        <v>17000</v>
      </c>
      <c r="H82" s="116">
        <v>0</v>
      </c>
      <c r="I82" s="116">
        <f t="shared" si="67"/>
        <v>17000</v>
      </c>
      <c r="J82" s="116">
        <v>0</v>
      </c>
      <c r="K82" s="116">
        <v>0</v>
      </c>
      <c r="L82" s="116">
        <v>0</v>
      </c>
      <c r="M82" s="116">
        <v>0</v>
      </c>
      <c r="N82" s="116">
        <f t="shared" ref="N82" si="68">SUM(J82:M82)</f>
        <v>0</v>
      </c>
      <c r="O82" s="116">
        <f t="shared" ref="O82" si="69">+G82-N82</f>
        <v>17000</v>
      </c>
    </row>
    <row r="83" spans="1:16" s="1" customFormat="1" ht="32.1" customHeight="1" x14ac:dyDescent="0.2">
      <c r="A83" s="158">
        <v>67</v>
      </c>
      <c r="B83" s="119" t="s">
        <v>594</v>
      </c>
      <c r="C83" s="130" t="s">
        <v>400</v>
      </c>
      <c r="D83" s="130" t="s">
        <v>390</v>
      </c>
      <c r="E83" s="113" t="s">
        <v>382</v>
      </c>
      <c r="F83" s="113" t="s">
        <v>322</v>
      </c>
      <c r="G83" s="116">
        <v>10500</v>
      </c>
      <c r="H83" s="116">
        <v>0</v>
      </c>
      <c r="I83" s="116">
        <f t="shared" si="53"/>
        <v>10500</v>
      </c>
      <c r="J83" s="116">
        <v>0</v>
      </c>
      <c r="K83" s="116">
        <v>0</v>
      </c>
      <c r="L83" s="116">
        <v>0</v>
      </c>
      <c r="M83" s="116">
        <v>0</v>
      </c>
      <c r="N83" s="116">
        <f t="shared" ref="N83" si="70">SUM(J83:M83)</f>
        <v>0</v>
      </c>
      <c r="O83" s="116">
        <f t="shared" ref="O83" si="71">+G83-N83</f>
        <v>10500</v>
      </c>
    </row>
    <row r="84" spans="1:16" s="1" customFormat="1" ht="32.1" customHeight="1" x14ac:dyDescent="0.2">
      <c r="A84" s="158">
        <v>68</v>
      </c>
      <c r="B84" s="119" t="s">
        <v>883</v>
      </c>
      <c r="C84" s="130" t="s">
        <v>400</v>
      </c>
      <c r="D84" s="130" t="s">
        <v>390</v>
      </c>
      <c r="E84" s="113" t="s">
        <v>382</v>
      </c>
      <c r="F84" s="113" t="s">
        <v>322</v>
      </c>
      <c r="G84" s="116">
        <v>20000</v>
      </c>
      <c r="H84" s="116">
        <v>0</v>
      </c>
      <c r="I84" s="116">
        <f t="shared" si="38"/>
        <v>20000</v>
      </c>
      <c r="J84" s="116">
        <v>0</v>
      </c>
      <c r="K84" s="116">
        <v>0</v>
      </c>
      <c r="L84" s="116">
        <v>0</v>
      </c>
      <c r="M84" s="116">
        <v>0</v>
      </c>
      <c r="N84" s="116">
        <v>0</v>
      </c>
      <c r="O84" s="116">
        <f t="shared" ref="O84" si="72">+I84-N84</f>
        <v>20000</v>
      </c>
    </row>
    <row r="85" spans="1:16" s="7" customFormat="1" ht="36.75" customHeight="1" x14ac:dyDescent="0.2">
      <c r="A85" s="272" t="s">
        <v>551</v>
      </c>
      <c r="B85" s="273"/>
      <c r="C85" s="121">
        <v>31</v>
      </c>
      <c r="D85" s="163"/>
      <c r="E85" s="164"/>
      <c r="F85" s="165"/>
      <c r="G85" s="166">
        <f t="shared" ref="G85:O85" si="73">SUM(G54:G84)</f>
        <v>453000</v>
      </c>
      <c r="H85" s="166">
        <f t="shared" si="73"/>
        <v>0</v>
      </c>
      <c r="I85" s="166">
        <f t="shared" si="73"/>
        <v>453000</v>
      </c>
      <c r="J85" s="166">
        <f t="shared" si="73"/>
        <v>0</v>
      </c>
      <c r="K85" s="166">
        <f t="shared" si="73"/>
        <v>797.25</v>
      </c>
      <c r="L85" s="166">
        <f t="shared" si="73"/>
        <v>0</v>
      </c>
      <c r="M85" s="166">
        <f t="shared" si="73"/>
        <v>0</v>
      </c>
      <c r="N85" s="166">
        <f t="shared" si="73"/>
        <v>797.25</v>
      </c>
      <c r="O85" s="166">
        <f t="shared" si="73"/>
        <v>452202.75</v>
      </c>
    </row>
    <row r="86" spans="1:16" ht="36.75" customHeight="1" thickBot="1" x14ac:dyDescent="0.25">
      <c r="A86" s="282" t="s">
        <v>319</v>
      </c>
      <c r="B86" s="281"/>
      <c r="C86" s="279"/>
      <c r="D86" s="280"/>
      <c r="E86" s="280"/>
      <c r="F86" s="281"/>
      <c r="G86" s="230">
        <f t="shared" ref="G86:O86" si="74">+G85+G52+G42+G27</f>
        <v>955500</v>
      </c>
      <c r="H86" s="230">
        <f t="shared" si="74"/>
        <v>0</v>
      </c>
      <c r="I86" s="230">
        <f t="shared" si="74"/>
        <v>955500</v>
      </c>
      <c r="J86" s="230">
        <f t="shared" si="74"/>
        <v>0</v>
      </c>
      <c r="K86" s="230">
        <f t="shared" si="74"/>
        <v>2391.75</v>
      </c>
      <c r="L86" s="230">
        <f t="shared" si="74"/>
        <v>0</v>
      </c>
      <c r="M86" s="230">
        <f t="shared" si="74"/>
        <v>0</v>
      </c>
      <c r="N86" s="230">
        <f t="shared" si="74"/>
        <v>2391.75</v>
      </c>
      <c r="O86" s="230">
        <f t="shared" si="74"/>
        <v>953108.25</v>
      </c>
    </row>
    <row r="87" spans="1:16" s="17" customFormat="1" ht="32.1" customHeight="1" x14ac:dyDescent="0.2">
      <c r="A87" s="19"/>
      <c r="B87" s="169"/>
      <c r="C87" s="169"/>
      <c r="D87" s="169"/>
      <c r="E87" s="169"/>
      <c r="F87" s="169"/>
      <c r="G87" s="170"/>
      <c r="H87" s="170"/>
      <c r="I87" s="170"/>
      <c r="J87" s="170"/>
      <c r="K87" s="170"/>
      <c r="L87" s="170"/>
      <c r="M87" s="170"/>
      <c r="N87" s="170"/>
      <c r="O87" s="170"/>
    </row>
    <row r="88" spans="1:16" s="1" customFormat="1" ht="32.1" customHeight="1" x14ac:dyDescent="0.2">
      <c r="A88" s="99"/>
      <c r="B88"/>
      <c r="C88"/>
      <c r="D88"/>
      <c r="E88"/>
      <c r="F88"/>
      <c r="G88" s="171"/>
      <c r="H88"/>
      <c r="I88"/>
      <c r="J88"/>
      <c r="K88"/>
      <c r="L88"/>
      <c r="M88"/>
      <c r="N88"/>
      <c r="O88" s="171"/>
    </row>
    <row r="89" spans="1:16" ht="24.75" customHeight="1" x14ac:dyDescent="0.2"/>
    <row r="90" spans="1:16" ht="21.75" customHeight="1" x14ac:dyDescent="0.2">
      <c r="C90" s="2" t="s">
        <v>20</v>
      </c>
      <c r="D90" s="2"/>
      <c r="E90" s="2"/>
      <c r="F90" s="278" t="s">
        <v>22</v>
      </c>
      <c r="G90" s="278"/>
      <c r="L90" s="278" t="s">
        <v>22</v>
      </c>
      <c r="M90" s="278"/>
      <c r="O90" s="2"/>
    </row>
    <row r="91" spans="1:16" s="2" customFormat="1" ht="21.75" customHeight="1" x14ac:dyDescent="0.2">
      <c r="A91" s="99"/>
      <c r="B91"/>
      <c r="F91"/>
      <c r="G91"/>
      <c r="H91"/>
      <c r="I91"/>
      <c r="J91"/>
      <c r="K91"/>
      <c r="L91"/>
      <c r="P91"/>
    </row>
    <row r="92" spans="1:16" s="2" customFormat="1" ht="21.75" customHeight="1" x14ac:dyDescent="0.2">
      <c r="A92" s="7"/>
      <c r="B92"/>
      <c r="F92"/>
      <c r="G92"/>
      <c r="H92"/>
      <c r="I92"/>
      <c r="J92"/>
      <c r="K92"/>
      <c r="L92"/>
      <c r="M92"/>
      <c r="N92"/>
      <c r="O92"/>
    </row>
    <row r="93" spans="1:16" s="2" customFormat="1" ht="21.75" customHeight="1" x14ac:dyDescent="0.2">
      <c r="A93" s="7"/>
      <c r="B93"/>
      <c r="C93" s="151"/>
      <c r="F93" s="151"/>
      <c r="G93" s="172"/>
      <c r="H93"/>
      <c r="I93"/>
      <c r="J93"/>
      <c r="K93"/>
      <c r="L93" s="152"/>
      <c r="M93" s="152"/>
      <c r="N93"/>
      <c r="O93"/>
    </row>
    <row r="94" spans="1:16" ht="21.75" customHeight="1" x14ac:dyDescent="0.2">
      <c r="A94" s="7"/>
      <c r="C94" s="2" t="s">
        <v>21</v>
      </c>
      <c r="D94" s="2"/>
      <c r="E94" s="2"/>
      <c r="F94" s="277" t="s">
        <v>24</v>
      </c>
      <c r="G94" s="277"/>
      <c r="L94" s="278" t="s">
        <v>23</v>
      </c>
      <c r="M94" s="278"/>
    </row>
    <row r="95" spans="1:16" ht="21.75" customHeight="1" x14ac:dyDescent="0.2">
      <c r="A95" s="7"/>
    </row>
    <row r="96" spans="1:16" ht="21.75" customHeight="1" x14ac:dyDescent="0.2">
      <c r="A96" s="16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21.75" customHeight="1" x14ac:dyDescent="0.2">
      <c r="A97" s="2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21.75" customHeight="1" x14ac:dyDescent="0.2">
      <c r="A98" s="2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21.75" customHeight="1" x14ac:dyDescent="0.2">
      <c r="A99" s="2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21.75" customHeight="1" x14ac:dyDescent="0.2">
      <c r="A100" s="2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21.75" customHeight="1" x14ac:dyDescent="0.2">
      <c r="A101" s="2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4.25" x14ac:dyDescent="0.2">
      <c r="A102" s="2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4.25" x14ac:dyDescent="0.2">
      <c r="A103" s="2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4.25" x14ac:dyDescent="0.2">
      <c r="A104" s="2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4.25" x14ac:dyDescent="0.2">
      <c r="A105" s="2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4.25" x14ac:dyDescent="0.2">
      <c r="A106" s="96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4.25" x14ac:dyDescent="0.2">
      <c r="A107" s="96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s="1" customFormat="1" ht="36" customHeight="1" x14ac:dyDescent="0.2">
      <c r="A108" s="2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s="1" customFormat="1" ht="36" customHeight="1" x14ac:dyDescent="0.2">
      <c r="A109" s="2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4.25" x14ac:dyDescent="0.2">
      <c r="A110" s="2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36" customHeight="1" x14ac:dyDescent="0.2">
      <c r="A111" s="2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36" customHeight="1" x14ac:dyDescent="0.2">
      <c r="A112" s="2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36" customHeight="1" x14ac:dyDescent="0.2">
      <c r="A113" s="2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36" customHeight="1" x14ac:dyDescent="0.2">
      <c r="A114" s="2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4.25" x14ac:dyDescent="0.2">
      <c r="A115" s="2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4.25" x14ac:dyDescent="0.2">
      <c r="A116" s="2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4.25" x14ac:dyDescent="0.2">
      <c r="A117" s="2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4.25" x14ac:dyDescent="0.2">
      <c r="A118" s="2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4.25" x14ac:dyDescent="0.2">
      <c r="A119" s="2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4.25" x14ac:dyDescent="0.2">
      <c r="A120" s="97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</row>
    <row r="121" spans="1:15" ht="14.25" x14ac:dyDescent="0.2">
      <c r="A121" s="97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</row>
    <row r="122" spans="1:15" s="3" customFormat="1" ht="36" customHeight="1" x14ac:dyDescent="0.2">
      <c r="A122" s="97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</row>
    <row r="123" spans="1:15" s="3" customFormat="1" ht="36" customHeight="1" x14ac:dyDescent="0.2">
      <c r="A123" s="97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</row>
    <row r="124" spans="1:15" s="3" customFormat="1" ht="36" customHeight="1" x14ac:dyDescent="0.2">
      <c r="A124" s="97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</row>
    <row r="125" spans="1:15" s="3" customFormat="1" ht="36" customHeight="1" x14ac:dyDescent="0.2">
      <c r="A125" s="97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1:15" s="3" customFormat="1" ht="36" customHeight="1" x14ac:dyDescent="0.2">
      <c r="A126" s="97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</row>
    <row r="127" spans="1:15" s="3" customFormat="1" ht="36" customHeight="1" x14ac:dyDescent="0.2">
      <c r="A127" s="97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</row>
    <row r="128" spans="1:15" s="3" customFormat="1" ht="36" customHeight="1" x14ac:dyDescent="0.2">
      <c r="A128" s="97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</row>
    <row r="129" spans="1:15" s="3" customFormat="1" ht="36" customHeight="1" x14ac:dyDescent="0.2">
      <c r="A129" s="97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</row>
    <row r="130" spans="1:15" s="3" customFormat="1" ht="36" customHeight="1" x14ac:dyDescent="0.2">
      <c r="A130" s="97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</row>
    <row r="131" spans="1:15" s="3" customFormat="1" ht="36" customHeight="1" x14ac:dyDescent="0.2">
      <c r="A131" s="97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</row>
    <row r="132" spans="1:15" s="3" customFormat="1" ht="36" customHeight="1" x14ac:dyDescent="0.2">
      <c r="A132" s="97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</row>
    <row r="133" spans="1:15" s="3" customFormat="1" ht="36" customHeight="1" x14ac:dyDescent="0.2">
      <c r="A133" s="98"/>
    </row>
    <row r="134" spans="1:15" s="3" customFormat="1" ht="36" customHeight="1" x14ac:dyDescent="0.2">
      <c r="A134" s="99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s="3" customFormat="1" ht="36" customHeight="1" x14ac:dyDescent="0.2">
      <c r="A135" s="99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</sheetData>
  <sortState xmlns:xlrd2="http://schemas.microsoft.com/office/spreadsheetml/2017/richdata2" ref="A10:O51">
    <sortCondition ref="B10:B51"/>
  </sortState>
  <mergeCells count="18">
    <mergeCell ref="L94:M94"/>
    <mergeCell ref="A5:O5"/>
    <mergeCell ref="F94:G94"/>
    <mergeCell ref="A2:O2"/>
    <mergeCell ref="A4:O4"/>
    <mergeCell ref="L90:M90"/>
    <mergeCell ref="F90:G90"/>
    <mergeCell ref="A53:O53"/>
    <mergeCell ref="A85:B85"/>
    <mergeCell ref="A10:O10"/>
    <mergeCell ref="A27:B27"/>
    <mergeCell ref="A28:O28"/>
    <mergeCell ref="A42:B42"/>
    <mergeCell ref="A43:O43"/>
    <mergeCell ref="A52:B52"/>
    <mergeCell ref="B7:N7"/>
    <mergeCell ref="C86:F86"/>
    <mergeCell ref="A86:B86"/>
  </mergeCells>
  <phoneticPr fontId="4" type="noConversion"/>
  <printOptions horizontalCentered="1"/>
  <pageMargins left="1" right="1" top="1" bottom="1" header="0.5" footer="0.5"/>
  <pageSetup paperSize="5" scale="55" fitToHeight="0" orientation="landscape" verticalDpi="4294967295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topLeftCell="D1" zoomScale="91" zoomScaleNormal="91" zoomScaleSheetLayoutView="48" workbookViewId="0">
      <selection activeCell="A5" sqref="A5:O5"/>
    </sheetView>
  </sheetViews>
  <sheetFormatPr baseColWidth="10" defaultColWidth="9.140625" defaultRowHeight="12.75" x14ac:dyDescent="0.2"/>
  <cols>
    <col min="1" max="1" width="6.5703125" style="99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</row>
    <row r="3" spans="1:17" ht="9.75" customHeight="1" x14ac:dyDescent="0.2">
      <c r="A3" s="15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ht="21.75" customHeight="1" x14ac:dyDescent="0.2">
      <c r="A4" s="288" t="s">
        <v>9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</row>
    <row r="5" spans="1:17" ht="26.25" customHeight="1" x14ac:dyDescent="0.25">
      <c r="A5" s="288" t="s">
        <v>889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15"/>
      <c r="Q5" s="15"/>
    </row>
    <row r="6" spans="1:17" ht="10.5" customHeight="1" x14ac:dyDescent="0.2">
      <c r="B6" s="155"/>
      <c r="C6" s="155"/>
      <c r="G6" s="155"/>
      <c r="H6" s="155"/>
      <c r="I6" s="155"/>
      <c r="K6" s="155"/>
      <c r="M6" s="155"/>
      <c r="N6" s="155"/>
    </row>
    <row r="7" spans="1:17" x14ac:dyDescent="0.2">
      <c r="A7" s="173"/>
      <c r="B7" s="278" t="s">
        <v>853</v>
      </c>
      <c r="C7" s="278"/>
      <c r="D7" s="278"/>
      <c r="E7" s="278"/>
      <c r="F7" s="278"/>
      <c r="G7" s="278"/>
      <c r="H7" s="278"/>
      <c r="I7" s="278"/>
      <c r="J7" s="278"/>
      <c r="K7" s="292"/>
      <c r="L7" s="293"/>
      <c r="M7" s="294"/>
      <c r="N7" s="278"/>
      <c r="O7" s="2"/>
    </row>
    <row r="8" spans="1:17" ht="14.25" customHeight="1" thickBot="1" x14ac:dyDescent="0.25">
      <c r="B8" s="155"/>
      <c r="C8" s="155"/>
      <c r="G8" s="155"/>
      <c r="H8" s="155"/>
      <c r="I8" s="155"/>
      <c r="K8" s="155"/>
      <c r="M8" s="155"/>
      <c r="N8" s="155"/>
    </row>
    <row r="9" spans="1:17" s="4" customFormat="1" ht="29.25" customHeight="1" thickBot="1" x14ac:dyDescent="0.25">
      <c r="A9" s="231" t="s">
        <v>8</v>
      </c>
      <c r="B9" s="156" t="s">
        <v>5</v>
      </c>
      <c r="C9" s="156" t="s">
        <v>17</v>
      </c>
      <c r="D9" s="156" t="s">
        <v>6</v>
      </c>
      <c r="E9" s="156" t="s">
        <v>320</v>
      </c>
      <c r="F9" s="156" t="s">
        <v>18</v>
      </c>
      <c r="G9" s="156" t="s">
        <v>12</v>
      </c>
      <c r="H9" s="156" t="s">
        <v>383</v>
      </c>
      <c r="I9" s="156" t="s">
        <v>384</v>
      </c>
      <c r="J9" s="156" t="s">
        <v>0</v>
      </c>
      <c r="K9" s="156" t="s">
        <v>1</v>
      </c>
      <c r="L9" s="156" t="s">
        <v>2</v>
      </c>
      <c r="M9" s="156" t="s">
        <v>385</v>
      </c>
      <c r="N9" s="156" t="s">
        <v>386</v>
      </c>
      <c r="O9" s="157" t="s">
        <v>10</v>
      </c>
    </row>
    <row r="10" spans="1:17" s="7" customFormat="1" ht="36.75" customHeight="1" x14ac:dyDescent="0.2">
      <c r="A10" s="295" t="s">
        <v>550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7"/>
    </row>
    <row r="11" spans="1:17" s="1" customFormat="1" ht="32.1" customHeight="1" x14ac:dyDescent="0.2">
      <c r="A11" s="158">
        <v>1</v>
      </c>
      <c r="B11" s="119" t="s">
        <v>688</v>
      </c>
      <c r="C11" s="130" t="s">
        <v>327</v>
      </c>
      <c r="D11" s="119" t="s">
        <v>689</v>
      </c>
      <c r="E11" s="160" t="s">
        <v>690</v>
      </c>
      <c r="F11" s="120" t="s">
        <v>322</v>
      </c>
      <c r="G11" s="145">
        <v>153000</v>
      </c>
      <c r="H11" s="145">
        <v>0</v>
      </c>
      <c r="I11" s="145">
        <f t="shared" ref="I11" si="0">SUM(G11:H11)</f>
        <v>153000</v>
      </c>
      <c r="J11" s="145">
        <f>IF(G11&gt;=Datos!$D$14,(Datos!$D$14*Datos!$C$14),IF(G11&lt;=Datos!$D$14,(G11*Datos!$C$14)))</f>
        <v>4391.1000000000004</v>
      </c>
      <c r="K11" s="145">
        <v>24572.29</v>
      </c>
      <c r="L11" s="145">
        <v>4651.2</v>
      </c>
      <c r="M11" s="145">
        <v>25</v>
      </c>
      <c r="N11" s="145">
        <f>+J11+K11+L11+M11</f>
        <v>33639.589999999997</v>
      </c>
      <c r="O11" s="118">
        <f t="shared" ref="O11" si="1">+I11-N11</f>
        <v>119360.41</v>
      </c>
    </row>
    <row r="12" spans="1:17" s="7" customFormat="1" ht="36.75" customHeight="1" x14ac:dyDescent="0.2">
      <c r="A12" s="272" t="s">
        <v>551</v>
      </c>
      <c r="B12" s="273"/>
      <c r="C12" s="121">
        <v>1</v>
      </c>
      <c r="D12" s="163"/>
      <c r="E12" s="164"/>
      <c r="F12" s="165"/>
      <c r="G12" s="166">
        <f t="shared" ref="G12:O12" si="2">SUM(G11:G11)</f>
        <v>153000</v>
      </c>
      <c r="H12" s="166">
        <f t="shared" si="2"/>
        <v>0</v>
      </c>
      <c r="I12" s="166">
        <f t="shared" si="2"/>
        <v>153000</v>
      </c>
      <c r="J12" s="166">
        <f t="shared" si="2"/>
        <v>4391.1000000000004</v>
      </c>
      <c r="K12" s="166">
        <f t="shared" si="2"/>
        <v>24572.29</v>
      </c>
      <c r="L12" s="166">
        <f t="shared" si="2"/>
        <v>4651.2</v>
      </c>
      <c r="M12" s="166">
        <f t="shared" si="2"/>
        <v>25</v>
      </c>
      <c r="N12" s="166">
        <f t="shared" si="2"/>
        <v>33639.589999999997</v>
      </c>
      <c r="O12" s="166">
        <f t="shared" si="2"/>
        <v>119360.41</v>
      </c>
    </row>
    <row r="13" spans="1:17" ht="36.75" customHeight="1" thickBot="1" x14ac:dyDescent="0.25">
      <c r="A13" s="282" t="s">
        <v>319</v>
      </c>
      <c r="B13" s="281"/>
      <c r="C13" s="279"/>
      <c r="D13" s="280"/>
      <c r="E13" s="280"/>
      <c r="F13" s="281"/>
      <c r="G13" s="230">
        <f>+G12</f>
        <v>153000</v>
      </c>
      <c r="H13" s="230">
        <f t="shared" ref="H13:O13" si="3">+H12</f>
        <v>0</v>
      </c>
      <c r="I13" s="230">
        <f t="shared" si="3"/>
        <v>153000</v>
      </c>
      <c r="J13" s="230">
        <f t="shared" si="3"/>
        <v>4391.1000000000004</v>
      </c>
      <c r="K13" s="230">
        <f t="shared" si="3"/>
        <v>24572.29</v>
      </c>
      <c r="L13" s="230">
        <f t="shared" si="3"/>
        <v>4651.2</v>
      </c>
      <c r="M13" s="230">
        <f t="shared" si="3"/>
        <v>25</v>
      </c>
      <c r="N13" s="230">
        <f t="shared" si="3"/>
        <v>33639.589999999997</v>
      </c>
      <c r="O13" s="230">
        <f t="shared" si="3"/>
        <v>119360.41</v>
      </c>
    </row>
    <row r="14" spans="1:17" s="17" customFormat="1" ht="32.1" customHeight="1" x14ac:dyDescent="0.2">
      <c r="A14" s="19"/>
      <c r="B14" s="169"/>
      <c r="C14" s="169"/>
      <c r="D14" s="169"/>
      <c r="E14" s="169"/>
      <c r="F14" s="169"/>
      <c r="G14" s="170"/>
      <c r="H14" s="170"/>
      <c r="I14" s="170"/>
      <c r="J14" s="170"/>
      <c r="K14" s="170"/>
      <c r="L14" s="170"/>
      <c r="M14" s="170"/>
      <c r="N14" s="170"/>
      <c r="O14" s="170"/>
    </row>
    <row r="15" spans="1:17" s="1" customFormat="1" ht="32.1" customHeight="1" x14ac:dyDescent="0.2">
      <c r="A15" s="99"/>
      <c r="B15"/>
      <c r="C15"/>
      <c r="D15"/>
      <c r="E15"/>
      <c r="F15"/>
      <c r="G15" s="171"/>
      <c r="H15"/>
      <c r="I15"/>
      <c r="J15"/>
      <c r="K15"/>
      <c r="L15"/>
      <c r="M15"/>
      <c r="N15"/>
      <c r="O15" s="171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278" t="s">
        <v>22</v>
      </c>
      <c r="G17" s="278"/>
      <c r="L17" s="278" t="s">
        <v>22</v>
      </c>
      <c r="M17" s="278"/>
      <c r="O17" s="2"/>
    </row>
    <row r="18" spans="1:16" s="2" customFormat="1" ht="21.75" customHeight="1" x14ac:dyDescent="0.2">
      <c r="A18" s="99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7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7"/>
      <c r="B20"/>
      <c r="C20" s="151"/>
      <c r="F20" s="151"/>
      <c r="G20" s="172"/>
      <c r="H20"/>
      <c r="I20"/>
      <c r="J20"/>
      <c r="K20"/>
      <c r="L20" s="152"/>
      <c r="M20" s="152"/>
      <c r="N20"/>
      <c r="O20"/>
    </row>
    <row r="21" spans="1:16" ht="21.75" customHeight="1" x14ac:dyDescent="0.2">
      <c r="A21" s="7"/>
      <c r="C21" s="2" t="s">
        <v>21</v>
      </c>
      <c r="D21" s="2"/>
      <c r="E21" s="2"/>
      <c r="F21" s="277" t="s">
        <v>24</v>
      </c>
      <c r="G21" s="277"/>
      <c r="L21" s="278" t="s">
        <v>23</v>
      </c>
      <c r="M21" s="278"/>
    </row>
    <row r="22" spans="1:16" ht="21.75" customHeight="1" x14ac:dyDescent="0.2">
      <c r="A22" s="7"/>
    </row>
    <row r="23" spans="1:16" ht="21.75" customHeight="1" x14ac:dyDescent="0.2">
      <c r="A23" s="1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6" ht="21.75" customHeight="1" x14ac:dyDescent="0.2">
      <c r="A24" s="2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6" ht="21.75" customHeight="1" x14ac:dyDescent="0.2">
      <c r="A25" s="2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6" ht="21.75" customHeight="1" x14ac:dyDescent="0.2">
      <c r="A26" s="2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6" ht="21.75" customHeight="1" x14ac:dyDescent="0.2">
      <c r="A27" s="2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6" ht="21.75" customHeight="1" x14ac:dyDescent="0.2">
      <c r="A28" s="2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6" ht="14.25" x14ac:dyDescent="0.2">
      <c r="A29" s="2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ht="14.25" x14ac:dyDescent="0.2">
      <c r="A30" s="2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6" ht="14.25" x14ac:dyDescent="0.2">
      <c r="A31" s="2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14.25" x14ac:dyDescent="0.2">
      <c r="A32" s="2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4.25" x14ac:dyDescent="0.2">
      <c r="A33" s="96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4.25" x14ac:dyDescent="0.2">
      <c r="A34" s="96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s="1" customFormat="1" ht="36" customHeight="1" x14ac:dyDescent="0.2">
      <c r="A35" s="2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s="1" customFormat="1" ht="36" customHeight="1" x14ac:dyDescent="0.2">
      <c r="A36" s="2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4.25" x14ac:dyDescent="0.2">
      <c r="A37" s="2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36" customHeight="1" x14ac:dyDescent="0.2">
      <c r="A38" s="2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36" customHeight="1" x14ac:dyDescent="0.2">
      <c r="A39" s="2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36" customHeight="1" x14ac:dyDescent="0.2">
      <c r="A40" s="2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36" customHeight="1" x14ac:dyDescent="0.2">
      <c r="A41" s="2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4.25" x14ac:dyDescent="0.2">
      <c r="A42" s="2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4.25" x14ac:dyDescent="0.2">
      <c r="A43" s="2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4.25" x14ac:dyDescent="0.2">
      <c r="A44" s="2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4.25" x14ac:dyDescent="0.2">
      <c r="A45" s="2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4.25" x14ac:dyDescent="0.2">
      <c r="A46" s="2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4.25" x14ac:dyDescent="0.2">
      <c r="A47" s="97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1:15" ht="14.25" x14ac:dyDescent="0.2">
      <c r="A48" s="97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s="3" customFormat="1" ht="36" customHeight="1" x14ac:dyDescent="0.2">
      <c r="A49" s="97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s="3" customFormat="1" ht="36" customHeight="1" x14ac:dyDescent="0.2">
      <c r="A50" s="97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s="3" customFormat="1" ht="36" customHeight="1" x14ac:dyDescent="0.2">
      <c r="A51" s="97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s="3" customFormat="1" ht="36" customHeight="1" x14ac:dyDescent="0.2">
      <c r="A52" s="97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5" s="3" customFormat="1" ht="36" customHeight="1" x14ac:dyDescent="0.2">
      <c r="A53" s="97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</row>
    <row r="54" spans="1:15" s="3" customFormat="1" ht="36" customHeight="1" x14ac:dyDescent="0.2">
      <c r="A54" s="97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</row>
    <row r="55" spans="1:15" s="3" customFormat="1" ht="36" customHeight="1" x14ac:dyDescent="0.2">
      <c r="A55" s="97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</row>
    <row r="56" spans="1:15" s="3" customFormat="1" ht="36" customHeight="1" x14ac:dyDescent="0.2">
      <c r="A56" s="97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</row>
    <row r="57" spans="1:15" s="3" customFormat="1" ht="36" customHeight="1" x14ac:dyDescent="0.2">
      <c r="A57" s="97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</row>
    <row r="58" spans="1:15" s="3" customFormat="1" ht="36" customHeight="1" x14ac:dyDescent="0.2">
      <c r="A58" s="97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</row>
    <row r="59" spans="1:15" s="3" customFormat="1" ht="36" customHeight="1" x14ac:dyDescent="0.2">
      <c r="A59" s="97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</row>
    <row r="60" spans="1:15" s="3" customFormat="1" ht="36" customHeight="1" x14ac:dyDescent="0.2">
      <c r="A60" s="98"/>
    </row>
    <row r="61" spans="1:15" s="3" customFormat="1" ht="36" customHeight="1" x14ac:dyDescent="0.2">
      <c r="A61" s="99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99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F21:G21"/>
    <mergeCell ref="L21:M21"/>
    <mergeCell ref="A13:B13"/>
    <mergeCell ref="C13:F13"/>
    <mergeCell ref="F17:G17"/>
    <mergeCell ref="L17:M17"/>
    <mergeCell ref="A12:B12"/>
    <mergeCell ref="A2:O2"/>
    <mergeCell ref="A4:O4"/>
    <mergeCell ref="A5:O5"/>
    <mergeCell ref="A10:O10"/>
    <mergeCell ref="B7:N7"/>
  </mergeCells>
  <printOptions horizontalCentered="1"/>
  <pageMargins left="1" right="1" top="1" bottom="1" header="0.5" footer="0.5"/>
  <pageSetup paperSize="5" scale="55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Nómina Personal Eventual</vt:lpstr>
      <vt:lpstr>Nomina Personal Vigilancia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2024-11-26T12:24:18Z</cp:lastPrinted>
  <dcterms:created xsi:type="dcterms:W3CDTF">2017-10-11T04:49:31Z</dcterms:created>
  <dcterms:modified xsi:type="dcterms:W3CDTF">2024-11-26T13:11:07Z</dcterms:modified>
</cp:coreProperties>
</file>