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ómina OAI 2024\"/>
    </mc:Choice>
  </mc:AlternateContent>
  <xr:revisionPtr revIDLastSave="0" documentId="13_ncr:1_{5F817DAB-E93D-4D0A-A788-F02312A35B61}" xr6:coauthVersionLast="47" xr6:coauthVersionMax="47" xr10:uidLastSave="{00000000-0000-0000-0000-000000000000}"/>
  <bookViews>
    <workbookView xWindow="14295" yWindow="0" windowWidth="14610" windowHeight="15585" firstSheet="1" activeTab="2" xr2:uid="{00000000-000D-0000-FFFF-FFFF00000000}"/>
  </bookViews>
  <sheets>
    <sheet name="Datos" sheetId="19" r:id="rId1"/>
    <sheet name="Nomina Fijos" sheetId="17" r:id="rId2"/>
    <sheet name="Temporal Cargos de Carrera" sheetId="12" r:id="rId3"/>
    <sheet name="Nómina Personal Eventual" sheetId="14" r:id="rId4"/>
    <sheet name="Nomina Personal Vigilancia" sheetId="11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Fijos'!$C$1:$C$575</definedName>
    <definedName name="_xlnm._FilterDatabase" localSheetId="3" hidden="1">'Nómina Personal Eventual'!$A$20:$Q$60</definedName>
    <definedName name="_xlnm._FilterDatabase" localSheetId="4" hidden="1">'Nomina Personal Vigilancia'!$A$9:$O$71</definedName>
    <definedName name="_xlnm._FilterDatabase" localSheetId="5" hidden="1">'Nomina Tramite de Pensión'!$A$9:$O$13</definedName>
    <definedName name="_xlnm._FilterDatabase" localSheetId="2" hidden="1">'Temporal Cargos de Carrera'!$O$2:$O$120</definedName>
    <definedName name="_xlnm.Print_Area" localSheetId="0">Datos!$B$5:$H$10</definedName>
    <definedName name="_xlnm.Print_Area" localSheetId="1">'Nomina Fijos'!$A$2:$N$506</definedName>
    <definedName name="_xlnm.Print_Area" localSheetId="3">'Nómina Personal Eventual'!$A$11:$Q$68</definedName>
    <definedName name="_xlnm.Print_Area" localSheetId="4">'Nomina Personal Vigilancia'!$A$1:$O$79</definedName>
    <definedName name="_xlnm.Print_Area" localSheetId="5">'Nomina Tramite de Pensión'!$A$1:$O$21</definedName>
    <definedName name="_xlnm.Print_Area" localSheetId="2">'Temporal Cargos de Carrera'!$A$2:$Q$118</definedName>
    <definedName name="_xlnm.Print_Titles" localSheetId="1">'Nomina Fijos'!$2:$10</definedName>
    <definedName name="_xlnm.Print_Titles" localSheetId="3">'Nómina Personal Eventual'!$10:$20</definedName>
    <definedName name="_xlnm.Print_Titles" localSheetId="4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7" l="1"/>
  <c r="J25" i="17"/>
  <c r="J27" i="17" s="1"/>
  <c r="N26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N481" i="17"/>
  <c r="N482" i="17"/>
  <c r="N483" i="17"/>
  <c r="N484" i="17"/>
  <c r="N485" i="17"/>
  <c r="N486" i="17"/>
  <c r="N487" i="17"/>
  <c r="N497" i="17" s="1"/>
  <c r="N488" i="17"/>
  <c r="N489" i="17"/>
  <c r="N490" i="17"/>
  <c r="N491" i="17"/>
  <c r="N492" i="17"/>
  <c r="N493" i="17"/>
  <c r="N494" i="17"/>
  <c r="N495" i="17"/>
  <c r="N496" i="17"/>
  <c r="H497" i="17"/>
  <c r="I497" i="17"/>
  <c r="J497" i="17"/>
  <c r="K497" i="17"/>
  <c r="L497" i="17"/>
  <c r="M497" i="17"/>
  <c r="O473" i="17"/>
  <c r="O474" i="17"/>
  <c r="O475" i="17"/>
  <c r="O476" i="17"/>
  <c r="O477" i="17"/>
  <c r="N473" i="17"/>
  <c r="N474" i="17"/>
  <c r="N475" i="17"/>
  <c r="N476" i="17"/>
  <c r="N477" i="17"/>
  <c r="H478" i="17"/>
  <c r="I478" i="17"/>
  <c r="J478" i="17"/>
  <c r="K478" i="17"/>
  <c r="L478" i="17"/>
  <c r="M478" i="17"/>
  <c r="N478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N426" i="17"/>
  <c r="N427" i="17"/>
  <c r="N470" i="17" s="1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H470" i="17"/>
  <c r="I470" i="17"/>
  <c r="J470" i="17"/>
  <c r="K470" i="17"/>
  <c r="L470" i="17"/>
  <c r="M470" i="17"/>
  <c r="O419" i="17"/>
  <c r="O420" i="17"/>
  <c r="O421" i="17"/>
  <c r="O422" i="17"/>
  <c r="N419" i="17"/>
  <c r="N420" i="17"/>
  <c r="N421" i="17"/>
  <c r="N422" i="17"/>
  <c r="H423" i="17"/>
  <c r="I423" i="17"/>
  <c r="J423" i="17"/>
  <c r="K423" i="17"/>
  <c r="L423" i="17"/>
  <c r="M423" i="17"/>
  <c r="N423" i="17"/>
  <c r="O413" i="17"/>
  <c r="O414" i="17"/>
  <c r="O415" i="17"/>
  <c r="N413" i="17"/>
  <c r="N414" i="17"/>
  <c r="N415" i="17"/>
  <c r="H416" i="17"/>
  <c r="I416" i="17"/>
  <c r="J416" i="17"/>
  <c r="K416" i="17"/>
  <c r="L416" i="17"/>
  <c r="M416" i="17"/>
  <c r="N416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N392" i="17"/>
  <c r="N393" i="17"/>
  <c r="N394" i="17"/>
  <c r="N395" i="17"/>
  <c r="N410" i="17" s="1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H410" i="17"/>
  <c r="I410" i="17"/>
  <c r="J410" i="17"/>
  <c r="K410" i="17"/>
  <c r="L410" i="17"/>
  <c r="M410" i="17"/>
  <c r="O388" i="17"/>
  <c r="N388" i="17"/>
  <c r="H389" i="17"/>
  <c r="I389" i="17"/>
  <c r="J389" i="17"/>
  <c r="K389" i="17"/>
  <c r="L389" i="17"/>
  <c r="M389" i="17"/>
  <c r="N389" i="17"/>
  <c r="O372" i="17"/>
  <c r="O373" i="17"/>
  <c r="O374" i="17"/>
  <c r="O375" i="17"/>
  <c r="O376" i="17"/>
  <c r="O377" i="17"/>
  <c r="O378" i="17"/>
  <c r="O379" i="17"/>
  <c r="O380" i="17"/>
  <c r="O381" i="17"/>
  <c r="N372" i="17"/>
  <c r="N373" i="17"/>
  <c r="N374" i="17"/>
  <c r="N375" i="17"/>
  <c r="N376" i="17"/>
  <c r="N377" i="17"/>
  <c r="N382" i="17" s="1"/>
  <c r="N378" i="17"/>
  <c r="N379" i="17"/>
  <c r="N380" i="17"/>
  <c r="N381" i="17"/>
  <c r="H382" i="17"/>
  <c r="I382" i="17"/>
  <c r="J382" i="17"/>
  <c r="K382" i="17"/>
  <c r="L382" i="17"/>
  <c r="M382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N320" i="17"/>
  <c r="N369" i="17" s="1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H369" i="17"/>
  <c r="I369" i="17"/>
  <c r="J369" i="17"/>
  <c r="K369" i="17"/>
  <c r="L369" i="17"/>
  <c r="M369" i="17"/>
  <c r="O312" i="17"/>
  <c r="O313" i="17"/>
  <c r="N312" i="17"/>
  <c r="N313" i="17"/>
  <c r="H314" i="17"/>
  <c r="I314" i="17"/>
  <c r="J314" i="17"/>
  <c r="K314" i="17"/>
  <c r="L314" i="17"/>
  <c r="M314" i="17"/>
  <c r="N314" i="17"/>
  <c r="O304" i="17"/>
  <c r="O305" i="17"/>
  <c r="O306" i="17"/>
  <c r="O307" i="17"/>
  <c r="O308" i="17"/>
  <c r="N304" i="17"/>
  <c r="N305" i="17"/>
  <c r="N306" i="17"/>
  <c r="N307" i="17"/>
  <c r="N308" i="17"/>
  <c r="H309" i="17"/>
  <c r="I309" i="17"/>
  <c r="J309" i="17"/>
  <c r="K309" i="17"/>
  <c r="L309" i="17"/>
  <c r="M309" i="17"/>
  <c r="N309" i="17"/>
  <c r="O300" i="17"/>
  <c r="O298" i="17"/>
  <c r="O299" i="17"/>
  <c r="N298" i="17"/>
  <c r="N299" i="17"/>
  <c r="N300" i="17"/>
  <c r="H301" i="17"/>
  <c r="I301" i="17"/>
  <c r="J301" i="17"/>
  <c r="K301" i="17"/>
  <c r="L301" i="17"/>
  <c r="M301" i="17"/>
  <c r="N301" i="17"/>
  <c r="O286" i="17"/>
  <c r="O287" i="17"/>
  <c r="O288" i="17"/>
  <c r="O289" i="17"/>
  <c r="O290" i="17"/>
  <c r="O291" i="17"/>
  <c r="O292" i="17"/>
  <c r="O293" i="17"/>
  <c r="O294" i="17"/>
  <c r="N286" i="17"/>
  <c r="N287" i="17"/>
  <c r="N288" i="17"/>
  <c r="N289" i="17"/>
  <c r="N290" i="17"/>
  <c r="N295" i="17" s="1"/>
  <c r="N291" i="17"/>
  <c r="N292" i="17"/>
  <c r="N293" i="17"/>
  <c r="N294" i="17"/>
  <c r="H295" i="17"/>
  <c r="I295" i="17"/>
  <c r="J295" i="17"/>
  <c r="K295" i="17"/>
  <c r="L295" i="17"/>
  <c r="M295" i="17"/>
  <c r="O277" i="17"/>
  <c r="O278" i="17"/>
  <c r="O279" i="17"/>
  <c r="N277" i="17"/>
  <c r="N278" i="17"/>
  <c r="N279" i="17"/>
  <c r="H280" i="17"/>
  <c r="I280" i="17"/>
  <c r="J280" i="17"/>
  <c r="K280" i="17"/>
  <c r="L280" i="17"/>
  <c r="M280" i="17"/>
  <c r="N280" i="17"/>
  <c r="O267" i="17"/>
  <c r="O268" i="17"/>
  <c r="O269" i="17"/>
  <c r="O270" i="17"/>
  <c r="O271" i="17"/>
  <c r="O272" i="17"/>
  <c r="O273" i="17"/>
  <c r="N267" i="17"/>
  <c r="N268" i="17"/>
  <c r="N269" i="17"/>
  <c r="N274" i="17" s="1"/>
  <c r="N270" i="17"/>
  <c r="N271" i="17"/>
  <c r="N272" i="17"/>
  <c r="N273" i="17"/>
  <c r="H274" i="17"/>
  <c r="I274" i="17"/>
  <c r="J274" i="17"/>
  <c r="K274" i="17"/>
  <c r="L274" i="17"/>
  <c r="M274" i="17"/>
  <c r="O255" i="17"/>
  <c r="O256" i="17"/>
  <c r="O257" i="17"/>
  <c r="O258" i="17"/>
  <c r="O259" i="17"/>
  <c r="O260" i="17"/>
  <c r="O261" i="17"/>
  <c r="O262" i="17"/>
  <c r="O263" i="17"/>
  <c r="N255" i="17"/>
  <c r="N264" i="17" s="1"/>
  <c r="N256" i="17"/>
  <c r="N257" i="17"/>
  <c r="N258" i="17"/>
  <c r="N259" i="17"/>
  <c r="N260" i="17"/>
  <c r="N261" i="17"/>
  <c r="N262" i="17"/>
  <c r="N263" i="17"/>
  <c r="H264" i="17"/>
  <c r="I264" i="17"/>
  <c r="J264" i="17"/>
  <c r="K264" i="17"/>
  <c r="L264" i="17"/>
  <c r="M264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N237" i="17"/>
  <c r="N238" i="17"/>
  <c r="N239" i="17"/>
  <c r="N240" i="17"/>
  <c r="N241" i="17"/>
  <c r="N242" i="17"/>
  <c r="N243" i="17"/>
  <c r="N244" i="17"/>
  <c r="N245" i="17"/>
  <c r="N246" i="17"/>
  <c r="N247" i="17"/>
  <c r="N252" i="17" s="1"/>
  <c r="N248" i="17"/>
  <c r="N249" i="17"/>
  <c r="N250" i="17"/>
  <c r="N251" i="17"/>
  <c r="H252" i="17"/>
  <c r="I252" i="17"/>
  <c r="J252" i="17"/>
  <c r="K252" i="17"/>
  <c r="L252" i="17"/>
  <c r="M252" i="17"/>
  <c r="O233" i="17"/>
  <c r="N233" i="17"/>
  <c r="H234" i="17"/>
  <c r="I234" i="17"/>
  <c r="J234" i="17"/>
  <c r="K234" i="17"/>
  <c r="L234" i="17"/>
  <c r="M234" i="17"/>
  <c r="N234" i="17"/>
  <c r="H230" i="17"/>
  <c r="I230" i="17"/>
  <c r="J230" i="17"/>
  <c r="K230" i="17"/>
  <c r="L230" i="17"/>
  <c r="M230" i="17"/>
  <c r="N230" i="17"/>
  <c r="O230" i="17"/>
  <c r="O229" i="17"/>
  <c r="O228" i="17"/>
  <c r="N229" i="17"/>
  <c r="N228" i="17"/>
  <c r="O221" i="17"/>
  <c r="O222" i="17"/>
  <c r="O223" i="17"/>
  <c r="O224" i="17"/>
  <c r="O225" i="17"/>
  <c r="N221" i="17"/>
  <c r="N222" i="17"/>
  <c r="N223" i="17"/>
  <c r="N224" i="17"/>
  <c r="N225" i="17"/>
  <c r="H226" i="17"/>
  <c r="I226" i="17"/>
  <c r="J226" i="17"/>
  <c r="K226" i="17"/>
  <c r="L226" i="17"/>
  <c r="M226" i="17"/>
  <c r="N226" i="17"/>
  <c r="O217" i="17"/>
  <c r="N217" i="17"/>
  <c r="H218" i="17"/>
  <c r="I218" i="17"/>
  <c r="J218" i="17"/>
  <c r="K218" i="17"/>
  <c r="L218" i="17"/>
  <c r="M218" i="17"/>
  <c r="N218" i="17"/>
  <c r="O211" i="17"/>
  <c r="O212" i="17"/>
  <c r="O213" i="17"/>
  <c r="N211" i="17"/>
  <c r="N212" i="17"/>
  <c r="N213" i="17"/>
  <c r="H214" i="17"/>
  <c r="I214" i="17"/>
  <c r="J214" i="17"/>
  <c r="K214" i="17"/>
  <c r="L214" i="17"/>
  <c r="M214" i="17"/>
  <c r="N214" i="17"/>
  <c r="O201" i="17"/>
  <c r="O202" i="17"/>
  <c r="O203" i="17"/>
  <c r="O204" i="17"/>
  <c r="N201" i="17"/>
  <c r="N202" i="17"/>
  <c r="N203" i="17"/>
  <c r="N204" i="17"/>
  <c r="H205" i="17"/>
  <c r="I205" i="17"/>
  <c r="J205" i="17"/>
  <c r="K205" i="17"/>
  <c r="L205" i="17"/>
  <c r="M205" i="17"/>
  <c r="N205" i="17"/>
  <c r="O197" i="17"/>
  <c r="N197" i="17"/>
  <c r="H198" i="17"/>
  <c r="I198" i="17"/>
  <c r="J198" i="17"/>
  <c r="K198" i="17"/>
  <c r="L198" i="17"/>
  <c r="M198" i="17"/>
  <c r="N198" i="17"/>
  <c r="H191" i="17"/>
  <c r="I191" i="17"/>
  <c r="J191" i="17"/>
  <c r="K191" i="17"/>
  <c r="L191" i="17"/>
  <c r="M191" i="17"/>
  <c r="N191" i="17"/>
  <c r="O191" i="17"/>
  <c r="O169" i="17"/>
  <c r="N169" i="17"/>
  <c r="H170" i="17"/>
  <c r="I170" i="17"/>
  <c r="J170" i="17"/>
  <c r="K170" i="17"/>
  <c r="L170" i="17"/>
  <c r="M170" i="17"/>
  <c r="N170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N95" i="17"/>
  <c r="N96" i="17"/>
  <c r="N97" i="17"/>
  <c r="N98" i="17"/>
  <c r="N99" i="17"/>
  <c r="N100" i="17"/>
  <c r="N101" i="17"/>
  <c r="N166" i="17" s="1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H166" i="17"/>
  <c r="I166" i="17"/>
  <c r="J166" i="17"/>
  <c r="K166" i="17"/>
  <c r="L166" i="17"/>
  <c r="M166" i="17"/>
  <c r="O91" i="17"/>
  <c r="N91" i="17"/>
  <c r="H92" i="17"/>
  <c r="I92" i="17"/>
  <c r="J92" i="17"/>
  <c r="K92" i="17"/>
  <c r="L92" i="17"/>
  <c r="M92" i="17"/>
  <c r="N92" i="17"/>
  <c r="O79" i="17"/>
  <c r="O80" i="17"/>
  <c r="O81" i="17"/>
  <c r="O82" i="17"/>
  <c r="O83" i="17"/>
  <c r="O84" i="17"/>
  <c r="O85" i="17"/>
  <c r="O86" i="17"/>
  <c r="O87" i="17"/>
  <c r="N79" i="17"/>
  <c r="N80" i="17"/>
  <c r="N81" i="17"/>
  <c r="N82" i="17"/>
  <c r="N83" i="17"/>
  <c r="N88" i="17" s="1"/>
  <c r="N84" i="17"/>
  <c r="N85" i="17"/>
  <c r="N86" i="17"/>
  <c r="N87" i="17"/>
  <c r="H88" i="17"/>
  <c r="I88" i="17"/>
  <c r="J88" i="17"/>
  <c r="K88" i="17"/>
  <c r="L88" i="17"/>
  <c r="M88" i="17"/>
  <c r="O75" i="17"/>
  <c r="N75" i="17"/>
  <c r="H76" i="17"/>
  <c r="I76" i="17"/>
  <c r="J76" i="17"/>
  <c r="K76" i="17"/>
  <c r="L76" i="17"/>
  <c r="M76" i="17"/>
  <c r="N76" i="17"/>
  <c r="O61" i="17"/>
  <c r="O62" i="17"/>
  <c r="O63" i="17"/>
  <c r="O64" i="17"/>
  <c r="O65" i="17"/>
  <c r="O66" i="17"/>
  <c r="O67" i="17"/>
  <c r="O68" i="17"/>
  <c r="N61" i="17"/>
  <c r="N62" i="17"/>
  <c r="N63" i="17"/>
  <c r="N64" i="17"/>
  <c r="N65" i="17"/>
  <c r="N69" i="17" s="1"/>
  <c r="N66" i="17"/>
  <c r="N67" i="17"/>
  <c r="N68" i="17"/>
  <c r="H69" i="17"/>
  <c r="I69" i="17"/>
  <c r="J69" i="17"/>
  <c r="K69" i="17"/>
  <c r="L69" i="17"/>
  <c r="M69" i="17"/>
  <c r="O55" i="17"/>
  <c r="O56" i="17"/>
  <c r="O57" i="17"/>
  <c r="N55" i="17"/>
  <c r="N56" i="17"/>
  <c r="N57" i="17"/>
  <c r="H58" i="17"/>
  <c r="I58" i="17"/>
  <c r="J58" i="17"/>
  <c r="K58" i="17"/>
  <c r="L58" i="17"/>
  <c r="M58" i="17"/>
  <c r="N58" i="17"/>
  <c r="O41" i="17"/>
  <c r="O42" i="17"/>
  <c r="O43" i="17"/>
  <c r="O44" i="17"/>
  <c r="O45" i="17"/>
  <c r="O46" i="17"/>
  <c r="O47" i="17"/>
  <c r="O48" i="17"/>
  <c r="O49" i="17"/>
  <c r="O50" i="17"/>
  <c r="O51" i="17"/>
  <c r="N41" i="17"/>
  <c r="N42" i="17"/>
  <c r="N43" i="17"/>
  <c r="N44" i="17"/>
  <c r="N45" i="17"/>
  <c r="N46" i="17"/>
  <c r="N52" i="17" s="1"/>
  <c r="N47" i="17"/>
  <c r="N48" i="17"/>
  <c r="N49" i="17"/>
  <c r="N50" i="17"/>
  <c r="N51" i="17"/>
  <c r="H52" i="17"/>
  <c r="I52" i="17"/>
  <c r="J52" i="17"/>
  <c r="K52" i="17"/>
  <c r="L52" i="17"/>
  <c r="M52" i="17"/>
  <c r="O35" i="17"/>
  <c r="O36" i="17"/>
  <c r="O37" i="17"/>
  <c r="N35" i="17"/>
  <c r="N36" i="17"/>
  <c r="N37" i="17"/>
  <c r="H38" i="17"/>
  <c r="I38" i="17"/>
  <c r="J38" i="17"/>
  <c r="K38" i="17"/>
  <c r="L38" i="17"/>
  <c r="M38" i="17"/>
  <c r="N38" i="17"/>
  <c r="H32" i="17"/>
  <c r="I32" i="17"/>
  <c r="J32" i="17"/>
  <c r="K32" i="17"/>
  <c r="L32" i="17"/>
  <c r="M32" i="17"/>
  <c r="N32" i="17"/>
  <c r="O32" i="17"/>
  <c r="O30" i="17"/>
  <c r="O31" i="17"/>
  <c r="N30" i="17"/>
  <c r="N31" i="17"/>
  <c r="O26" i="17"/>
  <c r="O19" i="17"/>
  <c r="O20" i="17"/>
  <c r="O21" i="17"/>
  <c r="O22" i="17"/>
  <c r="N19" i="17"/>
  <c r="N20" i="17"/>
  <c r="N23" i="17" s="1"/>
  <c r="N21" i="17"/>
  <c r="N22" i="17"/>
  <c r="O13" i="17"/>
  <c r="O14" i="17"/>
  <c r="O15" i="17"/>
  <c r="N13" i="17"/>
  <c r="N14" i="17"/>
  <c r="N15" i="17"/>
  <c r="N16" i="17" s="1"/>
  <c r="H27" i="17"/>
  <c r="I27" i="17"/>
  <c r="K27" i="17"/>
  <c r="L27" i="17"/>
  <c r="M27" i="17"/>
  <c r="H23" i="17"/>
  <c r="I23" i="17"/>
  <c r="J23" i="17"/>
  <c r="K23" i="17"/>
  <c r="L23" i="17"/>
  <c r="M23" i="17"/>
  <c r="H16" i="17"/>
  <c r="I16" i="17"/>
  <c r="J16" i="17"/>
  <c r="K16" i="17"/>
  <c r="L16" i="17"/>
  <c r="M16" i="17"/>
  <c r="N25" i="17" l="1"/>
  <c r="N27" i="17" s="1"/>
  <c r="K282" i="17" l="1"/>
  <c r="J71" i="17"/>
  <c r="L71" i="17"/>
  <c r="O34" i="11"/>
  <c r="O35" i="11"/>
  <c r="N34" i="11"/>
  <c r="N35" i="11"/>
  <c r="I34" i="11"/>
  <c r="I35" i="11"/>
  <c r="N14" i="11"/>
  <c r="I14" i="11"/>
  <c r="O14" i="11" s="1"/>
  <c r="K307" i="17"/>
  <c r="K304" i="17"/>
  <c r="K305" i="17"/>
  <c r="K263" i="17"/>
  <c r="K262" i="17"/>
  <c r="K261" i="17"/>
  <c r="K260" i="17"/>
  <c r="K259" i="17"/>
  <c r="K258" i="17"/>
  <c r="K256" i="17"/>
  <c r="K255" i="17"/>
  <c r="K14" i="17"/>
  <c r="L258" i="17"/>
  <c r="J258" i="17"/>
  <c r="I258" i="17"/>
  <c r="L257" i="17"/>
  <c r="J257" i="17"/>
  <c r="I257" i="17"/>
  <c r="O264" i="17" l="1"/>
  <c r="K71" i="17"/>
  <c r="N33" i="11"/>
  <c r="I33" i="11"/>
  <c r="O33" i="11" s="1"/>
  <c r="N62" i="12" l="1"/>
  <c r="L62" i="12"/>
  <c r="M62" i="12" s="1"/>
  <c r="M39" i="12"/>
  <c r="L39" i="12"/>
  <c r="N39" i="12"/>
  <c r="J34" i="14"/>
  <c r="K34" i="14"/>
  <c r="L34" i="14"/>
  <c r="M34" i="14"/>
  <c r="N34" i="14"/>
  <c r="O34" i="14"/>
  <c r="P34" i="14"/>
  <c r="Q34" i="14"/>
  <c r="I34" i="14"/>
  <c r="Q33" i="14"/>
  <c r="P33" i="14"/>
  <c r="P32" i="14"/>
  <c r="N33" i="14"/>
  <c r="M33" i="14" s="1"/>
  <c r="L33" i="14"/>
  <c r="K33" i="14"/>
  <c r="G274" i="17"/>
  <c r="L266" i="17"/>
  <c r="J266" i="17"/>
  <c r="I266" i="17"/>
  <c r="J75" i="17"/>
  <c r="G76" i="17"/>
  <c r="L75" i="17"/>
  <c r="I75" i="17"/>
  <c r="L46" i="17"/>
  <c r="J46" i="17"/>
  <c r="I46" i="17"/>
  <c r="K266" i="17" l="1"/>
  <c r="N266" i="17" s="1"/>
  <c r="O266" i="17" s="1"/>
  <c r="K46" i="17"/>
  <c r="K75" i="17"/>
  <c r="O76" i="17" l="1"/>
  <c r="G38" i="17" l="1"/>
  <c r="L34" i="17"/>
  <c r="J34" i="17"/>
  <c r="I34" i="17"/>
  <c r="O51" i="11"/>
  <c r="I46" i="11"/>
  <c r="I47" i="11"/>
  <c r="I48" i="11"/>
  <c r="I49" i="11"/>
  <c r="I50" i="11"/>
  <c r="I51" i="11"/>
  <c r="I52" i="11"/>
  <c r="O52" i="14"/>
  <c r="N52" i="14"/>
  <c r="M52" i="14"/>
  <c r="L52" i="14"/>
  <c r="J52" i="14"/>
  <c r="I52" i="14"/>
  <c r="P51" i="14"/>
  <c r="P52" i="14" s="1"/>
  <c r="K51" i="14"/>
  <c r="J108" i="12"/>
  <c r="O104" i="12"/>
  <c r="N104" i="12"/>
  <c r="M104" i="12"/>
  <c r="L104" i="12"/>
  <c r="J104" i="12"/>
  <c r="I104" i="12"/>
  <c r="P103" i="12"/>
  <c r="P104" i="12" s="1"/>
  <c r="K103" i="12"/>
  <c r="K104" i="12" s="1"/>
  <c r="P45" i="12"/>
  <c r="K45" i="12"/>
  <c r="Q45" i="12" s="1"/>
  <c r="J34" i="12"/>
  <c r="L34" i="12"/>
  <c r="M34" i="12"/>
  <c r="N34" i="12"/>
  <c r="O34" i="12"/>
  <c r="I34" i="12"/>
  <c r="P33" i="12"/>
  <c r="K33" i="12"/>
  <c r="L432" i="17"/>
  <c r="J432" i="17"/>
  <c r="I432" i="17"/>
  <c r="L343" i="17"/>
  <c r="J343" i="17"/>
  <c r="I343" i="17"/>
  <c r="L165" i="17"/>
  <c r="J165" i="17"/>
  <c r="I165" i="17"/>
  <c r="G69" i="17"/>
  <c r="L67" i="17"/>
  <c r="L68" i="17"/>
  <c r="J67" i="17"/>
  <c r="J68" i="17"/>
  <c r="I67" i="17"/>
  <c r="I68" i="17"/>
  <c r="Q33" i="12" l="1"/>
  <c r="K432" i="17"/>
  <c r="N34" i="17"/>
  <c r="K165" i="17"/>
  <c r="O34" i="17"/>
  <c r="Q51" i="14"/>
  <c r="Q52" i="14" s="1"/>
  <c r="K52" i="14"/>
  <c r="Q103" i="12"/>
  <c r="Q104" i="12" s="1"/>
  <c r="K343" i="17"/>
  <c r="K67" i="17"/>
  <c r="K68" i="17"/>
  <c r="H70" i="11" l="1"/>
  <c r="J70" i="11"/>
  <c r="K70" i="11"/>
  <c r="L70" i="11"/>
  <c r="M70" i="11"/>
  <c r="G70" i="11"/>
  <c r="I69" i="11"/>
  <c r="O69" i="11" s="1"/>
  <c r="H43" i="11"/>
  <c r="J43" i="11"/>
  <c r="K43" i="11"/>
  <c r="L43" i="11"/>
  <c r="M43" i="11"/>
  <c r="G43" i="11"/>
  <c r="I42" i="11"/>
  <c r="O42" i="11" s="1"/>
  <c r="H28" i="11"/>
  <c r="J28" i="11"/>
  <c r="K28" i="11"/>
  <c r="L28" i="11"/>
  <c r="M28" i="11"/>
  <c r="I26" i="11"/>
  <c r="O26" i="11" s="1"/>
  <c r="I27" i="11"/>
  <c r="O27" i="11" s="1"/>
  <c r="G28" i="11"/>
  <c r="O43" i="14"/>
  <c r="N43" i="14"/>
  <c r="M43" i="14"/>
  <c r="L43" i="14"/>
  <c r="J43" i="14"/>
  <c r="I43" i="14"/>
  <c r="P42" i="14"/>
  <c r="P43" i="14" s="1"/>
  <c r="K42" i="14"/>
  <c r="K43" i="14" s="1"/>
  <c r="J76" i="12"/>
  <c r="L76" i="12"/>
  <c r="M76" i="12"/>
  <c r="N76" i="12"/>
  <c r="O76" i="12"/>
  <c r="I76" i="12"/>
  <c r="P75" i="12"/>
  <c r="Q75" i="12" s="1"/>
  <c r="P44" i="12"/>
  <c r="K44" i="12"/>
  <c r="O16" i="12"/>
  <c r="N16" i="12"/>
  <c r="M16" i="12"/>
  <c r="L16" i="12"/>
  <c r="J16" i="12"/>
  <c r="I16" i="12"/>
  <c r="P15" i="12"/>
  <c r="P16" i="12" s="1"/>
  <c r="K15" i="12"/>
  <c r="K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I426" i="17"/>
  <c r="I427" i="17"/>
  <c r="I428" i="17"/>
  <c r="I429" i="17"/>
  <c r="I430" i="17"/>
  <c r="I431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J426" i="17"/>
  <c r="J427" i="17"/>
  <c r="J428" i="17"/>
  <c r="J429" i="17"/>
  <c r="J430" i="17"/>
  <c r="J431" i="17"/>
  <c r="J433" i="17"/>
  <c r="J434" i="17"/>
  <c r="J435" i="17"/>
  <c r="J436" i="17"/>
  <c r="J437" i="17"/>
  <c r="J438" i="17"/>
  <c r="J439" i="17"/>
  <c r="J440" i="17"/>
  <c r="J441" i="17"/>
  <c r="J442" i="17"/>
  <c r="J443" i="17"/>
  <c r="J444" i="17"/>
  <c r="J445" i="17"/>
  <c r="J446" i="17"/>
  <c r="J447" i="17"/>
  <c r="J448" i="17"/>
  <c r="J449" i="17"/>
  <c r="J450" i="17"/>
  <c r="J451" i="17"/>
  <c r="J452" i="17"/>
  <c r="J453" i="17"/>
  <c r="J454" i="17"/>
  <c r="J455" i="17"/>
  <c r="J456" i="17"/>
  <c r="J457" i="17"/>
  <c r="J458" i="17"/>
  <c r="J459" i="17"/>
  <c r="J460" i="17"/>
  <c r="J461" i="17"/>
  <c r="J462" i="17"/>
  <c r="J463" i="17"/>
  <c r="J464" i="17"/>
  <c r="J465" i="17"/>
  <c r="J466" i="17"/>
  <c r="J467" i="17"/>
  <c r="J468" i="17"/>
  <c r="J469" i="17"/>
  <c r="L469" i="17"/>
  <c r="G470" i="17"/>
  <c r="L373" i="17"/>
  <c r="J373" i="17"/>
  <c r="I373" i="17"/>
  <c r="L87" i="17"/>
  <c r="J87" i="17"/>
  <c r="I87" i="17"/>
  <c r="G88" i="17"/>
  <c r="Q44" i="12" l="1"/>
  <c r="K373" i="17"/>
  <c r="K87" i="17"/>
  <c r="Q42" i="14"/>
  <c r="Q43" i="14" s="1"/>
  <c r="Q15" i="12"/>
  <c r="Q16" i="12" s="1"/>
  <c r="O11" i="20"/>
  <c r="O12" i="20" s="1"/>
  <c r="O13" i="20" s="1"/>
  <c r="K469" i="17"/>
  <c r="P26" i="14" l="1"/>
  <c r="J27" i="14"/>
  <c r="M27" i="14"/>
  <c r="N27" i="14"/>
  <c r="O27" i="14"/>
  <c r="K26" i="14"/>
  <c r="Q26" i="14" s="1"/>
  <c r="I27" i="14"/>
  <c r="O107" i="12"/>
  <c r="O108" i="12" s="1"/>
  <c r="N107" i="12"/>
  <c r="M107" i="12"/>
  <c r="L107" i="12"/>
  <c r="J107" i="12"/>
  <c r="I107" i="12"/>
  <c r="P106" i="12"/>
  <c r="P107" i="12" s="1"/>
  <c r="K106" i="12"/>
  <c r="J101" i="12"/>
  <c r="L101" i="12"/>
  <c r="M101" i="12"/>
  <c r="N101" i="12"/>
  <c r="O101" i="12"/>
  <c r="I101" i="12"/>
  <c r="P100" i="12"/>
  <c r="K100" i="12"/>
  <c r="Q100" i="12" s="1"/>
  <c r="O86" i="12"/>
  <c r="N86" i="12"/>
  <c r="M86" i="12"/>
  <c r="L86" i="12"/>
  <c r="J86" i="12"/>
  <c r="I86" i="12"/>
  <c r="P85" i="12"/>
  <c r="P86" i="12" s="1"/>
  <c r="K85" i="12"/>
  <c r="K86" i="12" s="1"/>
  <c r="P43" i="12"/>
  <c r="K43" i="12"/>
  <c r="Q43" i="12" s="1"/>
  <c r="I25" i="11"/>
  <c r="O25" i="11" s="1"/>
  <c r="L468" i="17"/>
  <c r="K468" i="17" s="1"/>
  <c r="G198" i="17"/>
  <c r="L196" i="17"/>
  <c r="J196" i="17"/>
  <c r="J197" i="17"/>
  <c r="I196" i="17"/>
  <c r="G170" i="17"/>
  <c r="L169" i="17"/>
  <c r="J169" i="17"/>
  <c r="I169" i="17"/>
  <c r="L168" i="17"/>
  <c r="J168" i="17"/>
  <c r="I168" i="17"/>
  <c r="L63" i="17"/>
  <c r="K45" i="17"/>
  <c r="I45" i="17"/>
  <c r="Q106" i="12" l="1"/>
  <c r="Q107" i="12" s="1"/>
  <c r="K107" i="12"/>
  <c r="Q85" i="12"/>
  <c r="Q86" i="12" s="1"/>
  <c r="K169" i="17"/>
  <c r="O170" i="17" s="1"/>
  <c r="N196" i="17"/>
  <c r="K168" i="17"/>
  <c r="O196" i="17" l="1"/>
  <c r="N168" i="17"/>
  <c r="O168" i="17" l="1"/>
  <c r="L18" i="17" l="1"/>
  <c r="J18" i="17"/>
  <c r="I18" i="17"/>
  <c r="P29" i="14"/>
  <c r="K26" i="12"/>
  <c r="P26" i="12"/>
  <c r="I64" i="11"/>
  <c r="O64" i="11" s="1"/>
  <c r="I65" i="11"/>
  <c r="O65" i="11" s="1"/>
  <c r="I66" i="11"/>
  <c r="O66" i="11" s="1"/>
  <c r="I67" i="11"/>
  <c r="O67" i="11" s="1"/>
  <c r="I68" i="11"/>
  <c r="O68" i="11" s="1"/>
  <c r="L163" i="17"/>
  <c r="L164" i="17"/>
  <c r="J163" i="17"/>
  <c r="J164" i="17"/>
  <c r="L190" i="17"/>
  <c r="J190" i="17"/>
  <c r="I190" i="17"/>
  <c r="G191" i="17"/>
  <c r="I164" i="17"/>
  <c r="K164" i="17" l="1"/>
  <c r="K18" i="17"/>
  <c r="N18" i="17" s="1"/>
  <c r="O18" i="17" s="1"/>
  <c r="K190" i="17"/>
  <c r="N190" i="17" s="1"/>
  <c r="O190" i="17" s="1"/>
  <c r="L25" i="17" l="1"/>
  <c r="L47" i="17"/>
  <c r="L48" i="17"/>
  <c r="O89" i="12"/>
  <c r="N89" i="12"/>
  <c r="M89" i="12"/>
  <c r="L89" i="12"/>
  <c r="J89" i="12"/>
  <c r="I89" i="12"/>
  <c r="P88" i="12"/>
  <c r="P89" i="12" s="1"/>
  <c r="K88" i="12"/>
  <c r="K89" i="12" s="1"/>
  <c r="Q88" i="12" l="1"/>
  <c r="Q89" i="12" s="1"/>
  <c r="O83" i="12"/>
  <c r="N83" i="12"/>
  <c r="M83" i="12"/>
  <c r="L83" i="12"/>
  <c r="J83" i="12"/>
  <c r="I83" i="12"/>
  <c r="P82" i="12"/>
  <c r="P83" i="12" s="1"/>
  <c r="K82" i="12"/>
  <c r="K83" i="12" s="1"/>
  <c r="Q82" i="12" l="1"/>
  <c r="Q83" i="12" s="1"/>
  <c r="L477" i="17"/>
  <c r="J477" i="17"/>
  <c r="G478" i="17"/>
  <c r="I477" i="17"/>
  <c r="L342" i="17"/>
  <c r="J342" i="17"/>
  <c r="I342" i="17"/>
  <c r="I163" i="17"/>
  <c r="G32" i="17" l="1"/>
  <c r="L29" i="17"/>
  <c r="J29" i="17"/>
  <c r="I29" i="17"/>
  <c r="N29" i="17" l="1"/>
  <c r="O29" i="17" s="1"/>
  <c r="P58" i="14"/>
  <c r="P55" i="14"/>
  <c r="P54" i="14"/>
  <c r="J46" i="14"/>
  <c r="L46" i="14"/>
  <c r="M46" i="14"/>
  <c r="N46" i="14"/>
  <c r="O46" i="14"/>
  <c r="I46" i="14"/>
  <c r="P45" i="14"/>
  <c r="K45" i="14"/>
  <c r="O37" i="14"/>
  <c r="N37" i="14"/>
  <c r="M37" i="14"/>
  <c r="L37" i="14"/>
  <c r="J37" i="14"/>
  <c r="I37" i="14"/>
  <c r="P36" i="14"/>
  <c r="P37" i="14" s="1"/>
  <c r="K36" i="14"/>
  <c r="K37" i="14" s="1"/>
  <c r="P25" i="14"/>
  <c r="K25" i="14"/>
  <c r="Q45" i="14" l="1"/>
  <c r="Q46" i="14" s="1"/>
  <c r="K46" i="14"/>
  <c r="P46" i="14"/>
  <c r="Q25" i="14"/>
  <c r="Q36" i="14"/>
  <c r="Q37" i="14" s="1"/>
  <c r="P32" i="12" l="1"/>
  <c r="K32" i="12"/>
  <c r="Q32" i="12" l="1"/>
  <c r="L496" i="17"/>
  <c r="I496" i="17"/>
  <c r="G497" i="17"/>
  <c r="L397" i="17"/>
  <c r="J397" i="17"/>
  <c r="I397" i="17"/>
  <c r="G309" i="17"/>
  <c r="L306" i="17"/>
  <c r="L307" i="17"/>
  <c r="L308" i="17"/>
  <c r="J306" i="17"/>
  <c r="J307" i="17"/>
  <c r="J308" i="17"/>
  <c r="I306" i="17"/>
  <c r="I307" i="17"/>
  <c r="I308" i="17"/>
  <c r="L189" i="17"/>
  <c r="L188" i="17"/>
  <c r="J189" i="17"/>
  <c r="I189" i="17"/>
  <c r="L157" i="17"/>
  <c r="L158" i="17"/>
  <c r="L159" i="17"/>
  <c r="L160" i="17"/>
  <c r="L161" i="17"/>
  <c r="L162" i="17"/>
  <c r="J157" i="17"/>
  <c r="J158" i="17"/>
  <c r="J159" i="17"/>
  <c r="J160" i="17"/>
  <c r="J161" i="17"/>
  <c r="J162" i="17"/>
  <c r="I157" i="17"/>
  <c r="I158" i="17"/>
  <c r="I159" i="17"/>
  <c r="I160" i="17"/>
  <c r="I161" i="17"/>
  <c r="I162" i="17"/>
  <c r="L91" i="17"/>
  <c r="G92" i="17"/>
  <c r="J91" i="17"/>
  <c r="I91" i="17"/>
  <c r="I44" i="17" l="1"/>
  <c r="G23" i="17"/>
  <c r="J19" i="17"/>
  <c r="G16" i="17" l="1"/>
  <c r="K61" i="12" l="1"/>
  <c r="P61" i="12"/>
  <c r="Q61" i="12" l="1"/>
  <c r="L493" i="17"/>
  <c r="L494" i="17"/>
  <c r="L495" i="17"/>
  <c r="L480" i="17"/>
  <c r="L481" i="17"/>
  <c r="L482" i="17"/>
  <c r="J480" i="17"/>
  <c r="J481" i="17"/>
  <c r="J482" i="17"/>
  <c r="I480" i="17"/>
  <c r="I481" i="17"/>
  <c r="L426" i="17"/>
  <c r="J425" i="17"/>
  <c r="I425" i="17"/>
  <c r="G423" i="17"/>
  <c r="G416" i="17"/>
  <c r="G410" i="17"/>
  <c r="G389" i="17"/>
  <c r="G382" i="17"/>
  <c r="G369" i="17"/>
  <c r="H317" i="17"/>
  <c r="M317" i="17"/>
  <c r="G317" i="17"/>
  <c r="G314" i="17"/>
  <c r="G301" i="17"/>
  <c r="G295" i="17"/>
  <c r="H283" i="17"/>
  <c r="K283" i="17"/>
  <c r="M283" i="17"/>
  <c r="G283" i="17"/>
  <c r="G280" i="17"/>
  <c r="G252" i="17"/>
  <c r="G234" i="17"/>
  <c r="G230" i="17"/>
  <c r="I220" i="17"/>
  <c r="L201" i="17"/>
  <c r="L202" i="17"/>
  <c r="L203" i="17"/>
  <c r="L204" i="17"/>
  <c r="I60" i="17"/>
  <c r="G58" i="17"/>
  <c r="L49" i="17"/>
  <c r="J49" i="17"/>
  <c r="I41" i="17"/>
  <c r="I42" i="17"/>
  <c r="I43" i="17"/>
  <c r="I47" i="17"/>
  <c r="I48" i="17"/>
  <c r="I49" i="17"/>
  <c r="I50" i="17"/>
  <c r="I51" i="17"/>
  <c r="L30" i="17"/>
  <c r="I30" i="17"/>
  <c r="J21" i="17" l="1"/>
  <c r="I495" i="17" l="1"/>
  <c r="L484" i="17"/>
  <c r="J484" i="17"/>
  <c r="I484" i="17"/>
  <c r="L483" i="17" l="1"/>
  <c r="J483" i="17"/>
  <c r="I483" i="17"/>
  <c r="L476" i="17" l="1"/>
  <c r="J476" i="17"/>
  <c r="I476" i="17"/>
  <c r="L475" i="17"/>
  <c r="J475" i="17"/>
  <c r="I475" i="17"/>
  <c r="L474" i="17"/>
  <c r="J474" i="17"/>
  <c r="I474" i="17"/>
  <c r="L473" i="17"/>
  <c r="J473" i="17"/>
  <c r="I473" i="17"/>
  <c r="L472" i="17"/>
  <c r="J472" i="17"/>
  <c r="I472" i="17"/>
  <c r="N472" i="17" l="1"/>
  <c r="L467" i="17"/>
  <c r="L466" i="17"/>
  <c r="L465" i="17"/>
  <c r="L464" i="17"/>
  <c r="L463" i="17"/>
  <c r="L462" i="17"/>
  <c r="L461" i="17"/>
  <c r="L460" i="17"/>
  <c r="L459" i="17"/>
  <c r="L458" i="17"/>
  <c r="L457" i="17"/>
  <c r="L456" i="17"/>
  <c r="L455" i="17"/>
  <c r="L454" i="17"/>
  <c r="L453" i="17"/>
  <c r="L452" i="17"/>
  <c r="L451" i="17"/>
  <c r="L450" i="17"/>
  <c r="L449" i="17"/>
  <c r="K449" i="17" s="1"/>
  <c r="L448" i="17"/>
  <c r="L447" i="17"/>
  <c r="L446" i="17"/>
  <c r="L445" i="17"/>
  <c r="L444" i="17"/>
  <c r="L443" i="17"/>
  <c r="L442" i="17"/>
  <c r="O472" i="17" l="1"/>
  <c r="O478" i="17"/>
  <c r="L441" i="17" l="1"/>
  <c r="L440" i="17"/>
  <c r="L439" i="17"/>
  <c r="L438" i="17"/>
  <c r="L437" i="17"/>
  <c r="L436" i="17"/>
  <c r="L435" i="17"/>
  <c r="L434" i="17"/>
  <c r="L433" i="17"/>
  <c r="L431" i="17"/>
  <c r="L430" i="17"/>
  <c r="L429" i="17"/>
  <c r="L428" i="17"/>
  <c r="L427" i="17" l="1"/>
  <c r="L422" i="17" l="1"/>
  <c r="J422" i="17"/>
  <c r="I422" i="17"/>
  <c r="L415" i="17"/>
  <c r="J415" i="17"/>
  <c r="I415" i="17"/>
  <c r="L414" i="17" l="1"/>
  <c r="J414" i="17"/>
  <c r="I414" i="17"/>
  <c r="L413" i="17"/>
  <c r="J413" i="17"/>
  <c r="I413" i="17"/>
  <c r="L412" i="17"/>
  <c r="J412" i="17"/>
  <c r="I412" i="17"/>
  <c r="L393" i="17" l="1"/>
  <c r="L394" i="17"/>
  <c r="J393" i="17"/>
  <c r="J394" i="17"/>
  <c r="I393" i="17"/>
  <c r="I394" i="17"/>
  <c r="L409" i="17"/>
  <c r="J409" i="17"/>
  <c r="I409" i="17"/>
  <c r="L408" i="17"/>
  <c r="J408" i="17"/>
  <c r="I408" i="17"/>
  <c r="L407" i="17"/>
  <c r="J407" i="17"/>
  <c r="I407" i="17"/>
  <c r="L406" i="17"/>
  <c r="J406" i="17"/>
  <c r="I406" i="17"/>
  <c r="L405" i="17"/>
  <c r="J405" i="17"/>
  <c r="I405" i="17"/>
  <c r="L404" i="17"/>
  <c r="J404" i="17"/>
  <c r="I404" i="17"/>
  <c r="L403" i="17"/>
  <c r="J403" i="17"/>
  <c r="I403" i="17"/>
  <c r="L402" i="17"/>
  <c r="J402" i="17"/>
  <c r="I402" i="17"/>
  <c r="L401" i="17"/>
  <c r="J401" i="17"/>
  <c r="I401" i="17"/>
  <c r="L400" i="17"/>
  <c r="J400" i="17"/>
  <c r="I400" i="17"/>
  <c r="L399" i="17"/>
  <c r="J399" i="17"/>
  <c r="I399" i="17"/>
  <c r="L398" i="17"/>
  <c r="J398" i="17"/>
  <c r="I398" i="17"/>
  <c r="L396" i="17" l="1"/>
  <c r="J396" i="17"/>
  <c r="I396" i="17"/>
  <c r="L395" i="17"/>
  <c r="J395" i="17"/>
  <c r="I395" i="17"/>
  <c r="L388" i="17"/>
  <c r="J388" i="17"/>
  <c r="I388" i="17"/>
  <c r="L387" i="17"/>
  <c r="J387" i="17"/>
  <c r="I387" i="17"/>
  <c r="L381" i="17"/>
  <c r="J381" i="17"/>
  <c r="I381" i="17"/>
  <c r="L380" i="17"/>
  <c r="J380" i="17"/>
  <c r="I380" i="17"/>
  <c r="L379" i="17"/>
  <c r="J379" i="17"/>
  <c r="I379" i="17"/>
  <c r="L378" i="17"/>
  <c r="J378" i="17"/>
  <c r="I378" i="17"/>
  <c r="L377" i="17"/>
  <c r="J377" i="17"/>
  <c r="I377" i="17"/>
  <c r="J376" i="17"/>
  <c r="I376" i="17"/>
  <c r="L375" i="17"/>
  <c r="J375" i="17"/>
  <c r="I375" i="17"/>
  <c r="L374" i="17"/>
  <c r="J374" i="17"/>
  <c r="I374" i="17"/>
  <c r="O389" i="17" l="1"/>
  <c r="N387" i="17"/>
  <c r="L372" i="17"/>
  <c r="J372" i="17"/>
  <c r="I372" i="17"/>
  <c r="L371" i="17"/>
  <c r="J371" i="17"/>
  <c r="I371" i="17"/>
  <c r="L368" i="17"/>
  <c r="J368" i="17"/>
  <c r="I368" i="17"/>
  <c r="L367" i="17"/>
  <c r="J367" i="17"/>
  <c r="I367" i="17"/>
  <c r="L366" i="17"/>
  <c r="J366" i="17"/>
  <c r="I366" i="17"/>
  <c r="L365" i="17"/>
  <c r="J365" i="17"/>
  <c r="I365" i="17"/>
  <c r="L364" i="17"/>
  <c r="J364" i="17"/>
  <c r="I364" i="17"/>
  <c r="L363" i="17"/>
  <c r="J363" i="17"/>
  <c r="I363" i="17"/>
  <c r="L362" i="17"/>
  <c r="J362" i="17"/>
  <c r="I362" i="17"/>
  <c r="L361" i="17"/>
  <c r="J361" i="17"/>
  <c r="I361" i="17"/>
  <c r="L360" i="17"/>
  <c r="J360" i="17"/>
  <c r="I360" i="17"/>
  <c r="L359" i="17"/>
  <c r="J359" i="17"/>
  <c r="I359" i="17"/>
  <c r="L358" i="17"/>
  <c r="J358" i="17"/>
  <c r="I358" i="17"/>
  <c r="L357" i="17"/>
  <c r="J357" i="17"/>
  <c r="I357" i="17"/>
  <c r="L356" i="17"/>
  <c r="J356" i="17"/>
  <c r="I356" i="17"/>
  <c r="L355" i="17"/>
  <c r="J355" i="17"/>
  <c r="I355" i="17"/>
  <c r="L354" i="17"/>
  <c r="J354" i="17"/>
  <c r="I354" i="17"/>
  <c r="L353" i="17"/>
  <c r="J353" i="17"/>
  <c r="I353" i="17"/>
  <c r="L352" i="17"/>
  <c r="J352" i="17"/>
  <c r="I352" i="17"/>
  <c r="L351" i="17"/>
  <c r="J351" i="17"/>
  <c r="I351" i="17"/>
  <c r="L350" i="17"/>
  <c r="J350" i="17"/>
  <c r="I350" i="17"/>
  <c r="L349" i="17"/>
  <c r="J349" i="17"/>
  <c r="I349" i="17"/>
  <c r="L348" i="17"/>
  <c r="J348" i="17"/>
  <c r="I348" i="17"/>
  <c r="L347" i="17"/>
  <c r="J347" i="17"/>
  <c r="I347" i="17"/>
  <c r="L346" i="17"/>
  <c r="J346" i="17"/>
  <c r="I346" i="17"/>
  <c r="L345" i="17"/>
  <c r="J345" i="17"/>
  <c r="I345" i="17"/>
  <c r="L344" i="17"/>
  <c r="J344" i="17"/>
  <c r="I344" i="17"/>
  <c r="L341" i="17"/>
  <c r="J341" i="17"/>
  <c r="I341" i="17"/>
  <c r="O387" i="17" l="1"/>
  <c r="N371" i="17"/>
  <c r="O371" i="17" s="1"/>
  <c r="L340" i="17"/>
  <c r="J340" i="17"/>
  <c r="I340" i="17"/>
  <c r="L339" i="17"/>
  <c r="J339" i="17"/>
  <c r="I339" i="17"/>
  <c r="L338" i="17"/>
  <c r="J338" i="17"/>
  <c r="I338" i="17"/>
  <c r="L337" i="17"/>
  <c r="J337" i="17"/>
  <c r="I337" i="17"/>
  <c r="L336" i="17"/>
  <c r="J336" i="17"/>
  <c r="I336" i="17"/>
  <c r="L335" i="17"/>
  <c r="J335" i="17"/>
  <c r="I335" i="17"/>
  <c r="L334" i="17"/>
  <c r="J334" i="17"/>
  <c r="I334" i="17"/>
  <c r="L333" i="17"/>
  <c r="J333" i="17"/>
  <c r="I333" i="17"/>
  <c r="L320" i="17"/>
  <c r="J320" i="17"/>
  <c r="I320" i="17"/>
  <c r="L319" i="17"/>
  <c r="J319" i="17"/>
  <c r="I319" i="17"/>
  <c r="L316" i="17"/>
  <c r="L317" i="17" s="1"/>
  <c r="J316" i="17"/>
  <c r="J317" i="17" s="1"/>
  <c r="I316" i="17"/>
  <c r="I317" i="17" s="1"/>
  <c r="L312" i="17"/>
  <c r="J312" i="17"/>
  <c r="I312" i="17"/>
  <c r="L311" i="17"/>
  <c r="J311" i="17"/>
  <c r="I311" i="17"/>
  <c r="L304" i="17"/>
  <c r="J304" i="17"/>
  <c r="I304" i="17"/>
  <c r="L305" i="17"/>
  <c r="J305" i="17"/>
  <c r="I305" i="17"/>
  <c r="L303" i="17"/>
  <c r="J303" i="17"/>
  <c r="I303" i="17"/>
  <c r="L300" i="17"/>
  <c r="J300" i="17"/>
  <c r="I300" i="17"/>
  <c r="L299" i="17"/>
  <c r="J299" i="17"/>
  <c r="I299" i="17"/>
  <c r="N319" i="17" l="1"/>
  <c r="L298" i="17"/>
  <c r="J298" i="17"/>
  <c r="I298" i="17"/>
  <c r="L297" i="17"/>
  <c r="J297" i="17"/>
  <c r="I297" i="17"/>
  <c r="L294" i="17"/>
  <c r="J294" i="17"/>
  <c r="I294" i="17"/>
  <c r="L282" i="17"/>
  <c r="L283" i="17" s="1"/>
  <c r="J282" i="17"/>
  <c r="J283" i="17" s="1"/>
  <c r="I282" i="17"/>
  <c r="I283" i="17" s="1"/>
  <c r="L256" i="17"/>
  <c r="J256" i="17"/>
  <c r="I256" i="17"/>
  <c r="L255" i="17"/>
  <c r="J255" i="17"/>
  <c r="I255" i="17"/>
  <c r="L250" i="17"/>
  <c r="J250" i="17"/>
  <c r="I250" i="17"/>
  <c r="L249" i="17"/>
  <c r="J249" i="17"/>
  <c r="I249" i="17"/>
  <c r="L248" i="17"/>
  <c r="J248" i="17"/>
  <c r="I248" i="17"/>
  <c r="L247" i="17"/>
  <c r="J247" i="17"/>
  <c r="I247" i="17"/>
  <c r="L236" i="17"/>
  <c r="J236" i="17"/>
  <c r="I236" i="17"/>
  <c r="L233" i="17"/>
  <c r="J233" i="17"/>
  <c r="I233" i="17"/>
  <c r="J228" i="17"/>
  <c r="I228" i="17"/>
  <c r="L222" i="17"/>
  <c r="J222" i="17"/>
  <c r="I222" i="17"/>
  <c r="O319" i="17" l="1"/>
  <c r="N282" i="17"/>
  <c r="O282" i="17" l="1"/>
  <c r="O283" i="17" s="1"/>
  <c r="N283" i="17"/>
  <c r="L223" i="17"/>
  <c r="J223" i="17"/>
  <c r="I223" i="17"/>
  <c r="J188" i="17"/>
  <c r="I188" i="17"/>
  <c r="L186" i="17"/>
  <c r="J186" i="17"/>
  <c r="I186" i="17"/>
  <c r="L185" i="17"/>
  <c r="J185" i="17"/>
  <c r="I185" i="17"/>
  <c r="L184" i="17"/>
  <c r="J184" i="17"/>
  <c r="I184" i="17"/>
  <c r="L183" i="17"/>
  <c r="J183" i="17"/>
  <c r="I183" i="17"/>
  <c r="N184" i="17" l="1"/>
  <c r="O184" i="17" s="1"/>
  <c r="J187" i="17"/>
  <c r="I187" i="17"/>
  <c r="L187" i="17"/>
  <c r="L182" i="17"/>
  <c r="J182" i="17"/>
  <c r="I182" i="17"/>
  <c r="L181" i="17" l="1"/>
  <c r="J181" i="17"/>
  <c r="I181" i="17"/>
  <c r="L180" i="17" l="1"/>
  <c r="J180" i="17"/>
  <c r="I180" i="17"/>
  <c r="L179" i="17"/>
  <c r="J179" i="17"/>
  <c r="I179" i="17"/>
  <c r="L178" i="17"/>
  <c r="J178" i="17"/>
  <c r="I178" i="17"/>
  <c r="L177" i="17"/>
  <c r="J177" i="17"/>
  <c r="I177" i="17"/>
  <c r="L176" i="17"/>
  <c r="J176" i="17"/>
  <c r="I176" i="17"/>
  <c r="L175" i="17"/>
  <c r="J175" i="17"/>
  <c r="N175" i="17" s="1"/>
  <c r="I175" i="17"/>
  <c r="L172" i="17"/>
  <c r="L173" i="17"/>
  <c r="L174" i="17"/>
  <c r="J173" i="17"/>
  <c r="I173" i="17"/>
  <c r="I174" i="17"/>
  <c r="J172" i="17"/>
  <c r="I172" i="17"/>
  <c r="M194" i="17"/>
  <c r="H194" i="17"/>
  <c r="G194" i="17"/>
  <c r="L193" i="17"/>
  <c r="J193" i="17"/>
  <c r="I193" i="17"/>
  <c r="I194" i="17" s="1"/>
  <c r="L156" i="17"/>
  <c r="J156" i="17"/>
  <c r="I156" i="17"/>
  <c r="L155" i="17"/>
  <c r="J155" i="17"/>
  <c r="I155" i="17"/>
  <c r="L154" i="17"/>
  <c r="J154" i="17"/>
  <c r="I154" i="17"/>
  <c r="L153" i="17"/>
  <c r="J153" i="17"/>
  <c r="I153" i="17"/>
  <c r="L152" i="17"/>
  <c r="J152" i="17"/>
  <c r="I152" i="17"/>
  <c r="I151" i="17"/>
  <c r="L150" i="17"/>
  <c r="J150" i="17"/>
  <c r="I150" i="17"/>
  <c r="I149" i="17"/>
  <c r="I148" i="17"/>
  <c r="L147" i="17"/>
  <c r="J147" i="17"/>
  <c r="I147" i="17"/>
  <c r="L146" i="17"/>
  <c r="J146" i="17"/>
  <c r="I146" i="17"/>
  <c r="L145" i="17"/>
  <c r="J145" i="17"/>
  <c r="I145" i="17"/>
  <c r="I144" i="17"/>
  <c r="L143" i="17"/>
  <c r="J143" i="17"/>
  <c r="I143" i="17"/>
  <c r="L142" i="17"/>
  <c r="J142" i="17"/>
  <c r="I142" i="17"/>
  <c r="I141" i="17"/>
  <c r="I140" i="17"/>
  <c r="G139" i="17"/>
  <c r="J139" i="17" s="1"/>
  <c r="L138" i="17"/>
  <c r="J138" i="17"/>
  <c r="I138" i="17"/>
  <c r="L137" i="17"/>
  <c r="J137" i="17"/>
  <c r="I137" i="17"/>
  <c r="L136" i="17"/>
  <c r="J136" i="17"/>
  <c r="I136" i="17"/>
  <c r="L135" i="17"/>
  <c r="J135" i="17"/>
  <c r="I135" i="17"/>
  <c r="L134" i="17"/>
  <c r="J134" i="17"/>
  <c r="I134" i="17"/>
  <c r="L133" i="17"/>
  <c r="J133" i="17"/>
  <c r="I133" i="17"/>
  <c r="L132" i="17"/>
  <c r="J132" i="17"/>
  <c r="I132" i="17"/>
  <c r="L131" i="17"/>
  <c r="J131" i="17"/>
  <c r="I131" i="17"/>
  <c r="L130" i="17"/>
  <c r="J130" i="17"/>
  <c r="I130" i="17"/>
  <c r="L129" i="17"/>
  <c r="J129" i="17"/>
  <c r="I129" i="17"/>
  <c r="L128" i="17"/>
  <c r="J128" i="17"/>
  <c r="I128" i="17"/>
  <c r="L127" i="17"/>
  <c r="J127" i="17"/>
  <c r="I127" i="17"/>
  <c r="G126" i="17"/>
  <c r="L125" i="17"/>
  <c r="J125" i="17"/>
  <c r="I125" i="17"/>
  <c r="L124" i="17"/>
  <c r="J124" i="17"/>
  <c r="I124" i="17"/>
  <c r="L123" i="17"/>
  <c r="J123" i="17"/>
  <c r="I123" i="17"/>
  <c r="L122" i="17"/>
  <c r="J122" i="17"/>
  <c r="I122" i="17"/>
  <c r="L121" i="17"/>
  <c r="J121" i="17"/>
  <c r="I121" i="17"/>
  <c r="G166" i="17" l="1"/>
  <c r="N176" i="17"/>
  <c r="O176" i="17"/>
  <c r="N193" i="17"/>
  <c r="O193" i="17" s="1"/>
  <c r="L139" i="17"/>
  <c r="L194" i="17"/>
  <c r="K194" i="17"/>
  <c r="J194" i="17"/>
  <c r="I139" i="17"/>
  <c r="J126" i="17"/>
  <c r="I126" i="17"/>
  <c r="L126" i="17"/>
  <c r="L120" i="17"/>
  <c r="J120" i="17"/>
  <c r="I120" i="17"/>
  <c r="L119" i="17"/>
  <c r="J119" i="17"/>
  <c r="I119" i="17"/>
  <c r="L118" i="17"/>
  <c r="J118" i="17"/>
  <c r="I118" i="17"/>
  <c r="L117" i="17"/>
  <c r="J117" i="17"/>
  <c r="I117" i="17"/>
  <c r="L116" i="17"/>
  <c r="J116" i="17"/>
  <c r="I116" i="17"/>
  <c r="L115" i="17"/>
  <c r="J115" i="17"/>
  <c r="I115" i="17"/>
  <c r="O175" i="17" l="1"/>
  <c r="L114" i="17"/>
  <c r="J114" i="17"/>
  <c r="I114" i="17"/>
  <c r="L113" i="17"/>
  <c r="J113" i="17"/>
  <c r="I113" i="17"/>
  <c r="L112" i="17"/>
  <c r="J112" i="17"/>
  <c r="I112" i="17"/>
  <c r="L111" i="17"/>
  <c r="J111" i="17"/>
  <c r="I111" i="17"/>
  <c r="L110" i="17"/>
  <c r="J110" i="17"/>
  <c r="I110" i="17"/>
  <c r="L109" i="17"/>
  <c r="J109" i="17"/>
  <c r="I109" i="17"/>
  <c r="L108" i="17"/>
  <c r="J108" i="17"/>
  <c r="I108" i="17"/>
  <c r="L107" i="17"/>
  <c r="J107" i="17"/>
  <c r="I107" i="17"/>
  <c r="I102" i="17"/>
  <c r="J102" i="17"/>
  <c r="L102" i="17"/>
  <c r="I103" i="17"/>
  <c r="J103" i="17"/>
  <c r="L103" i="17"/>
  <c r="I104" i="17"/>
  <c r="J104" i="17"/>
  <c r="L104" i="17"/>
  <c r="I105" i="17"/>
  <c r="J105" i="17"/>
  <c r="L105" i="17"/>
  <c r="I106" i="17"/>
  <c r="J106" i="17"/>
  <c r="L106" i="17"/>
  <c r="I101" i="17"/>
  <c r="J101" i="17"/>
  <c r="L101" i="17"/>
  <c r="I100" i="17"/>
  <c r="J100" i="17"/>
  <c r="L100" i="17"/>
  <c r="N194" i="17" l="1"/>
  <c r="O194" i="17"/>
  <c r="L95" i="17"/>
  <c r="L96" i="17"/>
  <c r="L97" i="17"/>
  <c r="J95" i="17"/>
  <c r="J96" i="17"/>
  <c r="J97" i="17"/>
  <c r="I96" i="17"/>
  <c r="I97" i="17"/>
  <c r="L99" i="17"/>
  <c r="J99" i="17"/>
  <c r="I99" i="17"/>
  <c r="L98" i="17"/>
  <c r="J98" i="17"/>
  <c r="I98" i="17"/>
  <c r="I95" i="17"/>
  <c r="L94" i="17"/>
  <c r="J94" i="17"/>
  <c r="I94" i="17"/>
  <c r="L90" i="17"/>
  <c r="J90" i="17"/>
  <c r="I90" i="17"/>
  <c r="L86" i="17"/>
  <c r="J86" i="17"/>
  <c r="I86" i="17"/>
  <c r="I85" i="17"/>
  <c r="I84" i="17"/>
  <c r="L83" i="17"/>
  <c r="J83" i="17"/>
  <c r="I83" i="17"/>
  <c r="L82" i="17"/>
  <c r="J82" i="17"/>
  <c r="I82" i="17"/>
  <c r="L81" i="17"/>
  <c r="J81" i="17"/>
  <c r="I81" i="17"/>
  <c r="L80" i="17"/>
  <c r="J80" i="17"/>
  <c r="I80" i="17"/>
  <c r="L79" i="17"/>
  <c r="J79" i="17"/>
  <c r="I79" i="17"/>
  <c r="L78" i="17"/>
  <c r="J78" i="17"/>
  <c r="I78" i="17"/>
  <c r="I197" i="17"/>
  <c r="L197" i="17"/>
  <c r="L74" i="17"/>
  <c r="J74" i="17"/>
  <c r="I74" i="17"/>
  <c r="I71" i="17"/>
  <c r="I72" i="17" s="1"/>
  <c r="M72" i="17"/>
  <c r="H72" i="17"/>
  <c r="G72" i="17"/>
  <c r="L66" i="17"/>
  <c r="J66" i="17"/>
  <c r="I66" i="17"/>
  <c r="I65" i="17"/>
  <c r="L72" i="17" l="1"/>
  <c r="N71" i="17"/>
  <c r="J72" i="17"/>
  <c r="N74" i="17"/>
  <c r="L64" i="17"/>
  <c r="J64" i="17"/>
  <c r="I64" i="17"/>
  <c r="J63" i="17"/>
  <c r="I63" i="17"/>
  <c r="L62" i="17"/>
  <c r="J62" i="17"/>
  <c r="I62" i="17"/>
  <c r="L61" i="17"/>
  <c r="J61" i="17"/>
  <c r="I61" i="17"/>
  <c r="L60" i="17"/>
  <c r="J60" i="17"/>
  <c r="O198" i="17" l="1"/>
  <c r="O74" i="17"/>
  <c r="L57" i="17" l="1"/>
  <c r="J57" i="17"/>
  <c r="I57" i="17"/>
  <c r="L56" i="17"/>
  <c r="J56" i="17"/>
  <c r="I56" i="17"/>
  <c r="L55" i="17" l="1"/>
  <c r="J55" i="17"/>
  <c r="I55" i="17"/>
  <c r="L54" i="17"/>
  <c r="J54" i="17"/>
  <c r="I54" i="17"/>
  <c r="P27" i="12"/>
  <c r="P28" i="12"/>
  <c r="J97" i="12"/>
  <c r="L97" i="12"/>
  <c r="M97" i="12"/>
  <c r="N97" i="12"/>
  <c r="O97" i="12"/>
  <c r="I97" i="12"/>
  <c r="J94" i="12"/>
  <c r="M94" i="12"/>
  <c r="N94" i="12"/>
  <c r="O94" i="12"/>
  <c r="I94" i="12"/>
  <c r="J80" i="12"/>
  <c r="L80" i="12"/>
  <c r="M80" i="12"/>
  <c r="N80" i="12"/>
  <c r="O80" i="12"/>
  <c r="I80" i="12"/>
  <c r="J72" i="12"/>
  <c r="L72" i="12"/>
  <c r="M72" i="12"/>
  <c r="N72" i="12"/>
  <c r="O72" i="12"/>
  <c r="I72" i="12"/>
  <c r="J69" i="12"/>
  <c r="L69" i="12"/>
  <c r="M69" i="12"/>
  <c r="N69" i="12"/>
  <c r="O69" i="12"/>
  <c r="I69" i="12"/>
  <c r="J63" i="12"/>
  <c r="L63" i="12"/>
  <c r="M63" i="12"/>
  <c r="N63" i="12"/>
  <c r="O63" i="12"/>
  <c r="I63" i="12"/>
  <c r="J59" i="12"/>
  <c r="L59" i="12"/>
  <c r="M59" i="12"/>
  <c r="N59" i="12"/>
  <c r="O59" i="12"/>
  <c r="I59" i="12"/>
  <c r="J54" i="12"/>
  <c r="L54" i="12"/>
  <c r="M54" i="12"/>
  <c r="N54" i="12"/>
  <c r="O54" i="12"/>
  <c r="I54" i="12"/>
  <c r="J51" i="12"/>
  <c r="L51" i="12"/>
  <c r="M51" i="12"/>
  <c r="N51" i="12"/>
  <c r="O51" i="12"/>
  <c r="I51" i="12"/>
  <c r="J23" i="12"/>
  <c r="L23" i="12"/>
  <c r="M23" i="12"/>
  <c r="N23" i="12"/>
  <c r="O23" i="12"/>
  <c r="I23" i="12"/>
  <c r="Q55" i="12"/>
  <c r="P55" i="12"/>
  <c r="N56" i="11"/>
  <c r="O56" i="11" s="1"/>
  <c r="N57" i="11"/>
  <c r="O57" i="11" s="1"/>
  <c r="N58" i="11"/>
  <c r="O58" i="11" s="1"/>
  <c r="N59" i="11"/>
  <c r="O59" i="11" s="1"/>
  <c r="N60" i="11"/>
  <c r="O60" i="11" s="1"/>
  <c r="N61" i="11"/>
  <c r="O61" i="11" s="1"/>
  <c r="N62" i="11"/>
  <c r="O62" i="11" s="1"/>
  <c r="I56" i="11"/>
  <c r="I57" i="11"/>
  <c r="I58" i="11"/>
  <c r="I59" i="11"/>
  <c r="I60" i="11"/>
  <c r="I61" i="11"/>
  <c r="I62" i="11"/>
  <c r="I63" i="11"/>
  <c r="I55" i="11"/>
  <c r="N63" i="11"/>
  <c r="P78" i="12"/>
  <c r="K78" i="12"/>
  <c r="K80" i="12" s="1"/>
  <c r="K62" i="12"/>
  <c r="K63" i="12" s="1"/>
  <c r="P62" i="12"/>
  <c r="P63" i="12" s="1"/>
  <c r="Q60" i="12"/>
  <c r="P60" i="12"/>
  <c r="P58" i="12"/>
  <c r="K58" i="12"/>
  <c r="I70" i="11" l="1"/>
  <c r="Q78" i="12"/>
  <c r="Q58" i="12"/>
  <c r="Q62" i="12"/>
  <c r="Q63" i="12" s="1"/>
  <c r="K50" i="12" l="1"/>
  <c r="K51" i="12" s="1"/>
  <c r="P50" i="12"/>
  <c r="P46" i="12"/>
  <c r="Q46" i="12" s="1"/>
  <c r="K53" i="12"/>
  <c r="K54" i="12" s="1"/>
  <c r="P53" i="12"/>
  <c r="Q50" i="12" l="1"/>
  <c r="Q51" i="12" s="1"/>
  <c r="P51" i="12"/>
  <c r="Q53" i="12"/>
  <c r="Q54" i="12" s="1"/>
  <c r="P54" i="12"/>
  <c r="P56" i="14" l="1"/>
  <c r="O56" i="14"/>
  <c r="N56" i="14"/>
  <c r="M56" i="14"/>
  <c r="L56" i="14"/>
  <c r="I56" i="14"/>
  <c r="H53" i="11" l="1"/>
  <c r="H71" i="11" s="1"/>
  <c r="J53" i="11"/>
  <c r="J71" i="11" s="1"/>
  <c r="K53" i="11"/>
  <c r="K71" i="11" s="1"/>
  <c r="L53" i="11"/>
  <c r="L71" i="11" s="1"/>
  <c r="M53" i="11"/>
  <c r="M71" i="11" s="1"/>
  <c r="G53" i="11"/>
  <c r="G71" i="11" s="1"/>
  <c r="N52" i="11"/>
  <c r="N50" i="11"/>
  <c r="N49" i="11"/>
  <c r="O49" i="11"/>
  <c r="N48" i="11"/>
  <c r="N32" i="11"/>
  <c r="I32" i="11"/>
  <c r="N47" i="11"/>
  <c r="N46" i="11"/>
  <c r="N45" i="11"/>
  <c r="I45" i="11"/>
  <c r="N41" i="11"/>
  <c r="I41" i="11"/>
  <c r="N40" i="11"/>
  <c r="I40" i="11"/>
  <c r="N39" i="11"/>
  <c r="I39" i="11"/>
  <c r="N38" i="11"/>
  <c r="I38" i="11"/>
  <c r="N37" i="11"/>
  <c r="I37" i="11"/>
  <c r="N36" i="11"/>
  <c r="I36" i="11"/>
  <c r="N31" i="11"/>
  <c r="I31" i="11"/>
  <c r="N30" i="11"/>
  <c r="I30" i="11"/>
  <c r="N24" i="11"/>
  <c r="I24" i="11"/>
  <c r="N23" i="11"/>
  <c r="I23" i="11"/>
  <c r="N22" i="11"/>
  <c r="I22" i="11"/>
  <c r="N21" i="11"/>
  <c r="I21" i="11"/>
  <c r="N20" i="11"/>
  <c r="I20" i="11"/>
  <c r="N19" i="11"/>
  <c r="I19" i="11"/>
  <c r="N18" i="11"/>
  <c r="I18" i="11"/>
  <c r="N17" i="11"/>
  <c r="I17" i="11"/>
  <c r="N16" i="11"/>
  <c r="I16" i="11"/>
  <c r="N15" i="11"/>
  <c r="I15" i="11"/>
  <c r="N13" i="11"/>
  <c r="I13" i="11"/>
  <c r="I12" i="11"/>
  <c r="N55" i="11"/>
  <c r="J59" i="14"/>
  <c r="L59" i="14"/>
  <c r="M59" i="14"/>
  <c r="N59" i="14"/>
  <c r="O59" i="14"/>
  <c r="P59" i="14"/>
  <c r="I59" i="14"/>
  <c r="I60" i="14" s="1"/>
  <c r="J56" i="14"/>
  <c r="J49" i="14"/>
  <c r="L49" i="14"/>
  <c r="M49" i="14"/>
  <c r="N49" i="14"/>
  <c r="O49" i="14"/>
  <c r="I49" i="14"/>
  <c r="J40" i="14"/>
  <c r="L40" i="14"/>
  <c r="M40" i="14"/>
  <c r="N40" i="14"/>
  <c r="O40" i="14"/>
  <c r="I40" i="14"/>
  <c r="Q58" i="14"/>
  <c r="Q59" i="14" s="1"/>
  <c r="K58" i="14"/>
  <c r="K59" i="14" s="1"/>
  <c r="Q55" i="14"/>
  <c r="K55" i="14"/>
  <c r="Q54" i="14"/>
  <c r="K54" i="14"/>
  <c r="P48" i="14"/>
  <c r="P49" i="14" s="1"/>
  <c r="K48" i="14"/>
  <c r="K49" i="14" s="1"/>
  <c r="P39" i="14"/>
  <c r="P40" i="14" s="1"/>
  <c r="K39" i="14"/>
  <c r="Q32" i="14"/>
  <c r="K32" i="14"/>
  <c r="P30" i="14"/>
  <c r="O30" i="14"/>
  <c r="N30" i="14"/>
  <c r="M30" i="14"/>
  <c r="L30" i="14"/>
  <c r="J30" i="14"/>
  <c r="I30" i="14"/>
  <c r="K29" i="14"/>
  <c r="Q29" i="14" s="1"/>
  <c r="Q30" i="14" s="1"/>
  <c r="P23" i="14"/>
  <c r="P24" i="14"/>
  <c r="K22" i="14"/>
  <c r="K23" i="14"/>
  <c r="K24" i="14"/>
  <c r="O60" i="14" l="1"/>
  <c r="M60" i="14"/>
  <c r="N60" i="14"/>
  <c r="J60" i="14"/>
  <c r="O55" i="11"/>
  <c r="N70" i="11"/>
  <c r="I43" i="11"/>
  <c r="N43" i="11"/>
  <c r="N28" i="11"/>
  <c r="I28" i="11"/>
  <c r="K27" i="14"/>
  <c r="O17" i="11"/>
  <c r="Q39" i="14"/>
  <c r="Q40" i="14" s="1"/>
  <c r="O30" i="11"/>
  <c r="O50" i="11"/>
  <c r="O20" i="11"/>
  <c r="O40" i="11"/>
  <c r="O46" i="11"/>
  <c r="O32" i="11"/>
  <c r="K56" i="14"/>
  <c r="Q56" i="14"/>
  <c r="O63" i="11"/>
  <c r="O24" i="11"/>
  <c r="O13" i="11"/>
  <c r="O19" i="11"/>
  <c r="O22" i="11"/>
  <c r="O38" i="11"/>
  <c r="O37" i="11"/>
  <c r="O52" i="11"/>
  <c r="N53" i="11"/>
  <c r="O41" i="11"/>
  <c r="O47" i="11"/>
  <c r="O45" i="11"/>
  <c r="O36" i="11"/>
  <c r="O18" i="11"/>
  <c r="O21" i="11"/>
  <c r="O31" i="11"/>
  <c r="O39" i="11"/>
  <c r="I53" i="11"/>
  <c r="O15" i="11"/>
  <c r="O23" i="11"/>
  <c r="O16" i="11"/>
  <c r="O48" i="11"/>
  <c r="K40" i="14"/>
  <c r="Q48" i="14"/>
  <c r="Q49" i="14" s="1"/>
  <c r="Q23" i="14"/>
  <c r="L32" i="14"/>
  <c r="K30" i="14"/>
  <c r="Q24" i="14"/>
  <c r="K60" i="14" l="1"/>
  <c r="N71" i="11"/>
  <c r="I71" i="11"/>
  <c r="O70" i="11"/>
  <c r="O43" i="11"/>
  <c r="O28" i="11"/>
  <c r="O53" i="11"/>
  <c r="O71" i="11" l="1"/>
  <c r="L22" i="14"/>
  <c r="L27" i="14" s="1"/>
  <c r="L60" i="14" s="1"/>
  <c r="J40" i="12"/>
  <c r="L40" i="12"/>
  <c r="M40" i="12"/>
  <c r="N40" i="12"/>
  <c r="O40" i="12"/>
  <c r="I40" i="12"/>
  <c r="P39" i="12"/>
  <c r="P40" i="12" s="1"/>
  <c r="K39" i="12"/>
  <c r="P96" i="12"/>
  <c r="P97" i="12" s="1"/>
  <c r="P99" i="12"/>
  <c r="P101" i="12" s="1"/>
  <c r="K96" i="12"/>
  <c r="K97" i="12" s="1"/>
  <c r="K92" i="12"/>
  <c r="L92" i="12" s="1"/>
  <c r="L94" i="12" s="1"/>
  <c r="K99" i="12"/>
  <c r="K101" i="12" s="1"/>
  <c r="P79" i="12"/>
  <c r="P65" i="12"/>
  <c r="P66" i="12"/>
  <c r="Q66" i="12" s="1"/>
  <c r="P67" i="12"/>
  <c r="Q67" i="12" s="1"/>
  <c r="P68" i="12"/>
  <c r="Q68" i="12" s="1"/>
  <c r="P71" i="12"/>
  <c r="J48" i="12"/>
  <c r="L48" i="12"/>
  <c r="M48" i="12"/>
  <c r="N48" i="12"/>
  <c r="O48" i="12"/>
  <c r="I48" i="12"/>
  <c r="P42" i="12"/>
  <c r="P47" i="12"/>
  <c r="K42" i="12"/>
  <c r="J37" i="12"/>
  <c r="L37" i="12"/>
  <c r="M37" i="12"/>
  <c r="N37" i="12"/>
  <c r="O37" i="12"/>
  <c r="K36" i="12"/>
  <c r="P36" i="12"/>
  <c r="P37" i="12" s="1"/>
  <c r="I37" i="12"/>
  <c r="J29" i="12"/>
  <c r="L29" i="12"/>
  <c r="M29" i="12"/>
  <c r="N29" i="12"/>
  <c r="O29" i="12"/>
  <c r="I29" i="12"/>
  <c r="O20" i="12"/>
  <c r="N20" i="12"/>
  <c r="M20" i="12"/>
  <c r="L20" i="12"/>
  <c r="J20" i="12"/>
  <c r="I20" i="12"/>
  <c r="P22" i="12"/>
  <c r="P23" i="12" s="1"/>
  <c r="P74" i="12"/>
  <c r="P76" i="12" s="1"/>
  <c r="P93" i="12"/>
  <c r="K22" i="12"/>
  <c r="K23" i="12" s="1"/>
  <c r="K74" i="12"/>
  <c r="K76" i="12" s="1"/>
  <c r="K93" i="12"/>
  <c r="P91" i="12"/>
  <c r="K91" i="12"/>
  <c r="K71" i="12"/>
  <c r="K72" i="12" s="1"/>
  <c r="K68" i="12"/>
  <c r="K67" i="12"/>
  <c r="K66" i="12"/>
  <c r="K65" i="12"/>
  <c r="P57" i="12"/>
  <c r="K57" i="12"/>
  <c r="P56" i="12"/>
  <c r="K47" i="12"/>
  <c r="P31" i="12"/>
  <c r="P34" i="12" s="1"/>
  <c r="K31" i="12"/>
  <c r="K34" i="12" s="1"/>
  <c r="K28" i="12"/>
  <c r="K27" i="12"/>
  <c r="P25" i="12"/>
  <c r="K25" i="12"/>
  <c r="P19" i="12"/>
  <c r="P18" i="12"/>
  <c r="K18" i="12"/>
  <c r="N108" i="12" l="1"/>
  <c r="M108" i="12"/>
  <c r="I108" i="12"/>
  <c r="L108" i="12"/>
  <c r="K69" i="12"/>
  <c r="Q71" i="12"/>
  <c r="Q72" i="12" s="1"/>
  <c r="P72" i="12"/>
  <c r="Q56" i="12"/>
  <c r="P59" i="12"/>
  <c r="Q57" i="12"/>
  <c r="K59" i="12"/>
  <c r="K94" i="12"/>
  <c r="Q65" i="12"/>
  <c r="Q69" i="12" s="1"/>
  <c r="P69" i="12"/>
  <c r="Q79" i="12"/>
  <c r="Q80" i="12" s="1"/>
  <c r="P80" i="12"/>
  <c r="Q96" i="12"/>
  <c r="Q97" i="12" s="1"/>
  <c r="Q19" i="12"/>
  <c r="Q31" i="12"/>
  <c r="Q34" i="12" s="1"/>
  <c r="Q27" i="12"/>
  <c r="Q39" i="12"/>
  <c r="Q40" i="12" s="1"/>
  <c r="Q25" i="12"/>
  <c r="Q28" i="12"/>
  <c r="Q91" i="12"/>
  <c r="Q93" i="12"/>
  <c r="Q74" i="12"/>
  <c r="Q76" i="12" s="1"/>
  <c r="Q99" i="12"/>
  <c r="Q101" i="12" s="1"/>
  <c r="P29" i="12"/>
  <c r="Q36" i="12"/>
  <c r="Q37" i="12" s="1"/>
  <c r="Q42" i="12"/>
  <c r="Q22" i="12"/>
  <c r="Q23" i="12" s="1"/>
  <c r="K48" i="12"/>
  <c r="Q47" i="12"/>
  <c r="K37" i="12"/>
  <c r="P20" i="12"/>
  <c r="K40" i="12"/>
  <c r="K108" i="12" s="1"/>
  <c r="K20" i="12"/>
  <c r="P92" i="12"/>
  <c r="K29" i="12"/>
  <c r="P48" i="12"/>
  <c r="Q18" i="12"/>
  <c r="P22" i="14"/>
  <c r="P27" i="14" s="1"/>
  <c r="P60" i="14" s="1"/>
  <c r="Q20" i="12" l="1"/>
  <c r="Q59" i="12"/>
  <c r="Q92" i="12"/>
  <c r="Q94" i="12" s="1"/>
  <c r="P94" i="12"/>
  <c r="P108" i="12" s="1"/>
  <c r="Q29" i="12"/>
  <c r="Q48" i="12"/>
  <c r="Q108" i="12" s="1"/>
  <c r="Q22" i="14"/>
  <c r="Q27" i="14" s="1"/>
  <c r="Q60" i="14" s="1"/>
  <c r="M385" i="17"/>
  <c r="H385" i="17"/>
  <c r="G385" i="17"/>
  <c r="G264" i="17"/>
  <c r="G226" i="17"/>
  <c r="G218" i="17"/>
  <c r="G214" i="17"/>
  <c r="M208" i="17"/>
  <c r="L208" i="17"/>
  <c r="K208" i="17"/>
  <c r="H208" i="17"/>
  <c r="G208" i="17"/>
  <c r="G205" i="17"/>
  <c r="G27" i="17"/>
  <c r="H498" i="17" l="1"/>
  <c r="M498" i="17"/>
  <c r="I494" i="17"/>
  <c r="I493" i="17"/>
  <c r="L492" i="17"/>
  <c r="J492" i="17"/>
  <c r="I492" i="17"/>
  <c r="I482" i="17"/>
  <c r="L491" i="17"/>
  <c r="J491" i="17"/>
  <c r="I491" i="17"/>
  <c r="L490" i="17"/>
  <c r="J490" i="17"/>
  <c r="I490" i="17"/>
  <c r="L489" i="17"/>
  <c r="J489" i="17"/>
  <c r="K489" i="17" s="1"/>
  <c r="I489" i="17"/>
  <c r="L488" i="17"/>
  <c r="J488" i="17"/>
  <c r="I488" i="17"/>
  <c r="L487" i="17"/>
  <c r="J487" i="17"/>
  <c r="I487" i="17"/>
  <c r="L486" i="17"/>
  <c r="J486" i="17"/>
  <c r="I486" i="17"/>
  <c r="L485" i="17"/>
  <c r="J485" i="17"/>
  <c r="L421" i="17"/>
  <c r="J421" i="17"/>
  <c r="I421" i="17"/>
  <c r="L420" i="17"/>
  <c r="J420" i="17"/>
  <c r="I420" i="17"/>
  <c r="L419" i="17"/>
  <c r="J419" i="17"/>
  <c r="I419" i="17"/>
  <c r="L418" i="17"/>
  <c r="J418" i="17"/>
  <c r="I418" i="17"/>
  <c r="L392" i="17"/>
  <c r="J392" i="17"/>
  <c r="I392" i="17"/>
  <c r="L391" i="17"/>
  <c r="J391" i="17"/>
  <c r="I391" i="17"/>
  <c r="L385" i="17"/>
  <c r="J385" i="17"/>
  <c r="N384" i="17"/>
  <c r="I384" i="17"/>
  <c r="L313" i="17"/>
  <c r="J313" i="17"/>
  <c r="I313" i="17"/>
  <c r="L332" i="17"/>
  <c r="J332" i="17"/>
  <c r="I332" i="17"/>
  <c r="L331" i="17"/>
  <c r="J331" i="17"/>
  <c r="I331" i="17"/>
  <c r="L330" i="17"/>
  <c r="J330" i="17"/>
  <c r="I330" i="17"/>
  <c r="L329" i="17"/>
  <c r="J329" i="17"/>
  <c r="I329" i="17"/>
  <c r="L328" i="17"/>
  <c r="J328" i="17"/>
  <c r="I328" i="17"/>
  <c r="L327" i="17"/>
  <c r="J327" i="17"/>
  <c r="I327" i="17"/>
  <c r="L326" i="17"/>
  <c r="J326" i="17"/>
  <c r="I326" i="17"/>
  <c r="I325" i="17"/>
  <c r="L324" i="17"/>
  <c r="J324" i="17"/>
  <c r="I324" i="17"/>
  <c r="L323" i="17"/>
  <c r="J323" i="17"/>
  <c r="I323" i="17"/>
  <c r="L322" i="17"/>
  <c r="J322" i="17"/>
  <c r="I322" i="17"/>
  <c r="L321" i="17"/>
  <c r="J321" i="17"/>
  <c r="I321" i="17"/>
  <c r="L293" i="17"/>
  <c r="J293" i="17"/>
  <c r="I293" i="17"/>
  <c r="L292" i="17"/>
  <c r="J292" i="17"/>
  <c r="I292" i="17"/>
  <c r="L291" i="17"/>
  <c r="J291" i="17"/>
  <c r="I291" i="17"/>
  <c r="J290" i="17"/>
  <c r="I290" i="17"/>
  <c r="L289" i="17"/>
  <c r="J289" i="17"/>
  <c r="I289" i="17"/>
  <c r="L288" i="17"/>
  <c r="J288" i="17"/>
  <c r="I288" i="17"/>
  <c r="L285" i="17"/>
  <c r="J285" i="17"/>
  <c r="I285" i="17"/>
  <c r="L287" i="17"/>
  <c r="J287" i="17"/>
  <c r="I287" i="17"/>
  <c r="L279" i="17"/>
  <c r="J279" i="17"/>
  <c r="I279" i="17"/>
  <c r="L278" i="17"/>
  <c r="J278" i="17"/>
  <c r="I278" i="17"/>
  <c r="L277" i="17"/>
  <c r="J277" i="17"/>
  <c r="I277" i="17"/>
  <c r="L273" i="17"/>
  <c r="J273" i="17"/>
  <c r="I273" i="17"/>
  <c r="L272" i="17"/>
  <c r="J272" i="17"/>
  <c r="I272" i="17"/>
  <c r="L271" i="17"/>
  <c r="J271" i="17"/>
  <c r="I271" i="17"/>
  <c r="L270" i="17"/>
  <c r="J270" i="17"/>
  <c r="I270" i="17"/>
  <c r="L269" i="17"/>
  <c r="J269" i="17"/>
  <c r="I269" i="17"/>
  <c r="L268" i="17"/>
  <c r="J268" i="17"/>
  <c r="I268" i="17"/>
  <c r="L267" i="17"/>
  <c r="J267" i="17"/>
  <c r="I267" i="17"/>
  <c r="L276" i="17"/>
  <c r="J276" i="17"/>
  <c r="I276" i="17"/>
  <c r="L263" i="17"/>
  <c r="J263" i="17"/>
  <c r="I263" i="17"/>
  <c r="L262" i="17"/>
  <c r="J262" i="17"/>
  <c r="I262" i="17"/>
  <c r="L261" i="17"/>
  <c r="J261" i="17"/>
  <c r="I261" i="17"/>
  <c r="L260" i="17"/>
  <c r="J260" i="17"/>
  <c r="I260" i="17"/>
  <c r="L259" i="17"/>
  <c r="J259" i="17"/>
  <c r="I259" i="17"/>
  <c r="L254" i="17"/>
  <c r="J254" i="17"/>
  <c r="I254" i="17"/>
  <c r="L251" i="17"/>
  <c r="J251" i="17"/>
  <c r="I251" i="17"/>
  <c r="L246" i="17"/>
  <c r="J246" i="17"/>
  <c r="I246" i="17"/>
  <c r="L245" i="17"/>
  <c r="J245" i="17"/>
  <c r="I245" i="17"/>
  <c r="I244" i="17"/>
  <c r="J244" i="17"/>
  <c r="L244" i="17"/>
  <c r="L243" i="17"/>
  <c r="J243" i="17"/>
  <c r="I243" i="17"/>
  <c r="L242" i="17"/>
  <c r="J242" i="17"/>
  <c r="I242" i="17"/>
  <c r="L241" i="17"/>
  <c r="J241" i="17"/>
  <c r="I241" i="17"/>
  <c r="L240" i="17"/>
  <c r="J240" i="17"/>
  <c r="I240" i="17"/>
  <c r="L239" i="17"/>
  <c r="J239" i="17"/>
  <c r="I239" i="17"/>
  <c r="L238" i="17"/>
  <c r="J238" i="17"/>
  <c r="I238" i="17"/>
  <c r="L237" i="17"/>
  <c r="J237" i="17"/>
  <c r="I237" i="17"/>
  <c r="L232" i="17"/>
  <c r="J232" i="17"/>
  <c r="I232" i="17"/>
  <c r="J229" i="17"/>
  <c r="I229" i="17"/>
  <c r="L225" i="17"/>
  <c r="J225" i="17"/>
  <c r="I225" i="17"/>
  <c r="L224" i="17"/>
  <c r="J224" i="17"/>
  <c r="I224" i="17"/>
  <c r="L221" i="17"/>
  <c r="J221" i="17"/>
  <c r="I221" i="17"/>
  <c r="L220" i="17"/>
  <c r="J220" i="17"/>
  <c r="L217" i="17"/>
  <c r="J217" i="17"/>
  <c r="I217" i="17"/>
  <c r="J216" i="17"/>
  <c r="I216" i="17"/>
  <c r="L213" i="17"/>
  <c r="J213" i="17"/>
  <c r="I213" i="17"/>
  <c r="L212" i="17"/>
  <c r="J212" i="17"/>
  <c r="I212" i="17"/>
  <c r="I211" i="17"/>
  <c r="N210" i="17"/>
  <c r="I210" i="17"/>
  <c r="J207" i="17"/>
  <c r="I207" i="17"/>
  <c r="I208" i="17" s="1"/>
  <c r="J204" i="17"/>
  <c r="I204" i="17"/>
  <c r="J203" i="17"/>
  <c r="I203" i="17"/>
  <c r="J202" i="17"/>
  <c r="I202" i="17"/>
  <c r="J201" i="17"/>
  <c r="I201" i="17"/>
  <c r="L200" i="17"/>
  <c r="J200" i="17"/>
  <c r="I200" i="17"/>
  <c r="L51" i="17"/>
  <c r="J51" i="17"/>
  <c r="L50" i="17"/>
  <c r="J50" i="17"/>
  <c r="J48" i="17"/>
  <c r="J47" i="17"/>
  <c r="L40" i="17"/>
  <c r="J40" i="17"/>
  <c r="I40" i="17"/>
  <c r="L37" i="17"/>
  <c r="J37" i="17"/>
  <c r="I37" i="17"/>
  <c r="L36" i="17"/>
  <c r="J36" i="17"/>
  <c r="I36" i="17"/>
  <c r="L35" i="17"/>
  <c r="J35" i="17"/>
  <c r="I35" i="17"/>
  <c r="L31" i="17"/>
  <c r="J31" i="17"/>
  <c r="I31" i="17"/>
  <c r="J30" i="17"/>
  <c r="L26" i="17"/>
  <c r="J26" i="17"/>
  <c r="I26" i="17"/>
  <c r="I25" i="17"/>
  <c r="L22" i="17"/>
  <c r="J22" i="17"/>
  <c r="I22" i="17"/>
  <c r="L21" i="17"/>
  <c r="I21" i="17"/>
  <c r="L20" i="17"/>
  <c r="J20" i="17"/>
  <c r="I20" i="17"/>
  <c r="L19" i="17"/>
  <c r="I19" i="17"/>
  <c r="L15" i="17"/>
  <c r="J15" i="17"/>
  <c r="I15" i="17"/>
  <c r="J12" i="17"/>
  <c r="I12" i="17"/>
  <c r="L14" i="17"/>
  <c r="J14" i="17"/>
  <c r="I14" i="17"/>
  <c r="L13" i="17"/>
  <c r="J13" i="17"/>
  <c r="I13" i="17"/>
  <c r="N12" i="17" l="1"/>
  <c r="O12" i="17" s="1"/>
  <c r="I385" i="17"/>
  <c r="O384" i="17"/>
  <c r="N216" i="17"/>
  <c r="J498" i="17"/>
  <c r="N207" i="17"/>
  <c r="J208" i="17"/>
  <c r="G52" i="17"/>
  <c r="G498" i="17" s="1"/>
  <c r="O210" i="17"/>
  <c r="N285" i="17"/>
  <c r="N391" i="17"/>
  <c r="N276" i="17"/>
  <c r="O25" i="17"/>
  <c r="I498" i="17" l="1"/>
  <c r="L498" i="17"/>
  <c r="O285" i="17"/>
  <c r="K385" i="17"/>
  <c r="O391" i="17"/>
  <c r="O216" i="17"/>
  <c r="O276" i="17"/>
  <c r="O207" i="17"/>
  <c r="O208" i="17" s="1"/>
  <c r="N208" i="17"/>
  <c r="O385" i="17" l="1"/>
  <c r="N385" i="17"/>
  <c r="I26" i="19" l="1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163" i="17"/>
  <c r="K342" i="17"/>
  <c r="K157" i="17"/>
  <c r="K308" i="17"/>
  <c r="K159" i="17"/>
  <c r="K160" i="17"/>
  <c r="K158" i="17"/>
  <c r="K397" i="17"/>
  <c r="K44" i="17"/>
  <c r="K162" i="17"/>
  <c r="K91" i="17"/>
  <c r="O92" i="17" s="1"/>
  <c r="K161" i="17"/>
  <c r="K286" i="17"/>
  <c r="K325" i="17"/>
  <c r="K493" i="17"/>
  <c r="K481" i="17"/>
  <c r="K425" i="17"/>
  <c r="K494" i="17"/>
  <c r="K484" i="17"/>
  <c r="K464" i="17"/>
  <c r="K466" i="17"/>
  <c r="K457" i="17"/>
  <c r="K463" i="17"/>
  <c r="K445" i="17"/>
  <c r="K461" i="17"/>
  <c r="K467" i="17"/>
  <c r="K465" i="17"/>
  <c r="K462" i="17"/>
  <c r="K447" i="17"/>
  <c r="K430" i="17"/>
  <c r="K441" i="17"/>
  <c r="K434" i="17"/>
  <c r="K429" i="17"/>
  <c r="K439" i="17"/>
  <c r="K431" i="17"/>
  <c r="K440" i="17"/>
  <c r="K436" i="17"/>
  <c r="K433" i="17"/>
  <c r="K427" i="17"/>
  <c r="K415" i="17"/>
  <c r="K393" i="17"/>
  <c r="K399" i="17"/>
  <c r="K401" i="17"/>
  <c r="K408" i="17"/>
  <c r="K400" i="17"/>
  <c r="K375" i="17"/>
  <c r="K396" i="17"/>
  <c r="K341" i="17"/>
  <c r="K358" i="17"/>
  <c r="K352" i="17"/>
  <c r="K372" i="17"/>
  <c r="K300" i="17"/>
  <c r="K303" i="17"/>
  <c r="K335" i="17"/>
  <c r="K334" i="17"/>
  <c r="K333" i="17"/>
  <c r="K340" i="17"/>
  <c r="K316" i="17"/>
  <c r="K339" i="17"/>
  <c r="K294" i="17"/>
  <c r="K233" i="17"/>
  <c r="O234" i="17" s="1"/>
  <c r="K236" i="17"/>
  <c r="K250" i="17"/>
  <c r="K222" i="17"/>
  <c r="K188" i="17"/>
  <c r="K183" i="17"/>
  <c r="K186" i="17"/>
  <c r="K185" i="17"/>
  <c r="K223" i="17"/>
  <c r="K187" i="17"/>
  <c r="K182" i="17"/>
  <c r="K181" i="17"/>
  <c r="K144" i="17"/>
  <c r="K151" i="17"/>
  <c r="K141" i="17"/>
  <c r="K149" i="17"/>
  <c r="K140" i="17"/>
  <c r="K148" i="17"/>
  <c r="K174" i="17"/>
  <c r="N174" i="17" s="1"/>
  <c r="O174" i="17" s="1"/>
  <c r="K145" i="17"/>
  <c r="K134" i="17"/>
  <c r="K121" i="17"/>
  <c r="K150" i="17"/>
  <c r="K123" i="17"/>
  <c r="K147" i="17"/>
  <c r="K173" i="17"/>
  <c r="K128" i="17"/>
  <c r="K136" i="17"/>
  <c r="K125" i="17"/>
  <c r="K132" i="17"/>
  <c r="K177" i="17"/>
  <c r="K138" i="17"/>
  <c r="K179" i="17"/>
  <c r="K152" i="17"/>
  <c r="K129" i="17"/>
  <c r="K133" i="17"/>
  <c r="K156" i="17"/>
  <c r="K178" i="17"/>
  <c r="K124" i="17"/>
  <c r="K137" i="17"/>
  <c r="K122" i="17"/>
  <c r="K154" i="17"/>
  <c r="K172" i="17"/>
  <c r="K146" i="17"/>
  <c r="K131" i="17"/>
  <c r="K130" i="17"/>
  <c r="K143" i="17"/>
  <c r="K127" i="17"/>
  <c r="K142" i="17"/>
  <c r="K180" i="17"/>
  <c r="K155" i="17"/>
  <c r="K153" i="17"/>
  <c r="K135" i="17"/>
  <c r="K139" i="17"/>
  <c r="K119" i="17"/>
  <c r="K116" i="17"/>
  <c r="K120" i="17"/>
  <c r="K115" i="17"/>
  <c r="K126" i="17"/>
  <c r="K118" i="17"/>
  <c r="K117" i="17"/>
  <c r="K107" i="17"/>
  <c r="K103" i="17"/>
  <c r="K113" i="17"/>
  <c r="K104" i="17"/>
  <c r="K100" i="17"/>
  <c r="K101" i="17"/>
  <c r="K106" i="17"/>
  <c r="K109" i="17"/>
  <c r="K65" i="17"/>
  <c r="K84" i="17"/>
  <c r="K105" i="17"/>
  <c r="K102" i="17"/>
  <c r="K112" i="17"/>
  <c r="K111" i="17"/>
  <c r="K110" i="17"/>
  <c r="K114" i="17"/>
  <c r="K108" i="17"/>
  <c r="K85" i="17"/>
  <c r="K82" i="17"/>
  <c r="K97" i="17"/>
  <c r="K99" i="17"/>
  <c r="K90" i="17"/>
  <c r="K80" i="17"/>
  <c r="K98" i="17"/>
  <c r="K81" i="17"/>
  <c r="K94" i="17"/>
  <c r="K86" i="17"/>
  <c r="K83" i="17"/>
  <c r="K66" i="17"/>
  <c r="K96" i="17"/>
  <c r="K79" i="17"/>
  <c r="O88" i="17" s="1"/>
  <c r="K78" i="17"/>
  <c r="K95" i="17"/>
  <c r="K62" i="17"/>
  <c r="K64" i="17"/>
  <c r="K63" i="17"/>
  <c r="K61" i="17"/>
  <c r="K60" i="17"/>
  <c r="N60" i="17" s="1"/>
  <c r="K56" i="17"/>
  <c r="K57" i="17"/>
  <c r="K54" i="17"/>
  <c r="K55" i="17"/>
  <c r="O58" i="17" s="1"/>
  <c r="K41" i="17"/>
  <c r="K42" i="17"/>
  <c r="K43" i="17"/>
  <c r="K49" i="17"/>
  <c r="K204" i="17"/>
  <c r="K37" i="17"/>
  <c r="K326" i="17"/>
  <c r="K321" i="17"/>
  <c r="K245" i="17"/>
  <c r="K217" i="17"/>
  <c r="K485" i="17"/>
  <c r="K47" i="17"/>
  <c r="K267" i="17"/>
  <c r="K26" i="17"/>
  <c r="K19" i="17"/>
  <c r="K254" i="17"/>
  <c r="K50" i="17"/>
  <c r="K201" i="17"/>
  <c r="K40" i="17"/>
  <c r="K221" i="17"/>
  <c r="K200" i="17"/>
  <c r="K202" i="17"/>
  <c r="K293" i="17"/>
  <c r="K392" i="17"/>
  <c r="K419" i="17"/>
  <c r="O423" i="17" s="1"/>
  <c r="K270" i="17"/>
  <c r="K51" i="17"/>
  <c r="K487" i="17"/>
  <c r="K272" i="17"/>
  <c r="K420" i="17"/>
  <c r="K242" i="17"/>
  <c r="K277" i="17"/>
  <c r="K421" i="17"/>
  <c r="K22" i="17"/>
  <c r="K237" i="17"/>
  <c r="K491" i="17"/>
  <c r="K418" i="17"/>
  <c r="N418" i="17" s="1"/>
  <c r="O418" i="17" s="1"/>
  <c r="K238" i="17"/>
  <c r="K21" i="17"/>
  <c r="K15" i="17"/>
  <c r="K240" i="17"/>
  <c r="K488" i="17"/>
  <c r="K291" i="17"/>
  <c r="K13" i="17"/>
  <c r="K273" i="17"/>
  <c r="K329" i="17"/>
  <c r="K486" i="17"/>
  <c r="K232" i="17"/>
  <c r="K220" i="17"/>
  <c r="K288" i="17"/>
  <c r="K212" i="17"/>
  <c r="K36" i="17"/>
  <c r="K490" i="17"/>
  <c r="K213" i="17"/>
  <c r="K246" i="17"/>
  <c r="H9" i="19"/>
  <c r="J8" i="19" s="1"/>
  <c r="H8" i="19"/>
  <c r="I8" i="19" s="1"/>
  <c r="L11" i="19" s="1"/>
  <c r="F10" i="19"/>
  <c r="O205" i="17" l="1"/>
  <c r="O69" i="17"/>
  <c r="O52" i="17"/>
  <c r="O60" i="17"/>
  <c r="N425" i="17"/>
  <c r="O425" i="17" s="1"/>
  <c r="N172" i="17"/>
  <c r="O172" i="17" s="1"/>
  <c r="N181" i="17"/>
  <c r="O181" i="17" s="1"/>
  <c r="N182" i="17"/>
  <c r="O182" i="17" s="1"/>
  <c r="N179" i="17"/>
  <c r="O179" i="17" s="1"/>
  <c r="N173" i="17"/>
  <c r="N183" i="17"/>
  <c r="O183" i="17" s="1"/>
  <c r="N177" i="17"/>
  <c r="O177" i="17" s="1"/>
  <c r="N40" i="17"/>
  <c r="N188" i="17"/>
  <c r="O188" i="17" s="1"/>
  <c r="N178" i="17"/>
  <c r="O178" i="17" s="1"/>
  <c r="N186" i="17"/>
  <c r="O186" i="17" s="1"/>
  <c r="N180" i="17"/>
  <c r="O180" i="17" s="1"/>
  <c r="N187" i="17"/>
  <c r="O187" i="17" s="1"/>
  <c r="N185" i="17"/>
  <c r="O185" i="17" s="1"/>
  <c r="K72" i="17"/>
  <c r="N254" i="17"/>
  <c r="K349" i="17"/>
  <c r="K380" i="17"/>
  <c r="K451" i="17"/>
  <c r="K456" i="17"/>
  <c r="K495" i="17"/>
  <c r="K313" i="17"/>
  <c r="K225" i="17"/>
  <c r="O226" i="17" s="1"/>
  <c r="K438" i="17"/>
  <c r="K444" i="17"/>
  <c r="K483" i="17"/>
  <c r="K278" i="17"/>
  <c r="N236" i="17"/>
  <c r="K360" i="17"/>
  <c r="K394" i="17"/>
  <c r="K450" i="17"/>
  <c r="N94" i="17"/>
  <c r="O274" i="17"/>
  <c r="N90" i="17"/>
  <c r="K249" i="17"/>
  <c r="O252" i="17" s="1"/>
  <c r="K311" i="17"/>
  <c r="K437" i="17"/>
  <c r="K452" i="17"/>
  <c r="K446" i="17"/>
  <c r="K480" i="17"/>
  <c r="N200" i="17"/>
  <c r="K279" i="17"/>
  <c r="N78" i="17"/>
  <c r="K299" i="17"/>
  <c r="K366" i="17"/>
  <c r="K460" i="17"/>
  <c r="K482" i="17"/>
  <c r="O497" i="17" s="1"/>
  <c r="N316" i="17"/>
  <c r="K317" i="17"/>
  <c r="N220" i="17"/>
  <c r="N232" i="17"/>
  <c r="K455" i="17"/>
  <c r="K492" i="17"/>
  <c r="N303" i="17"/>
  <c r="K350" i="17"/>
  <c r="K412" i="17"/>
  <c r="K458" i="17"/>
  <c r="K292" i="17"/>
  <c r="K287" i="17"/>
  <c r="N54" i="17"/>
  <c r="K312" i="17"/>
  <c r="K413" i="17"/>
  <c r="O416" i="17" s="1"/>
  <c r="K435" i="17"/>
  <c r="K443" i="17"/>
  <c r="K453" i="17"/>
  <c r="K297" i="17"/>
  <c r="K374" i="17"/>
  <c r="K306" i="17"/>
  <c r="O309" i="17" s="1"/>
  <c r="K298" i="17"/>
  <c r="O301" i="17" s="1"/>
  <c r="K337" i="17"/>
  <c r="O369" i="17" s="1"/>
  <c r="O470" i="17"/>
  <c r="K428" i="17"/>
  <c r="O166" i="17" l="1"/>
  <c r="O40" i="17"/>
  <c r="O173" i="17"/>
  <c r="N480" i="17"/>
  <c r="O314" i="17"/>
  <c r="O410" i="17"/>
  <c r="N412" i="17"/>
  <c r="O90" i="17"/>
  <c r="O254" i="17"/>
  <c r="O94" i="17"/>
  <c r="O214" i="17"/>
  <c r="O280" i="17"/>
  <c r="O27" i="17"/>
  <c r="O16" i="17"/>
  <c r="O236" i="17"/>
  <c r="O316" i="17"/>
  <c r="O317" i="17" s="1"/>
  <c r="N317" i="17"/>
  <c r="O218" i="17"/>
  <c r="O303" i="17"/>
  <c r="N311" i="17"/>
  <c r="O311" i="17" s="1"/>
  <c r="O23" i="17"/>
  <c r="N72" i="17"/>
  <c r="O71" i="17"/>
  <c r="O72" i="17" s="1"/>
  <c r="O220" i="17"/>
  <c r="O382" i="17"/>
  <c r="O200" i="17"/>
  <c r="O295" i="17"/>
  <c r="N297" i="17"/>
  <c r="O54" i="17"/>
  <c r="O232" i="17"/>
  <c r="O78" i="17"/>
  <c r="O38" i="17"/>
  <c r="O412" i="17" l="1"/>
  <c r="O480" i="17"/>
  <c r="O297" i="17"/>
  <c r="K189" i="17" l="1"/>
  <c r="K498" i="17" s="1"/>
  <c r="N189" i="17" l="1"/>
  <c r="N498" i="17" s="1"/>
  <c r="O189" i="17" l="1"/>
  <c r="O498" i="17" s="1"/>
</calcChain>
</file>

<file path=xl/sharedStrings.xml><?xml version="1.0" encoding="utf-8"?>
<sst xmlns="http://schemas.openxmlformats.org/spreadsheetml/2006/main" count="2918" uniqueCount="844">
  <si>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</si>
  <si>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</si>
  <si>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</si>
  <si>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</si>
  <si>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</si>
  <si>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</si>
  <si>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</si>
  <si>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</si>
  <si>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</si>
  <si>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</si>
  <si>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</si>
  <si>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</si>
  <si>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</si>
  <si>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</si>
  <si>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</si>
  <si>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</si>
  <si>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</si>
  <si>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</si>
  <si>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</si>
  <si>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</si>
  <si>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</si>
  <si>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</si>
  <si>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</si>
  <si>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</si>
  <si>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</si>
  <si>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</si>
  <si>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</si>
  <si>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</si>
  <si>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</si>
  <si>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</si>
  <si>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</si>
  <si>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</si>
  <si>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</si>
  <si>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</si>
  <si>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</si>
  <si>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</si>
  <si>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</si>
  <si>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</si>
  <si>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</si>
  <si>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</si>
  <si>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KARI RAMOS CASTRO</t>
  </si>
  <si>
    <t>ANA MARIA PAYANO CABRERA</t>
  </si>
  <si>
    <t>ANA MILAGROS ANGOMAS VALDEZ</t>
  </si>
  <si>
    <t>ANA SILVIA MATEO RODRIGUEZ</t>
  </si>
  <si>
    <t>ANGEL ELPIDIO MEDINA JIMENEZ</t>
  </si>
  <si>
    <t>ANGELICA MARIA DE LOS SANTOS REYES</t>
  </si>
  <si>
    <t>ANTHONY JOAN ROSARIO SANCHEZ</t>
  </si>
  <si>
    <t>ANYELINA RYMER PARRA</t>
  </si>
  <si>
    <t>ANYELIS SANCHEZ SOLANO</t>
  </si>
  <si>
    <t>ARAMIS RAFAEL RAMOS PARRA</t>
  </si>
  <si>
    <t>ARIANNY MIRANDA FLETE</t>
  </si>
  <si>
    <t>ARIEL PIMENTEL DE LA ROSA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</si>
  <si>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</si>
  <si>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</si>
  <si>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</si>
  <si>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</si>
  <si>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</si>
  <si>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</si>
  <si>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</si>
  <si>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</si>
  <si>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</si>
  <si>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</si>
  <si>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</si>
  <si>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</si>
  <si>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</si>
  <si>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</si>
  <si>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</si>
  <si>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</si>
  <si>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</si>
  <si>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</si>
  <si>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</si>
  <si>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</si>
  <si>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</si>
  <si>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</si>
  <si>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</si>
  <si>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</si>
  <si>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</si>
  <si>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</si>
  <si>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DEMETRIA ROSARIO MANZANO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</si>
  <si>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</si>
  <si>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</si>
  <si>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</si>
  <si>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</si>
  <si>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</si>
  <si>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</si>
  <si>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</si>
  <si>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</si>
  <si>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</si>
  <si>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</si>
  <si>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</si>
  <si>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</si>
  <si>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</si>
  <si>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</si>
  <si>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EMILY VIRGINIA REYES FELIZ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</si>
  <si>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</si>
  <si>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</si>
  <si>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</si>
  <si>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</si>
  <si>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</si>
  <si>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</si>
  <si>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</si>
  <si>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</si>
  <si>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</si>
  <si>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</si>
  <si>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</si>
  <si>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</si>
  <si>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</si>
  <si>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</si>
  <si>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</si>
  <si>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</si>
  <si>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</si>
  <si>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</si>
  <si>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HEIDI GIOVANNA URIBE RODRIGUEZ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</si>
  <si>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</si>
  <si>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</si>
  <si>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</si>
  <si>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</si>
  <si>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</si>
  <si>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</si>
  <si>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</si>
  <si>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</si>
  <si>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</si>
  <si>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</si>
  <si>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</si>
  <si>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</si>
  <si>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</si>
  <si>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</si>
  <si>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</si>
  <si>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</si>
  <si>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</si>
  <si>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</si>
  <si>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</si>
  <si>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</si>
  <si>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</si>
  <si>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</si>
  <si>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</si>
  <si>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</si>
  <si>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</si>
  <si>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 ERNESTO FRAGOSO MERCEDES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</si>
  <si>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</si>
  <si>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</si>
  <si>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</si>
  <si>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</si>
  <si>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</si>
  <si>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</si>
  <si>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</si>
  <si>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</si>
  <si>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</si>
  <si>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</si>
  <si>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</si>
  <si>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LAURA CARMINA PERALTA OLIO</t>
  </si>
  <si>
    <t>LAUREN JACQUELINE CORNELIO MARTE</t>
  </si>
  <si>
    <t>LEONELA DEL CARMEN MUÑOZ DE RAMIREZ</t>
  </si>
  <si>
    <t>LIANNA MARIA RIVERA LUCIANO</t>
  </si>
  <si>
    <t>LIDIA ALTAGRACIA ALMONTE GONZALEZ</t>
  </si>
  <si>
    <t>LIDIA VIKIANA TEJEDA VALDEZ</t>
  </si>
  <si>
    <t>LISMAYRA LOPEZ OLIVIER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</si>
  <si>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</si>
  <si>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</si>
  <si>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</si>
  <si>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</si>
  <si>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</si>
  <si>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</si>
  <si>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</si>
  <si>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</si>
  <si>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</si>
  <si>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LUZ MARGARITA ACOSTA MOLINA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</si>
  <si>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</si>
  <si>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</si>
  <si>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</si>
  <si>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</si>
  <si>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</si>
  <si>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</si>
  <si>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</si>
  <si>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MARGARITA ZULEYKA DE LEON RAMOS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</si>
  <si>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</si>
  <si>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</si>
  <si>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</si>
  <si>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</si>
  <si>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</si>
  <si>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</si>
  <si>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</si>
  <si>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</si>
  <si>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</si>
  <si>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</si>
  <si>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</si>
  <si>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</si>
  <si>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</si>
  <si>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</si>
  <si>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</si>
  <si>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</si>
  <si>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</si>
  <si>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</si>
  <si>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</si>
  <si>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</si>
  <si>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</si>
  <si>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MOISES FAJARDO CANARIO</t>
  </si>
  <si>
    <t>MONICA GUEVARA FELIZ</t>
  </si>
  <si>
    <t>NATALIA ESTELA AQUINO ALVAREZ</t>
  </si>
  <si>
    <t>NATALIA RAFAELA BENOIT NUÑEZ</t>
  </si>
  <si>
    <t>NAYARI ALEJANDRA URIBE OGANDO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</si>
  <si>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</si>
  <si>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</si>
  <si>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</si>
  <si>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</si>
  <si>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</si>
  <si>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</si>
  <si>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</si>
  <si>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</si>
  <si>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</si>
  <si>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</si>
  <si>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</si>
  <si>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</si>
  <si>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</si>
  <si>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</si>
  <si>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</si>
  <si>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</si>
  <si>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</si>
  <si>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</si>
  <si>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</si>
  <si>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</si>
  <si>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</si>
  <si>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</si>
  <si>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</si>
  <si>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</si>
  <si>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</si>
  <si>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</si>
  <si>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</si>
  <si>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</si>
  <si>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</si>
  <si>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</si>
  <si>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STEPHANIE CRUZ DOMINGUEZ</t>
  </si>
  <si>
    <t>TEODORO ENMANUEL GRULLON TEJADA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</si>
  <si>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</si>
  <si>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</si>
  <si>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</si>
  <si>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</si>
  <si>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</si>
  <si>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</si>
  <si>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</si>
  <si>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VIVIANA CAROLINA JAVIER HASBUN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</si>
  <si>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</si>
  <si>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</si>
  <si>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</si>
  <si>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</si>
  <si>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</si>
  <si>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</si>
  <si>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</si>
  <si>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</si>
  <si>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</si>
  <si>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</si>
  <si>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</si>
  <si>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YAZMIN YOCASTA CABREJA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</si>
  <si>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</si>
  <si>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</si>
  <si>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</si>
  <si>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</si>
  <si>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</si>
  <si>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</si>
  <si>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</si>
  <si>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</si>
  <si>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</si>
  <si>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MEDICO NUTRICIONISTA</t>
  </si>
  <si>
    <t>AGENTE SOCIAL</t>
  </si>
  <si>
    <t>ODONTOPEDIATRA</t>
  </si>
  <si>
    <t>AUXILIAR DE TERAPIA</t>
  </si>
  <si>
    <t>AUXILIAR DE SERVICIO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</si>
  <si>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</si>
  <si>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</si>
  <si>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</si>
  <si>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</si>
  <si>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</si>
  <si>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</si>
  <si>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EVALUADOR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</si>
  <si>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</si>
  <si>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</si>
  <si>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</si>
  <si>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</si>
  <si>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</si>
  <si>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</si>
  <si>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NUTRICIONISTA</t>
  </si>
  <si>
    <t>SUPERVISOR DE AREA</t>
  </si>
  <si>
    <t>ASISTENTE DE SERVICIO</t>
  </si>
  <si>
    <t>SECRETARIA</t>
  </si>
  <si>
    <t>JARDINERO</t>
  </si>
  <si>
    <t>CAMAROGRAFO</t>
  </si>
  <si>
    <t>MEDICO DIRECTOR</t>
  </si>
  <si>
    <t>DIRECTOR  EJECUTIVO</t>
  </si>
  <si>
    <t>DIRECTOR NACIONAL</t>
  </si>
  <si>
    <t>MENSAJERO EXTERNO</t>
  </si>
  <si>
    <t>TECNICO DENTAL</t>
  </si>
  <si>
    <t>FISIATRA</t>
  </si>
  <si>
    <t>MEDICO PSIQUIATRA</t>
  </si>
  <si>
    <t>DISEÑADOR GRAFICO</t>
  </si>
  <si>
    <t>ADONIS HERNANDEZ FERNANDEZ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</si>
  <si>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</si>
  <si>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</si>
  <si>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</si>
  <si>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</si>
  <si>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</si>
  <si>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</si>
  <si>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</si>
  <si>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DAURY EMILIO DIAZ SOLER</t>
  </si>
  <si>
    <t>DEYVI ERNESTO DIAZ VALDEZ</t>
  </si>
  <si>
    <t>EMILIO JOSE RIVERA GARO</t>
  </si>
  <si>
    <t>FRANCIS NOEL MERAN DE OLEO</t>
  </si>
  <si>
    <t>GARY JOSE MORILLO RIVAS</t>
  </si>
  <si>
    <t>GERARDO LOPEZ</t>
  </si>
  <si>
    <t>LEO ENRIQUE SANTANA MATEO</t>
  </si>
  <si>
    <t>LUIS FELIZ PIÑEYRO</t>
  </si>
  <si>
    <t>LUIS JOSE MARTINEZ DE LA CRUZ</t>
  </si>
  <si>
    <t>MARIA EUGENIA VILLANUEVA FELIZ</t>
  </si>
  <si>
    <t>MORELIS MONTERO</t>
  </si>
  <si>
    <t>NICOLAS FIGUEROA GIL</t>
  </si>
  <si>
    <t>PEDRO JOSE DURAN GUTIERREZ</t>
  </si>
  <si>
    <t>RAMON BRITO CONTRERAS</t>
  </si>
  <si>
    <t>SAMUEL VALDEZ JIMENEZ</t>
  </si>
  <si>
    <t>WITHER HERNANDEZ FERNANDEZ</t>
  </si>
  <si>
    <t>ANA MATILDE DEL C. DE JESUS MERA NUÑEZ</t>
  </si>
  <si>
    <t>ADELINE PAGAN</t>
  </si>
  <si>
    <t>GISELL PAOLA ROSARIO MARTINEZ DE POLLI</t>
  </si>
  <si>
    <t>INGRID EDITH AGRAMONTE GOMEZ</t>
  </si>
  <si>
    <t>JESEE RICARDO ORTEGA GAUTREAUX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</si>
  <si>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</si>
  <si>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</si>
  <si>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</si>
  <si>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</si>
  <si>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</si>
  <si>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</si>
  <si>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</si>
  <si>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ADMINISTRADOR PAGINA WEB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</si>
  <si>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</si>
  <si>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</si>
  <si>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</si>
  <si>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</si>
  <si>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</si>
  <si>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CATHERINE PICHARDO DIAZ</t>
  </si>
  <si>
    <t>MELISSA TORRES SANCHEZ</t>
  </si>
  <si>
    <t>MASSIEL DEL ROSARIO ENCARNACION</t>
  </si>
  <si>
    <t>AYSSA CRISTAL PERALTA LORENZO</t>
  </si>
  <si>
    <t>YARENI ERCILIA TORRES ECHAVARRIA</t>
  </si>
  <si>
    <t>ALTAGRACIA MARTINEZ HERNANDEZ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</si>
  <si>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</si>
  <si>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</si>
  <si>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</si>
  <si>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</si>
  <si>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</si>
  <si>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</si>
  <si>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</si>
  <si>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</si>
  <si>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</si>
  <si>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</si>
  <si>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</si>
  <si>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</si>
  <si>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</si>
  <si>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</si>
  <si>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DENY CRISBEL RUIZ BELTRE</t>
  </si>
  <si>
    <t>ANALISTA LEGAL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</si>
  <si>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</si>
  <si>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</si>
  <si>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</si>
  <si>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</si>
  <si>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</si>
  <si>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</si>
  <si>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AIMEE JOHANNY DE JESUS BEATO FERNANDEZ</t>
  </si>
  <si>
    <t>ALISANDRA MARGARITA MARTINEZ SANTANA</t>
  </si>
  <si>
    <t>CARMELO MATEO PEREZ</t>
  </si>
  <si>
    <t>CERSA NOBOA RAMIREZ</t>
  </si>
  <si>
    <t>DIGNA MAYRELIS SARMIENTO DE CAPELLAN</t>
  </si>
  <si>
    <t>ELIANI PIÑERO RODRIGUEZ</t>
  </si>
  <si>
    <t>ESMERLYN MARIA JOSE RODRIGUEZ DE LA CRUZ</t>
  </si>
  <si>
    <t>FABIO STIVEN TAVAREZ CHEVALIER</t>
  </si>
  <si>
    <t>FANNY DEL CARMEN MEREJO LANTIGUA DE DANERI</t>
  </si>
  <si>
    <t>GERONIMO ALBERTO RODRIGUEZ HERNANDEZ</t>
  </si>
  <si>
    <t>INDHIRA PAMELA PLASENCIO AGUASVIVAS</t>
  </si>
  <si>
    <t>ISABELLA MARIE SANGIOVANNI NAVARRO</t>
  </si>
  <si>
    <t>JOAQUIN ANTONIO SUVERVI HERNANDEZ FRICA</t>
  </si>
  <si>
    <t>JORDANY SANCHEZ JIMENEZ</t>
  </si>
  <si>
    <t>JULISSA PAOLA ALMANZAR ADON</t>
  </si>
  <si>
    <t>KATHERINNE PENELOPE ROSARIO PLASENCIA</t>
  </si>
  <si>
    <t>LEWIS ENRIQUE VOLQUEZ DIAZ</t>
  </si>
  <si>
    <t>LISSETTE BERNARDA DE JESUS RODRIGUEZ</t>
  </si>
  <si>
    <t>LUISA MARIA VELOZ LANTIGUA</t>
  </si>
  <si>
    <t>MERCEDES DEL CARMEN VARGAS FERNANDEZ</t>
  </si>
  <si>
    <t>MIGUEL ANGEL PIMENTEL</t>
  </si>
  <si>
    <t>OONAGH MAY LING MOK GONZALEZ DE FELIZ</t>
  </si>
  <si>
    <t>PATRICIA MARIA DE LOURDES LOPEZ PENN</t>
  </si>
  <si>
    <t>RAINEL MORILLO GARCIA</t>
  </si>
  <si>
    <t>ROSA EURANIA DIAZ LOGROÑO DE PERALTA</t>
  </si>
  <si>
    <t>ROXANNA MILAGROS SANCHEZ DE TATIS</t>
  </si>
  <si>
    <t>SALLYN BARBINA TORRES PAULINO DE GONZALEZ</t>
  </si>
  <si>
    <t>SANTA YLUMINADA ALVAREZ PEÑA</t>
  </si>
  <si>
    <t>STEPHANY ROSANNY BATISTA PAULINO</t>
  </si>
  <si>
    <t>YANELI VASQUEZ PERALTA</t>
  </si>
  <si>
    <t>WENDY MODESTA NOVAS GUILLEN DE HINOJOSA</t>
  </si>
  <si>
    <t>YGUANIONA MARIA DEL C RUSSO ABREU DE MARTINEZ</t>
  </si>
  <si>
    <t>YLEANNY R. DE LOS SANTOS MORILLO</t>
  </si>
  <si>
    <t>SOPORTE TECNICO DE INFORMATICA</t>
  </si>
  <si>
    <t>CAJERA</t>
  </si>
  <si>
    <t>AUXILIAR DE SERVICIO SOCIAL</t>
  </si>
  <si>
    <t>TERAPEUTA FAMILIAR</t>
  </si>
  <si>
    <t>AUXILIAR DE CITAS</t>
  </si>
  <si>
    <t>ASISTENTE APOYO PSICOPEDAGOGICO</t>
  </si>
  <si>
    <t>TERAPIA CONDUCTUAL</t>
  </si>
  <si>
    <t>TERAPEUTA DE ENTRENAMIENTO A FAMILIAS</t>
  </si>
  <si>
    <t>EVALUADORA</t>
  </si>
  <si>
    <t>AUXILIAR DE FACTURACION Y SEGURO</t>
  </si>
  <si>
    <t>ENCARGADA PLANIFICACION Y DESARROLLO</t>
  </si>
  <si>
    <t>TERAPEUTA ATENCION TEMPRANA</t>
  </si>
  <si>
    <t>AUXILIAR DE ALMACEN Y SUMINISTRO</t>
  </si>
  <si>
    <t>TERAPEUTA APOYO PSICOPEAGOGICO</t>
  </si>
  <si>
    <t>ENCARGADA DE DIVISION DE SERVICIO SOCIAL</t>
  </si>
  <si>
    <t>ODONTOPEDIATRIA</t>
  </si>
  <si>
    <t>AUXILIAR DE ATENCION TEMPRANA</t>
  </si>
  <si>
    <t>ENCARGADA SECCION TRABAJO SOCIAL</t>
  </si>
  <si>
    <t>SUPERVISORA DE MAYORDOMIA</t>
  </si>
  <si>
    <t>TERAPEUTA DE ATENCION TEMPRANA</t>
  </si>
  <si>
    <t>COORDINADORA TERAPEUTA FAMILIAR</t>
  </si>
  <si>
    <t>COORDINADOR (A) DESPACHO</t>
  </si>
  <si>
    <t>ENCARGADO DE TECNOLOGIA DE LA INFORMACION</t>
  </si>
  <si>
    <t>ASISTENTE SERVICIO SOCIAL</t>
  </si>
  <si>
    <t>TERAPEUTA DEL HABLA Y DEL LENGUAJE</t>
  </si>
  <si>
    <t>ANALISTA DE COMPRAS</t>
  </si>
  <si>
    <t>NUTRIOLOGA</t>
  </si>
  <si>
    <t>AUXILIAR GUARDERIA</t>
  </si>
  <si>
    <t>AUXILIAR INTERVENCION CONDUCTUAL</t>
  </si>
  <si>
    <t>ASISTENTE DIRECTOR</t>
  </si>
  <si>
    <t>ASISTENTE DE ATENCION TEMPRANA</t>
  </si>
  <si>
    <t>AUXILIAR DE ATENCION AL CIUDADANO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</si>
  <si>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</si>
  <si>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</si>
  <si>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</si>
  <si>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</si>
  <si>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</si>
  <si>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</si>
  <si>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</si>
  <si>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</si>
  <si>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</si>
  <si>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</si>
  <si>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EUGENIA DE LOS SANTOS VELASCO</t>
  </si>
  <si>
    <t>YUDIANNEL OGANDO RODRIGUEZ</t>
  </si>
  <si>
    <t>LUIS RAINIERI FERRER</t>
  </si>
  <si>
    <t>RIKEL LISBETH LUNA GUZMAN</t>
  </si>
  <si>
    <t>AUXILIAR ATENCION TEMPRANA</t>
  </si>
  <si>
    <t>ESTEFANI ALTAGRACIA GARCIA PICHARDO</t>
  </si>
  <si>
    <t>AUXILIAR INTERVENCION TEMPRANA</t>
  </si>
  <si>
    <t>PAMELA ALTAGRACIA DIAZ DIAZ</t>
  </si>
  <si>
    <t>KELVIN DEL ROSARIO PEÑA</t>
  </si>
  <si>
    <t>ROCIO NATIVIDAD QUEZADA ARREDONDO</t>
  </si>
  <si>
    <t>CAID SANTO DOMINGO ESTE</t>
  </si>
  <si>
    <t>ELIANYI DOMINGUEZ MARTINEZ</t>
  </si>
  <si>
    <t>TECNICO ATENCION TEMPRANA</t>
  </si>
  <si>
    <t>JONI JOKEBED FLORES MATOS</t>
  </si>
  <si>
    <t>TERAPEUTA ATENCION GRUPAL</t>
  </si>
  <si>
    <t>MASSIEL FLORENCIO VENTURA</t>
  </si>
  <si>
    <t>MAYERLINEG ALEJANDRA SEGURA MORILLO</t>
  </si>
  <si>
    <t>TECNICO EVALUADOR</t>
  </si>
  <si>
    <t>MASIEL ANGELINA GUZMAN DIAZ</t>
  </si>
  <si>
    <t>AMBERY ALTAGRACIA CLASES ROSARIO</t>
  </si>
  <si>
    <t>TECNICO ARTETERAPIA</t>
  </si>
  <si>
    <t>LAURA ELIZABETH TRONCOSO PIMENTEL</t>
  </si>
  <si>
    <t>YINET OGANDO OGANDO</t>
  </si>
  <si>
    <t>TECNICO TERAPIA CONDUCTUAL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</si>
  <si>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</si>
  <si>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</si>
  <si>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</si>
  <si>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</si>
  <si>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</si>
  <si>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</si>
  <si>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</si>
  <si>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</si>
  <si>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WILMA GREGORINA MEDINA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</si>
  <si>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</si>
  <si>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</si>
  <si>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</si>
  <si>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</si>
  <si>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</si>
  <si>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</si>
  <si>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</si>
  <si>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CHARITO CALDERON DE BARRIOS</t>
  </si>
  <si>
    <t>SUGEY MAYELIN PEREZ RAMIREZ</t>
  </si>
  <si>
    <t>JUANA PEREZ NOVAS</t>
  </si>
  <si>
    <t>DIOGENES RAFAEL BURGOS ARIAS</t>
  </si>
  <si>
    <t>SUSY JAMEIRI FRANCISCO PASCUAL</t>
  </si>
  <si>
    <t>YULISSA EVANGELISTA PICHARDO ROSA</t>
  </si>
  <si>
    <t>MARIA ISABEL RUIZ GUZMAN</t>
  </si>
  <si>
    <t>MEDICO GENERAL</t>
  </si>
  <si>
    <t>KARLA MARIA PEÑA ALBA</t>
  </si>
  <si>
    <t>AMBAR ELIZABETH MARTINEZ RIVERA</t>
  </si>
  <si>
    <t>FELIX JOSE MENDEZ ALVAREZ</t>
  </si>
  <si>
    <t>CHUNG MANUEL WONG GENAO</t>
  </si>
  <si>
    <t>LEONARDO JAVIER RADA HERNANDEZ</t>
  </si>
  <si>
    <t>INDIANA ALTAGRACIA RODRIGUEZ LEE</t>
  </si>
  <si>
    <t>ANA YAFRESSI SANTIAGO SUAREZ</t>
  </si>
  <si>
    <t>MARIBEL VASQUEZ GONZALEZ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</si>
  <si>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</si>
  <si>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</si>
  <si>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</si>
  <si>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</si>
  <si>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</si>
  <si>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</si>
  <si>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</si>
  <si>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</si>
  <si>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</si>
  <si>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</si>
  <si>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</si>
  <si>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</si>
  <si>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</si>
  <si>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</si>
  <si>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</si>
  <si>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</si>
  <si>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</si>
  <si>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</si>
  <si>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</si>
  <si>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</si>
  <si>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</si>
  <si>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</si>
  <si>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</si>
  <si>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</si>
  <si>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</si>
  <si>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</si>
  <si>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</si>
  <si>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</si>
  <si>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</si>
  <si>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</si>
  <si>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</si>
  <si>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</si>
  <si>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</si>
  <si>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</si>
  <si>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</si>
  <si>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</si>
  <si>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</si>
  <si>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</si>
  <si>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</si>
  <si>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</si>
  <si>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</si>
  <si>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</si>
  <si>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</si>
  <si>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</si>
  <si>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TERAPIA FISICA</t>
  </si>
  <si>
    <t>TERAPEUTA DE LA SECCION DE TERAPIA COMPLEMENTARIA</t>
  </si>
  <si>
    <t>BRINISAIDA MONTERO LARA</t>
  </si>
  <si>
    <t xml:space="preserve"> CAPITULO:  0207     SUBCAPTULO: 01     DAF:01     UE:0031     PROGRAMA: 22     SUBPROGRAMA: 01     PROYECTO: 0     ACTIVIDAD:001     CUENTA: 2.1.1.1.01     FONDO:0100</t>
  </si>
  <si>
    <t>CAPITULO:  0207     SUBCAPTULO: 01     DAF:01     UE:0031     PROGRAMA: 22     SUBPROGRAMA: 01     PROYECTO: 0     ACTIVIDAD:001     CUENTA: 2.1.2.2.05     FONDO:0100</t>
  </si>
  <si>
    <t xml:space="preserve">                      CAPITULO:  0207     SUBCAPTULO: 01     DAF:01     UE:0031     PROGRAMA: 22     SUBPROGRAMA: 01     PROYECTO: 0     ACTIVIDAD:001     CUENTA: 2.1.1.2.08     FONDO:0100</t>
  </si>
  <si>
    <t>CAPITULO:  0207     SUBCAPTULO: 01     DAF:01     UE:0031     PROGRAMA: 22     SUBPROGRAMA: 01     PROYECTO: 0     ACTIVIDAD:001     CUENTA: 2.1.1.2.09     FONDO:0100</t>
  </si>
  <si>
    <t>HEIDY ARIAS TAVAREZ</t>
  </si>
  <si>
    <t>MARIA DE LOS ANGELES DUJARRIC NUÑEZ</t>
  </si>
  <si>
    <t>MILAGROS DAMASO ECHAVARRIA</t>
  </si>
  <si>
    <t xml:space="preserve">NATASHA BATLLE UREÑA </t>
  </si>
  <si>
    <t>RAFAELA CEPEDA RODRIGUEZ</t>
  </si>
  <si>
    <t>ROSELINA YISSEL FRANCO PROSPER</t>
  </si>
  <si>
    <t>HAROLIN YOJANA CRUEL MORA</t>
  </si>
  <si>
    <t>EDISON IRIARTE RODRIGUEZ DIAZ</t>
  </si>
  <si>
    <t>DIRECCION NACIONAL</t>
  </si>
  <si>
    <t>ASISTENTE DE DESPACHO</t>
  </si>
  <si>
    <t>TERAPEUTA DE APOYO PSICOPEDAGOGICO</t>
  </si>
  <si>
    <t>TERAPEUTA DE TERAPIA FAMILIAR</t>
  </si>
  <si>
    <t>DIRECTOR MEDICO SJM</t>
  </si>
  <si>
    <t>SUPERVISORA MAYORDOMIA</t>
  </si>
  <si>
    <t>TERAPEUTA TERAPIA FISICA</t>
  </si>
  <si>
    <t>TECNICO DE HABLA Y LENGUAJE</t>
  </si>
  <si>
    <t>TERAPEUTA TERAPIA CONDUCTUAL</t>
  </si>
  <si>
    <t>TERAPEUTA CONDUCTUAL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</si>
  <si>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</si>
  <si>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</si>
  <si>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</si>
  <si>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</si>
  <si>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</si>
  <si>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</si>
  <si>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</si>
  <si>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</si>
  <si>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</si>
  <si>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</si>
  <si>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</si>
  <si>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</si>
  <si>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</si>
  <si>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</si>
  <si>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</si>
  <si>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</si>
  <si>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ARQUITECTO SENIOR</t>
  </si>
  <si>
    <t>ELBA ALTAGRACIA DIAZ TAVERAZ</t>
  </si>
  <si>
    <t>CLAUDIA CAROLINA MATEO VALDEZ</t>
  </si>
  <si>
    <t>AUX. ADMINISTRATIVO</t>
  </si>
  <si>
    <t>PASCUAL MORETA OGANDO</t>
  </si>
  <si>
    <t>NATHANAEL MARTÍNEZ MORA</t>
  </si>
  <si>
    <t>LUISA MAOLI FAMILIA PEÑA</t>
  </si>
  <si>
    <t>YULISSA ENCARNACIÓN DE LOS SANTOS</t>
  </si>
  <si>
    <t>GLEYDIS ISABEL PEREZ DE LOS SANTOS</t>
  </si>
  <si>
    <t>TERAPEUTA DE ATENCIÓN TEMPRANA</t>
  </si>
  <si>
    <t>MILKA MIOFELIS POLANCO MARTÍNEZ</t>
  </si>
  <si>
    <t>KEYLIN LUISANNA DE LOS SANTOS RAMIREZ</t>
  </si>
  <si>
    <t>ENCARGADA DEPARTAMENTO ATENCION Y TERAPIAS</t>
  </si>
  <si>
    <t>NORBELIN RIVAS OGANDO</t>
  </si>
  <si>
    <t>CAID SAJ JUAN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</si>
  <si>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</si>
  <si>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</si>
  <si>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</si>
  <si>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</si>
  <si>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</si>
  <si>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ALEXANDRA REYES ENCARNACION</t>
  </si>
  <si>
    <t>ATENCION AL USUARIO</t>
  </si>
  <si>
    <t>EVELYN VERAS MOYA</t>
  </si>
  <si>
    <t>AUX. FACTURACION Y SEGURO</t>
  </si>
  <si>
    <t>RAFAEL BIENVENIDO SANCHEZ MEJIA</t>
  </si>
  <si>
    <t xml:space="preserve">ENCARGADA </t>
  </si>
  <si>
    <t>LUISA INMACULADA CONCEPCION FERNANDEZ</t>
  </si>
  <si>
    <t>MARIA  FERNANDA FERNANDEZ JIMENEZ</t>
  </si>
  <si>
    <t>TECNICO TERAPIA FISICA</t>
  </si>
  <si>
    <t>TECNICO INTERVENCION CONDUCTUAL</t>
  </si>
  <si>
    <t>JENNIFER ALEXANDRA GARCIA TEJEDA</t>
  </si>
  <si>
    <t>LORENZO HEMENEGILDO DE JESUS GOMEZ</t>
  </si>
  <si>
    <t>MAYKER ALEXANDER CRUZ JIMENEZ</t>
  </si>
  <si>
    <t>RUTH ESTHER RODRIGUEZ SIERRA</t>
  </si>
  <si>
    <t>AIMEE  PAOLA AGUIRRE SALADIN</t>
  </si>
  <si>
    <t>TECNICO DE APOYO PSICOPEDAGOGICO</t>
  </si>
  <si>
    <t>ENCARGADA CONTABILIDAD</t>
  </si>
  <si>
    <t>COORDINADORA DE APOYO PSICOPEDAGOGICO</t>
  </si>
  <si>
    <t>EVALUADOR DEL DESARROLLO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</si>
  <si>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</si>
  <si>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</si>
  <si>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</si>
  <si>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</si>
  <si>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</si>
  <si>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TECNICO DE ATENCION TEMPRANA</t>
  </si>
  <si>
    <t>ENCARGADA DEPARTAMENTO DE ATENCION Y TERAPIA</t>
  </si>
  <si>
    <t>ENCARGADA DEPARTAMENTO EVALUACION Y DIAGNOSTICO</t>
  </si>
  <si>
    <t>TECNICO DE TERAPIA</t>
  </si>
  <si>
    <t>FISIOTERAPISTA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</si>
  <si>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</si>
  <si>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</si>
  <si>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</si>
  <si>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</si>
  <si>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</si>
  <si>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</si>
  <si>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DEPARTAMENTO ADMINISTRATIVO Y FINANCIERO -CAID</t>
  </si>
  <si>
    <t>DIVISION DE MONITOREO DE SERVICIOS -CAID</t>
  </si>
  <si>
    <t>DEPARTAMENTO DE DESARROLLO DE SERVICIOS -CAID</t>
  </si>
  <si>
    <t>DIVISION DE SERVICIO SOCIAL - CAID SDO</t>
  </si>
  <si>
    <t>DIRECCON DEL CENTRO DE ATENCION INTEGRAL SAN JUAN DE LA MAGUANA -CAID</t>
  </si>
  <si>
    <t>DIVISION DE SERVICIO SOCIAL CAID SJM</t>
  </si>
  <si>
    <t>DIRECCION DEL CENTRO DE ATENCION INTEGRAL SANTIAGO DE LOS CABALLEROS -CAID</t>
  </si>
  <si>
    <t>DIRECCION DEL CENTRO DE DESARROLLO INTEGRAL SANTO DOMINGO OESTE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</si>
  <si>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</si>
  <si>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</si>
  <si>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</si>
  <si>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</si>
  <si>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</si>
  <si>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</si>
  <si>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SJM</t>
  </si>
  <si>
    <t>DIVISION DE INTERVECION TERAPEUTICA -CAID SJM</t>
  </si>
  <si>
    <t>DEPARTAMENTO DE ATENCION Y TERAPIAS -CAID STGO</t>
  </si>
  <si>
    <t>DIVISION DE ATENCION TERAPEUTICA - CAID STGO</t>
  </si>
  <si>
    <t>DEPARTAMENTO DE ATENCION Y TERAPIAS -CAID ESTE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</si>
  <si>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</si>
  <si>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</si>
  <si>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</si>
  <si>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</si>
  <si>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</si>
  <si>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</si>
  <si>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</si>
  <si>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ENC. DE LA DIVISION DE FORMULACION, MONITOREO Y EVALUACION DE PLANES, PROGRAMAS Y PROYECTOS</t>
  </si>
  <si>
    <t>TECNICO DE RECURSOS HUMANOS</t>
  </si>
  <si>
    <t>ENCARGADA DE REGISTRO, CONTROL Y NOMINA</t>
  </si>
  <si>
    <t>ENCARGADA DE RECLUTAMIENTO Y SELECCION</t>
  </si>
  <si>
    <t>VICTOR MANUEL MENDEZ PERALTA</t>
  </si>
  <si>
    <t>GESTOR ENERGETICO</t>
  </si>
  <si>
    <t>DIRECCION DEL CENTRO DE ATENCION INTEGRAL SAN JUAN DE LA MAGUANA -CAID</t>
  </si>
  <si>
    <t>DIVISION DE INTERVENCION TERAPEUTICA -CAID SDO</t>
  </si>
  <si>
    <t>MARTIN CUEVAS CARRION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</si>
  <si>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</si>
  <si>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</si>
  <si>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</si>
  <si>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</si>
  <si>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</si>
  <si>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</si>
  <si>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FELIX MANUEL ESPINOSA REYES</t>
  </si>
  <si>
    <t>BERKIS RODRÍGUEZ MATEO</t>
  </si>
  <si>
    <t>BENIS SAULIN SANTANA REYES</t>
  </si>
  <si>
    <t>LLENDIZ ESMERIZ DE LOS SANTOS FAMILIA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</si>
  <si>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</si>
  <si>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</si>
  <si>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</si>
  <si>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</si>
  <si>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</si>
  <si>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</si>
  <si>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DIVISION DE FORMULACION MONITOREO Y EVALUACION DE PLANES, PROGRAMAS Y PROYECTOS -CAID</t>
  </si>
  <si>
    <t>SECCION DE REGISTRO Y CONTROL DE NOMINA -CAID</t>
  </si>
  <si>
    <t>SECCION DE RECLUTAMIENTO Y SELECCIÓN DE PERSONAL -CAID</t>
  </si>
  <si>
    <t>ADMINISTRADOR DE REDES Y COMUNICACIONES</t>
  </si>
  <si>
    <t>SECCION DE DESARROLLO DE IMPLEMENTACION DE SISTEMAS</t>
  </si>
  <si>
    <t>SECCION DE TESORERIA -CAID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</si>
  <si>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</si>
  <si>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</si>
  <si>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</si>
  <si>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</si>
  <si>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</si>
  <si>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SECCION DE TESORERIA-CAID</t>
  </si>
  <si>
    <t>CAJERO</t>
  </si>
  <si>
    <t>DIVISION DE CONTABILIDAD- CAID</t>
  </si>
  <si>
    <t>DIVISION DE COMPRAS Y CONTARATACIONES- CAID</t>
  </si>
  <si>
    <t>SECCION DE MANTENIMIENTO- CAID</t>
  </si>
  <si>
    <t>SECCION DE ALMACEN Y SUMINISTRO- CAID</t>
  </si>
  <si>
    <t>HAIDEE MELISSA SANTOS MATOS</t>
  </si>
  <si>
    <t>DIVISION DE SERVICIOS GENERALES- CAID</t>
  </si>
  <si>
    <t>MARIA LUZ RODRÍGUEZ DE ALMONTE</t>
  </si>
  <si>
    <t>MARÍA ALEXANDRA ALMONTE PARRA</t>
  </si>
  <si>
    <t>JUAN FRANCISCO VÁLDEZ MARTÍNEZ</t>
  </si>
  <si>
    <t>LOYNNIS DE JESÚS MOTA PÉREZ</t>
  </si>
  <si>
    <t>SUSAN OVELYS DE LA ROSA VALENZUELA</t>
  </si>
  <si>
    <t>YOKASTA CLARIBEL PAULINO MORONTA</t>
  </si>
  <si>
    <t>LIDIA MERCEDES PEÑA EUSEBIO</t>
  </si>
  <si>
    <t>ASISTENTE EJECUTIVA</t>
  </si>
  <si>
    <t>ROSANNY DOÑE RIVAS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</si>
  <si>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</si>
  <si>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</si>
  <si>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</si>
  <si>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</si>
  <si>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</si>
  <si>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DIVISION MEDICA- CAID ESTE</t>
  </si>
  <si>
    <t>ANNERY YISSEL ÁLVAREZ JOSÉ</t>
  </si>
  <si>
    <t>LAURA MARÍA FERNÁNDEZ FERMÍN</t>
  </si>
  <si>
    <t>DIVISION DE EVALUACION DEL DESARROLLO- CAID ESTE</t>
  </si>
  <si>
    <t>ERMITANIA DANIELA MEJÍA LORA</t>
  </si>
  <si>
    <t>CAROLIN MASSIEL RODRIGUEZ VIDAL</t>
  </si>
  <si>
    <t>DEPARTAMENTO DE ATENCION Y TERAPIAS -CAID SDO</t>
  </si>
  <si>
    <t>JOSÉ ANTONIO OTAÑO RUÍZ</t>
  </si>
  <si>
    <t>FRANKLIN CASTILLO GERALDINO</t>
  </si>
  <si>
    <t>AUXILIAR DE TERAPIA FISICA</t>
  </si>
  <si>
    <t>DIVISION DE ATENCION A GRUPOS Y FAMILIAS -CAID STGO</t>
  </si>
  <si>
    <t>NAIRELIS VERÓNICA UREÑA FERNÁNDEZ</t>
  </si>
  <si>
    <t>DIVISION DE ATENCION A GRUPOS Y FAMILIAS -CAID ESTE</t>
  </si>
  <si>
    <t>ANA FERNANDA DE LOS SANTOS GARCÍA</t>
  </si>
  <si>
    <t>SABRINA FÉLIZ NÚÑEZ</t>
  </si>
  <si>
    <t>AUXILIAR DE SERVICIOS GENERALES</t>
  </si>
  <si>
    <t>ENCARGADA DE ATENION Y TERAPIAS</t>
  </si>
  <si>
    <t>ENCARGADO DEL DEPARTAMENTO JURIDICO</t>
  </si>
  <si>
    <t>ENCARGADO DE LA SECCION DE DESARROLLO DE IMPLEMENTACION DE SISTEMAS</t>
  </si>
  <si>
    <t>JHON HAIRO LEYBA PEREZ</t>
  </si>
  <si>
    <t>CARLOS DAVID VIZCAINO</t>
  </si>
  <si>
    <t>IVELISSE ADAMES DE LA CRUZ</t>
  </si>
  <si>
    <t>ZAIDY INMACULADA RIVERA ESPINOSA</t>
  </si>
  <si>
    <t>ARIEL ALFREDO HERNANDEZ PANIAGUA</t>
  </si>
  <si>
    <t>JOCELYN ALTAGRACIA VICENTE ALCANTARA</t>
  </si>
  <si>
    <t>AMALFI MARTINEZ ACEVEDO</t>
  </si>
  <si>
    <t>SUPERVISOR DE TRANSPORTACION</t>
  </si>
  <si>
    <t>VICKY TORRES</t>
  </si>
  <si>
    <t>LEYNI ERNESTO LAZALA MATEO</t>
  </si>
  <si>
    <t>GREGORIO ANTONIO RIVAS TEJADA</t>
  </si>
  <si>
    <t xml:space="preserve">CYBELES NAZARETH CANELA POLANCO 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</si>
  <si>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</si>
  <si>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</si>
  <si>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</si>
  <si>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</si>
  <si>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</si>
  <si>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</si>
  <si>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</si>
  <si>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</si>
  <si>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</si>
  <si>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</si>
  <si>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PINTOR</t>
  </si>
  <si>
    <t>CAID- SANTO DOMINGO ESTE</t>
  </si>
  <si>
    <t>ANTHONY SAMIL SAVIÑON  ROSARIO</t>
  </si>
  <si>
    <t>ISLENY MARIELL SANCHEZ GUZMAN</t>
  </si>
  <si>
    <t>AYELEN JIMENEZ CARACCIOLO</t>
  </si>
  <si>
    <t>ANNI LOREIDY CABA</t>
  </si>
  <si>
    <t>TERAPEUTA DE ENTRENAMIENTO A FAMILIA</t>
  </si>
  <si>
    <t>SECCION DE MANTENIMIENTO - CAID</t>
  </si>
  <si>
    <t>ANEURY DE LA ROSA DE LA ROSA</t>
  </si>
  <si>
    <t>ENCARGADO DE MANTENIMIENTO</t>
  </si>
  <si>
    <t>JOSE ALMANCIO DEOGRACIA FERMIN</t>
  </si>
  <si>
    <t>CAID- SANTO DOMINGO OESTE</t>
  </si>
  <si>
    <t>MARIA YDALIA MONTERO CAMACHO</t>
  </si>
  <si>
    <t>AUXILIAR DE PROGRAMACION DE CITAS</t>
  </si>
  <si>
    <t>GUSTAVO MONTERO MATEO</t>
  </si>
  <si>
    <t>RUBERT GODINES HERNANDEZ ABREU</t>
  </si>
  <si>
    <t>ADRIANO LINAREZ HERNANDEZ</t>
  </si>
  <si>
    <t>JUAN FERMIN VARGAS ORTEGA</t>
  </si>
  <si>
    <t>BERLYN SANTOS FELIZ</t>
  </si>
  <si>
    <t>ANNY MERCEDES OTAÑO DIAZ</t>
  </si>
  <si>
    <t>FERNANDO EMANUEL CANARIO CAMINERO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</si>
  <si>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</si>
  <si>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</si>
  <si>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</si>
  <si>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</si>
  <si>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</si>
  <si>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DIRECTORA</t>
  </si>
  <si>
    <t>LUZ DIVINA BONILLA PAULINO</t>
  </si>
  <si>
    <t>ADOLFO ASMAR MEDINA</t>
  </si>
  <si>
    <t>LISA BETZAIDA MOYA SANTOS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</si>
  <si>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</si>
  <si>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</si>
  <si>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</si>
  <si>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</si>
  <si>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</si>
  <si>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</si>
  <si>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</si>
  <si>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</si>
  <si>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NAYELYN NUÑEZ GERMAN</t>
  </si>
  <si>
    <t>ARQUITECTA</t>
  </si>
  <si>
    <t>ESTHEFANY ESMERLIN DE JESUS DE LA CRUZ</t>
  </si>
  <si>
    <t>CAPITULO:  0207     SUBCAPTULO: 01     DAF:01     UE:0031     PROGRAMA: 22     SUBPROGRAMA: 01     PROYECTO: 0     ACTIVIDAD:001     CUENTA: 2.1.1.3.01    FONDO:0100</t>
  </si>
  <si>
    <t>FAUSTO ROLANDO JOSE MARTINEZ PEREZ</t>
  </si>
  <si>
    <t>MEDICO</t>
  </si>
  <si>
    <t>TRAMITE DE PENSION</t>
  </si>
  <si>
    <t>OFICINA DE ACCESO A LA INFORMACION -CAID</t>
  </si>
  <si>
    <t>NOELIA DESIEREE OVALLES GUZMAN</t>
  </si>
  <si>
    <t>OFICIAL DE ACCESO A LA INFORMACION</t>
  </si>
  <si>
    <t>LUCIA EMPERATRIZ TORRES MARIA</t>
  </si>
  <si>
    <t>GENNY MONTERO MONTERO</t>
  </si>
  <si>
    <t>CONTADORA</t>
  </si>
  <si>
    <t>EMELANIA RAMIREZ ADAMES</t>
  </si>
  <si>
    <t>AUXILIAR ADMINISTRATIVO PARA EL PROYECTO "RED DE APOYO A LA DISCAPACIDAD"</t>
  </si>
  <si>
    <t>DAVID CUEVAS SILFA</t>
  </si>
  <si>
    <t>JUAN MARTIN LARA SUAREZ</t>
  </si>
  <si>
    <t>EDISON ESTHIWHAR DE OLEO</t>
  </si>
  <si>
    <t>ASTRID CHANTAL SANTOS OGANDO</t>
  </si>
  <si>
    <t>SENIA HURTADO JIMENEZ</t>
  </si>
  <si>
    <t>AUXILIAR DE TESORERIA</t>
  </si>
  <si>
    <t>NATASHA INMACULADA FRIAS LOPEZ</t>
  </si>
  <si>
    <t>SALLYN SELINA BAEZ CASTRO</t>
  </si>
  <si>
    <t>NIRMARYS MONTILLA GARCIA</t>
  </si>
  <si>
    <t>ELISANGELES DE LA ROSA MATA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</si>
  <si>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</si>
  <si>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</si>
  <si>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</si>
  <si>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</si>
  <si>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</si>
  <si>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</si>
  <si>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</si>
  <si>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</si>
  <si>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DIVISION DE ATENCION A GRUPOS Y FAMILIA  -CAID SDO</t>
  </si>
  <si>
    <t>ANTONIO DALMASI ANTIGUA RODRIGUEZ</t>
  </si>
  <si>
    <t>FREELANCER</t>
  </si>
  <si>
    <t>INGRI OGANDO MORA</t>
  </si>
  <si>
    <t>CONCEPTO PAGO SUELDO 000005 - PERSONAL EVENTUAL CORRESPONDIENTE AL MES JULIO 2024</t>
  </si>
  <si>
    <t>CONCEPTO PAGO SUELDO 000001 - FIJOS CORRESPONDIENTE AL MES JULIO 2024</t>
  </si>
  <si>
    <t>CONCEPTO PAGO SUELDO 000018 - EMPLEADOS TEMPORALES CORRESPONDIENTE AL MES JULIO 2024</t>
  </si>
  <si>
    <t>CONCEPTO PAGO SUELDO 000007 - PERSONAL DE VIGILANCIA CORRESPONDIENTE AL  MES JULIO 2024</t>
  </si>
  <si>
    <t>CONCEPTO PAGO SUELDO 000005 - PERSONAL TRAMITE DE PENSIÓN CORRESPONDIENTE AL  MES JULIO 2024</t>
  </si>
  <si>
    <t>EDDY SANTANA</t>
  </si>
  <si>
    <t>VGILANTE</t>
  </si>
  <si>
    <t>DARIO CARO SOLIS</t>
  </si>
  <si>
    <t>NELSON AQUINO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</si>
</sst>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0000_);\(#,##0.00000\)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name val="Verdana"/>
      <family val="2"/>
    </font>
    <font>
      <sz val="12"/>
      <name val="Times New Roman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3" borderId="0" xfId="0" applyFill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/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3" fillId="0" borderId="0" xfId="0" applyFont="1"/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wrapText="1"/>
    </xf>
    <xf numFmtId="0" fontId="14" fillId="3" borderId="1" xfId="0" applyFont="1" applyFill="1" applyBorder="1" applyAlignment="1">
      <alignment horizontal="left" vertical="center" wrapText="1"/>
    </xf>
    <xf numFmtId="0" fontId="13" fillId="3" borderId="0" xfId="0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39" fontId="15" fillId="3" borderId="1" xfId="0" applyNumberFormat="1" applyFont="1" applyFill="1" applyBorder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43" fontId="14" fillId="3" borderId="1" xfId="1" applyFont="1" applyFill="1" applyBorder="1" applyAlignment="1" applyProtection="1">
      <alignment horizontal="right" vertical="center"/>
    </xf>
    <xf numFmtId="43" fontId="14" fillId="3" borderId="1" xfId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9" fillId="0" borderId="0" xfId="3" applyFont="1" applyAlignment="1">
      <alignment horizontal="center"/>
    </xf>
    <xf numFmtId="17" fontId="20" fillId="0" borderId="0" xfId="3" applyNumberFormat="1" applyFont="1" applyAlignment="1">
      <alignment horizontal="center"/>
    </xf>
    <xf numFmtId="0" fontId="19" fillId="0" borderId="0" xfId="3" applyFont="1"/>
    <xf numFmtId="0" fontId="22" fillId="6" borderId="12" xfId="3" applyFont="1" applyFill="1" applyBorder="1" applyAlignment="1">
      <alignment horizontal="center" vertical="center" wrapText="1"/>
    </xf>
    <xf numFmtId="17" fontId="21" fillId="5" borderId="25" xfId="3" applyNumberFormat="1" applyFont="1" applyFill="1" applyBorder="1" applyAlignment="1">
      <alignment horizontal="center" vertical="center" wrapText="1"/>
    </xf>
    <xf numFmtId="17" fontId="21" fillId="5" borderId="26" xfId="3" applyNumberFormat="1" applyFont="1" applyFill="1" applyBorder="1" applyAlignment="1">
      <alignment horizontal="center" vertical="center" wrapText="1"/>
    </xf>
    <xf numFmtId="17" fontId="20" fillId="5" borderId="29" xfId="3" applyNumberFormat="1" applyFont="1" applyFill="1" applyBorder="1" applyAlignment="1">
      <alignment horizontal="center"/>
    </xf>
    <xf numFmtId="0" fontId="23" fillId="7" borderId="1" xfId="3" applyFont="1" applyFill="1" applyBorder="1" applyAlignment="1">
      <alignment vertical="center" wrapText="1"/>
    </xf>
    <xf numFmtId="0" fontId="24" fillId="6" borderId="12" xfId="3" applyFont="1" applyFill="1" applyBorder="1" applyAlignment="1">
      <alignment horizontal="center" vertical="center" wrapText="1"/>
    </xf>
    <xf numFmtId="17" fontId="24" fillId="6" borderId="12" xfId="3" applyNumberFormat="1" applyFont="1" applyFill="1" applyBorder="1" applyAlignment="1">
      <alignment horizontal="center" vertical="center"/>
    </xf>
    <xf numFmtId="17" fontId="27" fillId="6" borderId="12" xfId="3" applyNumberFormat="1" applyFont="1" applyFill="1" applyBorder="1" applyAlignment="1">
      <alignment horizontal="center" vertical="center"/>
    </xf>
    <xf numFmtId="17" fontId="27" fillId="6" borderId="12" xfId="3" applyNumberFormat="1" applyFont="1" applyFill="1" applyBorder="1" applyAlignment="1">
      <alignment horizontal="center" vertical="center" wrapText="1"/>
    </xf>
    <xf numFmtId="9" fontId="27" fillId="6" borderId="12" xfId="4" applyFont="1" applyFill="1" applyBorder="1" applyAlignment="1">
      <alignment horizontal="center" vertical="center"/>
    </xf>
    <xf numFmtId="9" fontId="20" fillId="0" borderId="0" xfId="4" applyFont="1" applyFill="1" applyBorder="1" applyAlignment="1">
      <alignment horizontal="center" vertical="center"/>
    </xf>
    <xf numFmtId="43" fontId="28" fillId="0" borderId="1" xfId="5" applyFont="1" applyBorder="1" applyAlignment="1">
      <alignment horizontal="center" vertical="center" wrapText="1"/>
    </xf>
    <xf numFmtId="0" fontId="28" fillId="0" borderId="1" xfId="5" applyNumberFormat="1" applyFont="1" applyBorder="1" applyAlignment="1">
      <alignment horizontal="center" vertical="center" wrapText="1"/>
    </xf>
    <xf numFmtId="43" fontId="28" fillId="0" borderId="1" xfId="3" applyNumberFormat="1" applyFont="1" applyBorder="1" applyAlignment="1">
      <alignment horizontal="right" vertical="center"/>
    </xf>
    <xf numFmtId="0" fontId="27" fillId="0" borderId="1" xfId="3" applyFont="1" applyBorder="1" applyAlignment="1">
      <alignment horizontal="right" vertical="center"/>
    </xf>
    <xf numFmtId="0" fontId="28" fillId="0" borderId="1" xfId="3" applyFont="1" applyBorder="1"/>
    <xf numFmtId="17" fontId="27" fillId="0" borderId="1" xfId="3" applyNumberFormat="1" applyFont="1" applyBorder="1" applyAlignment="1">
      <alignment horizontal="center"/>
    </xf>
    <xf numFmtId="43" fontId="28" fillId="0" borderId="1" xfId="3" applyNumberFormat="1" applyFont="1" applyBorder="1" applyAlignment="1">
      <alignment horizontal="right" vertical="center" wrapText="1"/>
    </xf>
    <xf numFmtId="43" fontId="29" fillId="7" borderId="1" xfId="3" applyNumberFormat="1" applyFont="1" applyFill="1" applyBorder="1" applyAlignment="1">
      <alignment horizontal="right" vertical="center" wrapText="1"/>
    </xf>
    <xf numFmtId="43" fontId="28" fillId="0" borderId="1" xfId="3" applyNumberFormat="1" applyFont="1" applyBorder="1" applyAlignment="1">
      <alignment horizontal="right"/>
    </xf>
    <xf numFmtId="43" fontId="28" fillId="0" borderId="1" xfId="5" applyFont="1" applyBorder="1"/>
    <xf numFmtId="43" fontId="27" fillId="0" borderId="1" xfId="5" applyFont="1" applyBorder="1" applyAlignment="1">
      <alignment horizontal="center"/>
    </xf>
    <xf numFmtId="43" fontId="20" fillId="0" borderId="0" xfId="5" applyFont="1" applyBorder="1" applyAlignment="1">
      <alignment horizontal="center"/>
    </xf>
    <xf numFmtId="0" fontId="29" fillId="7" borderId="1" xfId="3" applyFont="1" applyFill="1" applyBorder="1" applyAlignment="1">
      <alignment horizontal="right" vertical="center" wrapText="1"/>
    </xf>
    <xf numFmtId="0" fontId="19" fillId="0" borderId="0" xfId="3" applyFont="1" applyAlignment="1">
      <alignment horizontal="center" vertical="center" wrapText="1"/>
    </xf>
    <xf numFmtId="0" fontId="23" fillId="7" borderId="0" xfId="3" applyFont="1" applyFill="1" applyAlignment="1">
      <alignment vertical="top" wrapText="1"/>
    </xf>
    <xf numFmtId="0" fontId="21" fillId="8" borderId="3" xfId="3" applyFont="1" applyFill="1" applyBorder="1" applyAlignment="1">
      <alignment horizontal="center"/>
    </xf>
    <xf numFmtId="0" fontId="21" fillId="8" borderId="4" xfId="3" applyFont="1" applyFill="1" applyBorder="1" applyAlignment="1">
      <alignment horizontal="center" vertical="center" wrapText="1"/>
    </xf>
    <xf numFmtId="0" fontId="21" fillId="8" borderId="19" xfId="3" applyFont="1" applyFill="1" applyBorder="1" applyAlignment="1">
      <alignment horizontal="center" vertical="center" wrapText="1"/>
    </xf>
    <xf numFmtId="43" fontId="20" fillId="0" borderId="0" xfId="3" applyNumberFormat="1" applyFont="1" applyAlignment="1">
      <alignment horizontal="center"/>
    </xf>
    <xf numFmtId="0" fontId="19" fillId="0" borderId="11" xfId="3" applyFont="1" applyBorder="1" applyAlignment="1">
      <alignment horizontal="center"/>
    </xf>
    <xf numFmtId="10" fontId="19" fillId="0" borderId="17" xfId="4" applyNumberFormat="1" applyFont="1" applyFill="1" applyBorder="1" applyAlignment="1">
      <alignment horizontal="center" vertical="center" wrapText="1"/>
    </xf>
    <xf numFmtId="43" fontId="19" fillId="0" borderId="12" xfId="5" applyFont="1" applyBorder="1" applyAlignment="1">
      <alignment horizontal="center" vertical="center" wrapText="1"/>
    </xf>
    <xf numFmtId="17" fontId="20" fillId="9" borderId="0" xfId="3" applyNumberFormat="1" applyFont="1" applyFill="1" applyAlignment="1">
      <alignment horizontal="center"/>
    </xf>
    <xf numFmtId="10" fontId="20" fillId="0" borderId="0" xfId="3" applyNumberFormat="1" applyFont="1" applyAlignment="1">
      <alignment horizontal="center"/>
    </xf>
    <xf numFmtId="0" fontId="19" fillId="0" borderId="7" xfId="3" applyFont="1" applyBorder="1" applyAlignment="1">
      <alignment horizontal="center"/>
    </xf>
    <xf numFmtId="10" fontId="19" fillId="0" borderId="21" xfId="4" applyNumberFormat="1" applyFont="1" applyFill="1" applyBorder="1" applyAlignment="1">
      <alignment horizontal="center" vertical="center" wrapText="1"/>
    </xf>
    <xf numFmtId="43" fontId="19" fillId="0" borderId="6" xfId="5" applyFont="1" applyBorder="1" applyAlignment="1">
      <alignment horizontal="center" vertical="center" wrapText="1"/>
    </xf>
    <xf numFmtId="0" fontId="21" fillId="8" borderId="22" xfId="3" applyFont="1" applyFill="1" applyBorder="1" applyAlignment="1">
      <alignment horizontal="center" vertical="center" wrapText="1"/>
    </xf>
    <xf numFmtId="10" fontId="21" fillId="8" borderId="33" xfId="4" applyNumberFormat="1" applyFont="1" applyFill="1" applyBorder="1" applyAlignment="1">
      <alignment horizontal="center" vertical="center" wrapText="1"/>
    </xf>
    <xf numFmtId="0" fontId="21" fillId="8" borderId="23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/>
    </xf>
    <xf numFmtId="17" fontId="20" fillId="0" borderId="34" xfId="3" applyNumberFormat="1" applyFont="1" applyBorder="1" applyAlignment="1">
      <alignment horizontal="center"/>
    </xf>
    <xf numFmtId="10" fontId="20" fillId="0" borderId="34" xfId="3" applyNumberFormat="1" applyFont="1" applyBorder="1" applyAlignment="1">
      <alignment horizontal="center"/>
    </xf>
    <xf numFmtId="43" fontId="18" fillId="0" borderId="0" xfId="4" applyNumberFormat="1" applyFont="1"/>
    <xf numFmtId="43" fontId="1" fillId="0" borderId="0" xfId="3" applyNumberFormat="1"/>
    <xf numFmtId="43" fontId="0" fillId="0" borderId="0" xfId="5" applyFont="1"/>
    <xf numFmtId="4" fontId="9" fillId="0" borderId="0" xfId="0" applyNumberFormat="1" applyFont="1" applyAlignment="1">
      <alignment horizontal="center"/>
    </xf>
    <xf numFmtId="167" fontId="9" fillId="3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horizontal="right" vertical="center"/>
    </xf>
    <xf numFmtId="39" fontId="9" fillId="3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horizontal="left" wrapText="1"/>
    </xf>
    <xf numFmtId="0" fontId="14" fillId="3" borderId="12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 wrapText="1"/>
    </xf>
    <xf numFmtId="39" fontId="15" fillId="3" borderId="12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wrapText="1"/>
    </xf>
    <xf numFmtId="39" fontId="14" fillId="3" borderId="1" xfId="1" applyNumberFormat="1" applyFont="1" applyFill="1" applyBorder="1" applyAlignment="1">
      <alignment horizontal="right" vertical="center"/>
    </xf>
    <xf numFmtId="43" fontId="14" fillId="3" borderId="1" xfId="1" applyFont="1" applyFill="1" applyBorder="1" applyAlignment="1" applyProtection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168" fontId="9" fillId="3" borderId="0" xfId="0" applyNumberFormat="1" applyFont="1" applyFill="1" applyAlignment="1">
      <alignment horizontal="center"/>
    </xf>
    <xf numFmtId="167" fontId="9" fillId="0" borderId="0" xfId="0" applyNumberFormat="1" applyFont="1" applyAlignment="1">
      <alignment horizontal="center"/>
    </xf>
    <xf numFmtId="39" fontId="15" fillId="3" borderId="18" xfId="0" applyNumberFormat="1" applyFont="1" applyFill="1" applyBorder="1" applyAlignment="1">
      <alignment horizontal="right" vertical="center" wrapText="1"/>
    </xf>
    <xf numFmtId="43" fontId="9" fillId="0" borderId="0" xfId="1" applyFont="1" applyAlignment="1">
      <alignment horizontal="center" vertical="center"/>
    </xf>
    <xf numFmtId="170" fontId="9" fillId="0" borderId="0" xfId="0" applyNumberFormat="1" applyFont="1" applyAlignment="1">
      <alignment horizontal="center" vertical="center"/>
    </xf>
    <xf numFmtId="0" fontId="26" fillId="6" borderId="12" xfId="3" applyFont="1" applyFill="1" applyBorder="1" applyAlignment="1">
      <alignment horizontal="center" vertical="center" wrapText="1"/>
    </xf>
    <xf numFmtId="169" fontId="9" fillId="3" borderId="0" xfId="0" applyNumberFormat="1" applyFont="1" applyFill="1" applyAlignment="1">
      <alignment horizontal="center" vertical="center"/>
    </xf>
    <xf numFmtId="0" fontId="32" fillId="3" borderId="0" xfId="0" applyFont="1" applyFill="1"/>
    <xf numFmtId="39" fontId="6" fillId="3" borderId="15" xfId="1" applyNumberFormat="1" applyFont="1" applyFill="1" applyBorder="1" applyAlignment="1">
      <alignment vertical="center"/>
    </xf>
    <xf numFmtId="39" fontId="6" fillId="3" borderId="15" xfId="1" applyNumberFormat="1" applyFont="1" applyFill="1" applyBorder="1" applyAlignment="1">
      <alignment horizontal="right" vertical="center"/>
    </xf>
    <xf numFmtId="39" fontId="6" fillId="3" borderId="6" xfId="1" applyNumberFormat="1" applyFont="1" applyFill="1" applyBorder="1" applyAlignment="1">
      <alignment vertical="center"/>
    </xf>
    <xf numFmtId="39" fontId="6" fillId="3" borderId="38" xfId="1" applyNumberFormat="1" applyFont="1" applyFill="1" applyBorder="1" applyAlignment="1">
      <alignment vertical="center"/>
    </xf>
    <xf numFmtId="0" fontId="6" fillId="3" borderId="35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0" fillId="3" borderId="1" xfId="0" applyFill="1" applyBorder="1"/>
    <xf numFmtId="43" fontId="6" fillId="3" borderId="35" xfId="1" applyFont="1" applyFill="1" applyBorder="1" applyAlignment="1">
      <alignment horizontal="center" vertical="center"/>
    </xf>
    <xf numFmtId="39" fontId="6" fillId="3" borderId="35" xfId="1" applyNumberFormat="1" applyFont="1" applyFill="1" applyBorder="1" applyAlignment="1">
      <alignment vertical="center"/>
    </xf>
    <xf numFmtId="39" fontId="6" fillId="3" borderId="36" xfId="1" applyNumberFormat="1" applyFont="1" applyFill="1" applyBorder="1" applyAlignment="1">
      <alignment vertical="center"/>
    </xf>
    <xf numFmtId="39" fontId="6" fillId="3" borderId="41" xfId="1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horizontal="right" vertical="center" wrapText="1"/>
    </xf>
    <xf numFmtId="39" fontId="6" fillId="3" borderId="45" xfId="1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6" fillId="0" borderId="0" xfId="0" applyFont="1" applyAlignment="1">
      <alignment horizontal="center"/>
    </xf>
    <xf numFmtId="0" fontId="36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34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left" vertical="center"/>
    </xf>
    <xf numFmtId="43" fontId="32" fillId="3" borderId="35" xfId="1" applyFont="1" applyFill="1" applyBorder="1" applyAlignment="1">
      <alignment horizontal="center" vertical="center"/>
    </xf>
    <xf numFmtId="39" fontId="32" fillId="3" borderId="35" xfId="1" applyNumberFormat="1" applyFont="1" applyFill="1" applyBorder="1" applyAlignment="1">
      <alignment vertical="center"/>
    </xf>
    <xf numFmtId="39" fontId="32" fillId="3" borderId="36" xfId="1" applyNumberFormat="1" applyFont="1" applyFill="1" applyBorder="1" applyAlignment="1">
      <alignment vertical="center"/>
    </xf>
    <xf numFmtId="39" fontId="32" fillId="3" borderId="38" xfId="1" applyNumberFormat="1" applyFont="1" applyFill="1" applyBorder="1" applyAlignment="1">
      <alignment vertical="center"/>
    </xf>
    <xf numFmtId="39" fontId="32" fillId="3" borderId="15" xfId="1" applyNumberFormat="1" applyFont="1" applyFill="1" applyBorder="1" applyAlignment="1">
      <alignment vertical="center"/>
    </xf>
    <xf numFmtId="39" fontId="32" fillId="3" borderId="15" xfId="1" applyNumberFormat="1" applyFont="1" applyFill="1" applyBorder="1" applyAlignment="1">
      <alignment horizontal="right" vertical="center"/>
    </xf>
    <xf numFmtId="39" fontId="32" fillId="3" borderId="6" xfId="1" applyNumberFormat="1" applyFont="1" applyFill="1" applyBorder="1" applyAlignment="1">
      <alignment vertical="center"/>
    </xf>
    <xf numFmtId="39" fontId="32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34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horizontal="left" vertical="center" wrapText="1"/>
    </xf>
    <xf numFmtId="39" fontId="34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32" fillId="3" borderId="36" xfId="1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vertical="center"/>
    </xf>
    <xf numFmtId="0" fontId="34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34" fillId="3" borderId="6" xfId="1" applyNumberFormat="1" applyFont="1" applyFill="1" applyBorder="1" applyAlignment="1">
      <alignment horizontal="right" vertical="center"/>
    </xf>
    <xf numFmtId="39" fontId="0" fillId="3" borderId="6" xfId="0" applyNumberFormat="1" applyFill="1" applyBorder="1" applyAlignment="1">
      <alignment vertical="center" wrapText="1"/>
    </xf>
    <xf numFmtId="39" fontId="0" fillId="3" borderId="6" xfId="0" applyNumberFormat="1" applyFill="1" applyBorder="1" applyAlignment="1">
      <alignment horizontal="right" vertical="center" wrapText="1"/>
    </xf>
    <xf numFmtId="39" fontId="0" fillId="3" borderId="21" xfId="0" applyNumberFormat="1" applyFill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39" fontId="34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35" fillId="3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39" fontId="0" fillId="3" borderId="17" xfId="0" applyNumberFormat="1" applyFill="1" applyBorder="1" applyAlignment="1">
      <alignment vertical="center" wrapText="1"/>
    </xf>
    <xf numFmtId="0" fontId="34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34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32" fillId="3" borderId="0" xfId="0" applyFont="1" applyFill="1" applyAlignment="1">
      <alignment horizontal="center" vertical="center" wrapText="1"/>
    </xf>
    <xf numFmtId="4" fontId="32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32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171" fontId="0" fillId="3" borderId="12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39" fontId="0" fillId="3" borderId="12" xfId="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32" fillId="3" borderId="14" xfId="0" applyFont="1" applyFill="1" applyBorder="1" applyAlignment="1">
      <alignment horizontal="left" vertical="center"/>
    </xf>
    <xf numFmtId="0" fontId="34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34" fillId="3" borderId="1" xfId="0" applyFont="1" applyFill="1" applyBorder="1" applyAlignment="1">
      <alignment horizontal="left" vertical="center"/>
    </xf>
    <xf numFmtId="43" fontId="32" fillId="0" borderId="36" xfId="1" applyFont="1" applyFill="1" applyBorder="1" applyAlignment="1">
      <alignment horizontal="center" vertical="center"/>
    </xf>
    <xf numFmtId="39" fontId="32" fillId="0" borderId="38" xfId="1" applyNumberFormat="1" applyFont="1" applyFill="1" applyBorder="1" applyAlignment="1">
      <alignment vertical="center"/>
    </xf>
    <xf numFmtId="37" fontId="0" fillId="3" borderId="12" xfId="1" applyNumberFormat="1" applyFont="1" applyFill="1" applyBorder="1" applyAlignment="1">
      <alignment horizontal="right" vertic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13" fillId="0" borderId="0" xfId="0" applyFont="1" applyAlignment="1">
      <alignment horizontal="center"/>
    </xf>
    <xf numFmtId="43" fontId="32" fillId="0" borderId="0" xfId="1" applyFont="1" applyFill="1" applyBorder="1" applyAlignment="1">
      <alignment horizontal="center" vertical="center"/>
    </xf>
    <xf numFmtId="43" fontId="37" fillId="0" borderId="0" xfId="1" applyFont="1" applyFill="1" applyBorder="1" applyAlignment="1">
      <alignment horizontal="center" vertical="center"/>
    </xf>
    <xf numFmtId="43" fontId="37" fillId="3" borderId="0" xfId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165" fontId="0" fillId="3" borderId="0" xfId="0" applyNumberFormat="1" applyFill="1"/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7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32" fillId="3" borderId="1" xfId="0" applyNumberFormat="1" applyFont="1" applyFill="1" applyBorder="1" applyAlignment="1">
      <alignment vertical="center" wrapText="1"/>
    </xf>
    <xf numFmtId="39" fontId="32" fillId="3" borderId="45" xfId="1" applyNumberFormat="1" applyFont="1" applyFill="1" applyBorder="1" applyAlignment="1">
      <alignment vertical="center"/>
    </xf>
    <xf numFmtId="39" fontId="32" fillId="3" borderId="18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2" fillId="3" borderId="13" xfId="0" applyFont="1" applyFill="1" applyBorder="1" applyAlignment="1">
      <alignment horizontal="left" vertical="center"/>
    </xf>
    <xf numFmtId="0" fontId="32" fillId="3" borderId="13" xfId="0" applyFont="1" applyFill="1" applyBorder="1" applyAlignment="1">
      <alignment horizontal="center" vertical="center"/>
    </xf>
    <xf numFmtId="43" fontId="32" fillId="3" borderId="46" xfId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32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3" fillId="3" borderId="48" xfId="1" applyNumberFormat="1" applyFont="1" applyFill="1" applyBorder="1" applyAlignment="1">
      <alignment horizontal="right" vertical="center"/>
    </xf>
    <xf numFmtId="39" fontId="0" fillId="3" borderId="43" xfId="1" applyNumberFormat="1" applyFont="1" applyFill="1" applyBorder="1" applyAlignment="1">
      <alignment vertical="center"/>
    </xf>
    <xf numFmtId="39" fontId="32" fillId="0" borderId="41" xfId="1" applyNumberFormat="1" applyFont="1" applyFill="1" applyBorder="1" applyAlignment="1">
      <alignment vertical="center"/>
    </xf>
    <xf numFmtId="39" fontId="32" fillId="2" borderId="4" xfId="1" applyNumberFormat="1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center" vertical="center" wrapText="1"/>
    </xf>
    <xf numFmtId="39" fontId="32" fillId="3" borderId="1" xfId="1" applyNumberFormat="1" applyFont="1" applyFill="1" applyBorder="1" applyAlignment="1">
      <alignment vertical="center"/>
    </xf>
    <xf numFmtId="39" fontId="32" fillId="3" borderId="18" xfId="1" applyNumberFormat="1" applyFont="1" applyFill="1" applyBorder="1" applyAlignment="1">
      <alignment vertical="center"/>
    </xf>
    <xf numFmtId="39" fontId="32" fillId="3" borderId="0" xfId="1" applyNumberFormat="1" applyFont="1" applyFill="1" applyBorder="1" applyAlignment="1">
      <alignment vertical="center"/>
    </xf>
    <xf numFmtId="0" fontId="34" fillId="3" borderId="6" xfId="0" applyFont="1" applyFill="1" applyBorder="1" applyAlignment="1">
      <alignment vertical="center" wrapText="1"/>
    </xf>
    <xf numFmtId="17" fontId="20" fillId="4" borderId="22" xfId="3" applyNumberFormat="1" applyFont="1" applyFill="1" applyBorder="1" applyAlignment="1">
      <alignment horizontal="center" vertical="center" wrapText="1"/>
    </xf>
    <xf numFmtId="17" fontId="20" fillId="4" borderId="23" xfId="3" applyNumberFormat="1" applyFont="1" applyFill="1" applyBorder="1" applyAlignment="1">
      <alignment horizontal="center" vertical="center" wrapText="1"/>
    </xf>
    <xf numFmtId="0" fontId="29" fillId="7" borderId="1" xfId="3" applyFont="1" applyFill="1" applyBorder="1" applyAlignment="1">
      <alignment horizontal="center" vertical="center" wrapText="1"/>
    </xf>
    <xf numFmtId="43" fontId="19" fillId="0" borderId="1" xfId="5" applyFont="1" applyBorder="1" applyAlignment="1">
      <alignment horizontal="center"/>
    </xf>
    <xf numFmtId="0" fontId="21" fillId="8" borderId="30" xfId="3" applyFont="1" applyFill="1" applyBorder="1" applyAlignment="1">
      <alignment horizontal="center" vertical="center"/>
    </xf>
    <xf numFmtId="0" fontId="21" fillId="8" borderId="31" xfId="3" applyFont="1" applyFill="1" applyBorder="1" applyAlignment="1">
      <alignment horizontal="center" vertical="center"/>
    </xf>
    <xf numFmtId="0" fontId="21" fillId="8" borderId="32" xfId="3" applyFont="1" applyFill="1" applyBorder="1" applyAlignment="1">
      <alignment horizontal="center" vertical="center"/>
    </xf>
    <xf numFmtId="17" fontId="20" fillId="4" borderId="22" xfId="3" applyNumberFormat="1" applyFont="1" applyFill="1" applyBorder="1" applyAlignment="1">
      <alignment horizontal="center"/>
    </xf>
    <xf numFmtId="17" fontId="20" fillId="4" borderId="23" xfId="3" applyNumberFormat="1" applyFont="1" applyFill="1" applyBorder="1" applyAlignment="1">
      <alignment horizontal="center"/>
    </xf>
    <xf numFmtId="17" fontId="21" fillId="5" borderId="24" xfId="3" applyNumberFormat="1" applyFont="1" applyFill="1" applyBorder="1" applyAlignment="1">
      <alignment horizontal="center" vertical="center" wrapText="1"/>
    </xf>
    <xf numFmtId="17" fontId="21" fillId="5" borderId="0" xfId="3" applyNumberFormat="1" applyFont="1" applyFill="1" applyAlignment="1">
      <alignment horizontal="center" vertical="center" wrapText="1"/>
    </xf>
    <xf numFmtId="0" fontId="21" fillId="4" borderId="27" xfId="3" applyFont="1" applyFill="1" applyBorder="1" applyAlignment="1">
      <alignment horizontal="center" vertical="center" wrapText="1"/>
    </xf>
    <xf numFmtId="0" fontId="21" fillId="4" borderId="28" xfId="3" applyFont="1" applyFill="1" applyBorder="1" applyAlignment="1">
      <alignment horizontal="center" vertical="center" wrapText="1"/>
    </xf>
    <xf numFmtId="17" fontId="21" fillId="4" borderId="29" xfId="3" applyNumberFormat="1" applyFont="1" applyFill="1" applyBorder="1" applyAlignment="1">
      <alignment horizontal="center" vertical="center"/>
    </xf>
    <xf numFmtId="17" fontId="20" fillId="5" borderId="13" xfId="3" applyNumberFormat="1" applyFont="1" applyFill="1" applyBorder="1" applyAlignment="1">
      <alignment horizontal="center"/>
    </xf>
    <xf numFmtId="0" fontId="25" fillId="6" borderId="12" xfId="3" applyFont="1" applyFill="1" applyBorder="1" applyAlignment="1">
      <alignment horizontal="center" vertical="center" wrapText="1"/>
    </xf>
    <xf numFmtId="0" fontId="25" fillId="6" borderId="1" xfId="3" applyFont="1" applyFill="1" applyBorder="1" applyAlignment="1">
      <alignment horizontal="center" vertical="center" wrapText="1"/>
    </xf>
    <xf numFmtId="17" fontId="27" fillId="6" borderId="1" xfId="3" applyNumberFormat="1" applyFont="1" applyFill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 wrapText="1"/>
    </xf>
    <xf numFmtId="0" fontId="32" fillId="3" borderId="43" xfId="0" applyFont="1" applyFill="1" applyBorder="1" applyAlignment="1">
      <alignment horizontal="center" vertical="center" wrapText="1"/>
    </xf>
    <xf numFmtId="0" fontId="32" fillId="3" borderId="47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2" fillId="3" borderId="1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5" fillId="10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0" fontId="35" fillId="11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2" fillId="10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2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center" vertical="center"/>
    </xf>
    <xf numFmtId="0" fontId="31" fillId="3" borderId="42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 wrapText="1"/>
    </xf>
    <xf numFmtId="0" fontId="31" fillId="3" borderId="43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0" fillId="0" borderId="42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43" fontId="32" fillId="3" borderId="0" xfId="1" applyFont="1" applyFill="1" applyBorder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374288</xdr:colOff>
      <xdr:row>11</xdr:row>
      <xdr:rowOff>56029</xdr:rowOff>
    </xdr:from>
    <xdr:to>
      <xdr:col>2</xdr:col>
      <xdr:colOff>392205</xdr:colOff>
      <xdr:row>17</xdr:row>
      <xdr:rowOff>123264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288" y="1815353"/>
          <a:ext cx="2315123" cy="11878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RowHeight="15" x14ac:dyDescent="0.25"/>
  <cols>
    <col min="1" max="1" width="6.42578125" style="50" customWidth="1"/>
    <col min="2" max="2" width="11.42578125" style="50"/>
    <col min="3" max="3" width="12.5703125" style="50" customWidth="1"/>
    <col min="4" max="4" width="15.85546875" style="50" customWidth="1"/>
    <col min="5" max="8" width="11.42578125" style="50"/>
    <col min="9" max="9" width="13.140625" style="50" bestFit="1" customWidth="1"/>
    <col min="10" max="10" width="18.140625" style="50" bestFit="1" customWidth="1"/>
    <col min="11" max="11" width="13.42578125" style="50" bestFit="1" customWidth="1"/>
    <col min="12" max="12" width="24" style="50" customWidth="1"/>
    <col min="13" max="13" width="21.85546875" style="50" customWidth="1"/>
    <col min="14" max="16" width="11.42578125" style="50"/>
    <col min="17" max="17" width="39.85546875" style="50" customWidth="1"/>
    <col min="18" max="18" width="50.85546875" style="50" customWidth="1"/>
    <col min="19" max="16384" width="11.42578125" style="50"/>
  </cols>
  <sheetData>
    <row r="2" spans="2:18" ht="15.75" thickBot="1" x14ac:dyDescent="0.3"/>
    <row r="3" spans="2:18" ht="16.5" thickBot="1" x14ac:dyDescent="0.3"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299" t="s">
        <v>498</v>
      </c>
      <c r="R3" s="300"/>
    </row>
    <row r="4" spans="2:18" ht="15.75" x14ac:dyDescent="0.25">
      <c r="B4" s="301" t="s">
        <v>499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53"/>
      <c r="O4" s="52"/>
      <c r="P4" s="52"/>
      <c r="Q4" s="54" t="s">
        <v>500</v>
      </c>
      <c r="R4" s="54" t="s">
        <v>501</v>
      </c>
    </row>
    <row r="5" spans="2:18" ht="27.75" customHeight="1" thickBot="1" x14ac:dyDescent="0.3">
      <c r="B5" s="55"/>
      <c r="C5" s="56"/>
      <c r="D5" s="56"/>
      <c r="E5" s="56"/>
      <c r="F5" s="303" t="s">
        <v>502</v>
      </c>
      <c r="G5" s="304"/>
      <c r="H5" s="57"/>
      <c r="I5" s="305" t="s">
        <v>503</v>
      </c>
      <c r="J5" s="305"/>
      <c r="K5" s="305"/>
      <c r="L5" s="306"/>
      <c r="M5" s="306"/>
      <c r="N5" s="52"/>
      <c r="O5" s="53"/>
      <c r="P5" s="53"/>
      <c r="Q5" s="58" t="s">
        <v>504</v>
      </c>
      <c r="R5" s="58" t="s">
        <v>505</v>
      </c>
    </row>
    <row r="6" spans="2:18" ht="33.75" customHeight="1" x14ac:dyDescent="0.25">
      <c r="B6" s="59" t="s">
        <v>506</v>
      </c>
      <c r="C6" s="59" t="s">
        <v>507</v>
      </c>
      <c r="D6" s="121" t="s">
        <v>508</v>
      </c>
      <c r="E6" s="307" t="s">
        <v>509</v>
      </c>
      <c r="F6" s="60" t="s">
        <v>510</v>
      </c>
      <c r="G6" s="61" t="s">
        <v>511</v>
      </c>
      <c r="H6" s="62" t="s">
        <v>512</v>
      </c>
      <c r="I6" s="63">
        <v>0.15</v>
      </c>
      <c r="J6" s="63">
        <v>0.2</v>
      </c>
      <c r="K6" s="63">
        <v>0.25</v>
      </c>
      <c r="L6" s="309" t="s">
        <v>513</v>
      </c>
      <c r="M6" s="309"/>
      <c r="N6" s="64"/>
      <c r="O6" s="53"/>
      <c r="P6" s="53"/>
      <c r="Q6" s="58" t="s">
        <v>514</v>
      </c>
      <c r="R6" s="58" t="s">
        <v>515</v>
      </c>
    </row>
    <row r="7" spans="2:18" ht="30" customHeight="1" x14ac:dyDescent="0.25">
      <c r="B7" s="65">
        <v>416220</v>
      </c>
      <c r="C7" s="66">
        <v>12</v>
      </c>
      <c r="D7" s="65">
        <f>+B7/C7</f>
        <v>34685</v>
      </c>
      <c r="E7" s="308"/>
      <c r="F7" s="67">
        <v>0</v>
      </c>
      <c r="G7" s="67">
        <f>+D7</f>
        <v>34685</v>
      </c>
      <c r="H7" s="68" t="s">
        <v>516</v>
      </c>
      <c r="I7" s="69"/>
      <c r="J7" s="70"/>
      <c r="K7" s="70"/>
      <c r="L7" s="310" t="str">
        <f>+H7</f>
        <v>Exento</v>
      </c>
      <c r="M7" s="310"/>
      <c r="N7" s="52"/>
      <c r="O7" s="53"/>
      <c r="P7" s="53"/>
      <c r="Q7" s="58" t="s">
        <v>517</v>
      </c>
      <c r="R7" s="58" t="s">
        <v>518</v>
      </c>
    </row>
    <row r="8" spans="2:18" ht="23.25" customHeight="1" thickBot="1" x14ac:dyDescent="0.3">
      <c r="B8" s="65">
        <v>624329</v>
      </c>
      <c r="C8" s="66">
        <v>12</v>
      </c>
      <c r="D8" s="65">
        <f>+B8/C8</f>
        <v>52027.416666666664</v>
      </c>
      <c r="E8" s="308"/>
      <c r="F8" s="71">
        <f>+G7+0.01</f>
        <v>34685.01</v>
      </c>
      <c r="G8" s="72">
        <f>+D8</f>
        <v>52027.416666666664</v>
      </c>
      <c r="H8" s="73">
        <f>+G8-F8</f>
        <v>17342.406666666662</v>
      </c>
      <c r="I8" s="74">
        <f>+H8*I6</f>
        <v>2601.3609999999994</v>
      </c>
      <c r="J8" s="74">
        <f>+H9*J6</f>
        <v>4046.5646666666671</v>
      </c>
      <c r="K8" s="75">
        <f>+H10*K6</f>
        <v>0</v>
      </c>
      <c r="L8" s="294" t="s">
        <v>519</v>
      </c>
      <c r="M8" s="294"/>
      <c r="N8" s="76"/>
      <c r="O8" s="53"/>
      <c r="P8" s="53"/>
      <c r="Q8" s="58" t="s">
        <v>520</v>
      </c>
      <c r="R8" s="58" t="s">
        <v>521</v>
      </c>
    </row>
    <row r="9" spans="2:18" ht="17.25" customHeight="1" thickBot="1" x14ac:dyDescent="0.3">
      <c r="B9" s="65">
        <v>624329.01</v>
      </c>
      <c r="C9" s="66">
        <v>12</v>
      </c>
      <c r="D9" s="65">
        <f>+B9/C9</f>
        <v>52027.417500000003</v>
      </c>
      <c r="E9" s="308"/>
      <c r="F9" s="71">
        <f>G8+0.01</f>
        <v>52027.426666666666</v>
      </c>
      <c r="G9" s="72">
        <f>+D10</f>
        <v>72260.25</v>
      </c>
      <c r="H9" s="73">
        <f>+G9-F9</f>
        <v>20232.823333333334</v>
      </c>
      <c r="I9" s="69"/>
      <c r="J9" s="70"/>
      <c r="K9" s="70"/>
      <c r="L9" s="294" t="s">
        <v>522</v>
      </c>
      <c r="M9" s="294"/>
      <c r="N9" s="52"/>
      <c r="O9" s="53"/>
      <c r="P9" s="53"/>
      <c r="Q9" s="292" t="s">
        <v>523</v>
      </c>
      <c r="R9" s="293"/>
    </row>
    <row r="10" spans="2:18" ht="17.25" customHeight="1" x14ac:dyDescent="0.25">
      <c r="B10" s="65">
        <v>867123</v>
      </c>
      <c r="C10" s="66">
        <v>12</v>
      </c>
      <c r="D10" s="65">
        <f>+B10/C10</f>
        <v>72260.25</v>
      </c>
      <c r="E10" s="308"/>
      <c r="F10" s="71">
        <f>+G9+0.01</f>
        <v>72260.259999999995</v>
      </c>
      <c r="G10" s="77" t="s">
        <v>524</v>
      </c>
      <c r="H10" s="73"/>
      <c r="I10" s="69"/>
      <c r="J10" s="70"/>
      <c r="K10" s="70"/>
      <c r="L10" s="294" t="s">
        <v>525</v>
      </c>
      <c r="M10" s="294"/>
      <c r="N10" s="52"/>
      <c r="O10" s="52"/>
      <c r="P10" s="53"/>
      <c r="Q10" s="53"/>
      <c r="R10" s="53"/>
    </row>
    <row r="11" spans="2:18" ht="16.5" thickBot="1" x14ac:dyDescent="0.3">
      <c r="B11" s="51"/>
      <c r="C11" s="52"/>
      <c r="D11" s="52"/>
      <c r="E11" s="52"/>
      <c r="F11" s="52"/>
      <c r="G11" s="78"/>
      <c r="H11" s="79"/>
      <c r="I11" s="79"/>
      <c r="J11" s="52"/>
      <c r="K11" s="52"/>
      <c r="L11" s="295">
        <f>+I8+J8</f>
        <v>6647.9256666666661</v>
      </c>
      <c r="M11" s="295"/>
      <c r="N11" s="52"/>
      <c r="O11" s="52"/>
      <c r="P11" s="52"/>
      <c r="Q11" s="52"/>
      <c r="R11" s="52"/>
    </row>
    <row r="12" spans="2:18" ht="15.75" x14ac:dyDescent="0.25">
      <c r="B12" s="296" t="s">
        <v>526</v>
      </c>
      <c r="C12" s="297"/>
      <c r="D12" s="298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2:18" ht="30" customHeight="1" thickBot="1" x14ac:dyDescent="0.3">
      <c r="B13" s="80"/>
      <c r="C13" s="81" t="s">
        <v>503</v>
      </c>
      <c r="D13" s="82" t="s">
        <v>527</v>
      </c>
      <c r="E13" s="52"/>
      <c r="F13" s="52"/>
      <c r="G13" s="52"/>
      <c r="H13" s="52"/>
      <c r="I13" s="52"/>
      <c r="J13" s="83"/>
      <c r="K13" s="52"/>
      <c r="L13" s="52"/>
      <c r="M13" s="52"/>
      <c r="N13" s="52"/>
      <c r="O13" s="52"/>
      <c r="P13" s="52"/>
      <c r="Q13" s="52"/>
      <c r="R13" s="52"/>
    </row>
    <row r="14" spans="2:18" ht="15.75" x14ac:dyDescent="0.25">
      <c r="B14" s="84" t="s">
        <v>0</v>
      </c>
      <c r="C14" s="85">
        <v>2.87E-2</v>
      </c>
      <c r="D14" s="86">
        <v>325250</v>
      </c>
      <c r="E14" s="52"/>
      <c r="F14" s="52"/>
      <c r="G14" s="87" t="s">
        <v>528</v>
      </c>
      <c r="H14" s="52" t="s">
        <v>0</v>
      </c>
      <c r="I14" s="88">
        <v>7.0999999999999994E-2</v>
      </c>
      <c r="J14" s="76">
        <v>1278</v>
      </c>
      <c r="K14" s="76"/>
      <c r="L14" s="52"/>
      <c r="M14" s="52"/>
      <c r="N14" s="52"/>
      <c r="O14" s="52"/>
      <c r="P14" s="52"/>
      <c r="Q14" s="52"/>
      <c r="R14" s="52"/>
    </row>
    <row r="15" spans="2:18" ht="16.5" thickBot="1" x14ac:dyDescent="0.3">
      <c r="B15" s="89" t="s">
        <v>2</v>
      </c>
      <c r="C15" s="90">
        <v>3.04E-2</v>
      </c>
      <c r="D15" s="91">
        <v>162625</v>
      </c>
      <c r="E15" s="52"/>
      <c r="F15" s="52"/>
      <c r="G15" s="52" t="s">
        <v>529</v>
      </c>
      <c r="H15" s="52" t="s">
        <v>2</v>
      </c>
      <c r="I15" s="88">
        <v>7.0900000000000005E-2</v>
      </c>
      <c r="J15" s="76">
        <v>1276.2</v>
      </c>
      <c r="K15" s="76"/>
      <c r="L15" s="52"/>
      <c r="M15" s="52"/>
      <c r="N15" s="52"/>
      <c r="O15" s="52"/>
      <c r="P15" s="52"/>
      <c r="Q15" s="52"/>
      <c r="R15" s="52"/>
    </row>
    <row r="16" spans="2:18" ht="32.25" thickBot="1" x14ac:dyDescent="0.3">
      <c r="B16" s="92" t="s">
        <v>530</v>
      </c>
      <c r="C16" s="93">
        <f>(C14+C15)</f>
        <v>5.91E-2</v>
      </c>
      <c r="D16" s="94"/>
      <c r="E16" s="52"/>
      <c r="F16" s="52"/>
      <c r="G16" s="95" t="s">
        <v>531</v>
      </c>
      <c r="H16" s="52" t="s">
        <v>532</v>
      </c>
      <c r="I16" s="88">
        <v>1.2E-2</v>
      </c>
      <c r="J16" s="76">
        <v>216</v>
      </c>
      <c r="K16" s="76"/>
      <c r="L16" s="52"/>
      <c r="M16" s="52"/>
      <c r="N16" s="52"/>
      <c r="O16" s="52"/>
      <c r="P16" s="52"/>
      <c r="Q16" s="52"/>
      <c r="R16" s="52"/>
    </row>
    <row r="17" spans="8:11" ht="16.5" thickBot="1" x14ac:dyDescent="0.3">
      <c r="H17" s="96" t="s">
        <v>533</v>
      </c>
      <c r="I17" s="97">
        <f>SUM(I14:I16)</f>
        <v>0.15390000000000001</v>
      </c>
      <c r="J17" s="98">
        <f>SUM(J14:J16)</f>
        <v>2770.2</v>
      </c>
    </row>
    <row r="18" spans="8:11" ht="15.75" thickTop="1" x14ac:dyDescent="0.25">
      <c r="J18" s="99"/>
    </row>
    <row r="20" spans="8:11" x14ac:dyDescent="0.25">
      <c r="K20" s="100">
        <v>2341371</v>
      </c>
    </row>
    <row r="21" spans="8:11" x14ac:dyDescent="0.25">
      <c r="K21" s="100">
        <v>2238609.15</v>
      </c>
    </row>
    <row r="22" spans="8:11" x14ac:dyDescent="0.25">
      <c r="I22" s="100">
        <v>459000</v>
      </c>
      <c r="K22" s="100">
        <f>+K20-K21</f>
        <v>102761.85000000009</v>
      </c>
    </row>
    <row r="23" spans="8:11" x14ac:dyDescent="0.25">
      <c r="I23" s="100">
        <v>500000</v>
      </c>
    </row>
    <row r="24" spans="8:11" x14ac:dyDescent="0.25">
      <c r="I24" s="100">
        <v>200000</v>
      </c>
    </row>
    <row r="25" spans="8:11" x14ac:dyDescent="0.25">
      <c r="I25" s="100">
        <v>100000</v>
      </c>
    </row>
    <row r="26" spans="8:11" x14ac:dyDescent="0.25">
      <c r="I26" s="99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75"/>
  <sheetViews>
    <sheetView showGridLines="0" topLeftCell="A493" zoomScale="80" zoomScaleNormal="80" zoomScaleSheetLayoutView="50" workbookViewId="0">
      <selection activeCell="K506" sqref="K506"/>
    </sheetView>
  </sheetViews>
  <sheetFormatPr baseColWidth="10" defaultColWidth="9.140625" defaultRowHeight="12.75" x14ac:dyDescent="0.2"/>
  <cols>
    <col min="1" max="1" width="7" style="6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6" customWidth="1"/>
    <col min="10" max="11" width="19" style="26" customWidth="1"/>
    <col min="12" max="12" width="22.140625" style="26" customWidth="1"/>
    <col min="13" max="13" width="19" style="26" customWidth="1"/>
    <col min="14" max="14" width="24.85546875" style="26" customWidth="1"/>
    <col min="15" max="15" width="20.28515625" style="26" customWidth="1"/>
  </cols>
  <sheetData>
    <row r="1" spans="1:17" ht="38.25" customHeight="1" x14ac:dyDescent="0.2">
      <c r="A1" s="219"/>
      <c r="B1" s="6"/>
      <c r="G1" s="2"/>
    </row>
    <row r="2" spans="1:17" ht="38.25" customHeight="1" x14ac:dyDescent="0.2">
      <c r="A2" s="219"/>
      <c r="B2" s="6"/>
      <c r="G2" s="2"/>
    </row>
    <row r="3" spans="1:17" ht="38.25" customHeight="1" x14ac:dyDescent="0.2">
      <c r="A3" s="219"/>
      <c r="B3" s="6"/>
      <c r="G3" s="2"/>
      <c r="Q3" s="49"/>
    </row>
    <row r="4" spans="1:17" ht="19.5" customHeight="1" x14ac:dyDescent="0.2">
      <c r="A4" s="219"/>
      <c r="B4" s="6"/>
      <c r="G4" s="2"/>
    </row>
    <row r="5" spans="1:17" x14ac:dyDescent="0.2">
      <c r="A5" s="219"/>
      <c r="B5" s="318"/>
      <c r="C5" s="318"/>
      <c r="D5" s="318"/>
      <c r="E5" s="318"/>
      <c r="F5" s="318"/>
      <c r="G5" s="318"/>
      <c r="H5" s="318"/>
      <c r="I5" s="318"/>
      <c r="J5" s="318"/>
      <c r="K5" s="319"/>
      <c r="L5" s="320"/>
      <c r="M5" s="321"/>
      <c r="N5" s="318"/>
      <c r="O5" s="200"/>
    </row>
    <row r="6" spans="1:17" x14ac:dyDescent="0.2">
      <c r="A6" s="219"/>
      <c r="B6" s="322" t="s">
        <v>9</v>
      </c>
      <c r="C6" s="322"/>
      <c r="D6" s="322"/>
      <c r="E6" s="322"/>
      <c r="F6" s="322"/>
      <c r="G6" s="322"/>
      <c r="H6" s="322"/>
      <c r="I6" s="322"/>
      <c r="J6" s="322"/>
      <c r="K6" s="323"/>
      <c r="L6" s="324"/>
      <c r="M6" s="325"/>
      <c r="N6" s="322"/>
      <c r="O6" s="220"/>
    </row>
    <row r="7" spans="1:17" x14ac:dyDescent="0.2">
      <c r="A7" s="219"/>
      <c r="B7" s="322" t="s">
        <v>836</v>
      </c>
      <c r="C7" s="322"/>
      <c r="D7" s="322"/>
      <c r="E7" s="322"/>
      <c r="F7" s="322"/>
      <c r="G7" s="322"/>
      <c r="H7" s="322"/>
      <c r="I7" s="322"/>
      <c r="J7" s="322"/>
      <c r="K7" s="323"/>
      <c r="L7" s="324"/>
      <c r="M7" s="325"/>
      <c r="N7" s="322"/>
      <c r="O7" s="220"/>
    </row>
    <row r="8" spans="1:17" x14ac:dyDescent="0.2">
      <c r="A8" s="219"/>
      <c r="B8" s="326" t="s">
        <v>542</v>
      </c>
      <c r="C8" s="326"/>
      <c r="D8" s="326"/>
      <c r="E8" s="326"/>
      <c r="F8" s="326"/>
      <c r="G8" s="326"/>
      <c r="H8" s="326"/>
      <c r="I8" s="326"/>
      <c r="J8" s="326"/>
      <c r="K8" s="327"/>
      <c r="L8" s="328"/>
      <c r="M8" s="329"/>
      <c r="N8" s="326"/>
      <c r="O8" s="2"/>
    </row>
    <row r="9" spans="1:17" ht="18" customHeight="1" thickBot="1" x14ac:dyDescent="0.25"/>
    <row r="10" spans="1:17" ht="29.25" customHeight="1" x14ac:dyDescent="0.2">
      <c r="A10" s="130" t="s">
        <v>16</v>
      </c>
      <c r="B10" s="131" t="s">
        <v>5</v>
      </c>
      <c r="C10" s="131" t="s">
        <v>17</v>
      </c>
      <c r="D10" s="131" t="s">
        <v>6</v>
      </c>
      <c r="E10" s="131" t="s">
        <v>346</v>
      </c>
      <c r="F10" s="131" t="s">
        <v>18</v>
      </c>
      <c r="G10" s="131" t="s">
        <v>434</v>
      </c>
      <c r="H10" s="131" t="s">
        <v>430</v>
      </c>
      <c r="I10" s="131" t="s">
        <v>435</v>
      </c>
      <c r="J10" s="131" t="s">
        <v>0</v>
      </c>
      <c r="K10" s="131" t="s">
        <v>1</v>
      </c>
      <c r="L10" s="131" t="s">
        <v>2</v>
      </c>
      <c r="M10" s="131" t="s">
        <v>432</v>
      </c>
      <c r="N10" s="132" t="s">
        <v>433</v>
      </c>
      <c r="O10" s="133" t="s">
        <v>10</v>
      </c>
    </row>
    <row r="11" spans="1:17" ht="29.25" customHeight="1" x14ac:dyDescent="0.2">
      <c r="A11" s="330" t="s">
        <v>630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2"/>
    </row>
    <row r="12" spans="1:17" s="9" customFormat="1" ht="36.75" customHeight="1" x14ac:dyDescent="0.2">
      <c r="A12" s="221">
        <v>1</v>
      </c>
      <c r="B12" s="158" t="s">
        <v>114</v>
      </c>
      <c r="C12" s="158" t="s">
        <v>351</v>
      </c>
      <c r="D12" s="158" t="s">
        <v>288</v>
      </c>
      <c r="E12" s="188" t="s">
        <v>347</v>
      </c>
      <c r="F12" s="188" t="s">
        <v>348</v>
      </c>
      <c r="G12" s="232">
        <v>250000</v>
      </c>
      <c r="H12" s="232">
        <v>0</v>
      </c>
      <c r="I12" s="232">
        <f>SUM(G12:H12)</f>
        <v>250000</v>
      </c>
      <c r="J12" s="224">
        <f>IF(G12&gt;=Datos!$D$14,(Datos!$D$14*Datos!$C$14),IF(G12&lt;=Datos!$D$14,(G12*Datos!$C$14)))</f>
        <v>7175</v>
      </c>
      <c r="K12" s="231">
        <v>47818.33</v>
      </c>
      <c r="L12" s="224">
        <v>5883.16</v>
      </c>
      <c r="M12" s="232">
        <v>25</v>
      </c>
      <c r="N12" s="232">
        <f>SUM(J12:M12)</f>
        <v>60901.490000000005</v>
      </c>
      <c r="O12" s="280">
        <f>+G12-N12</f>
        <v>189098.51</v>
      </c>
    </row>
    <row r="13" spans="1:17" s="9" customFormat="1" ht="36.75" customHeight="1" x14ac:dyDescent="0.2">
      <c r="A13" s="221">
        <v>2</v>
      </c>
      <c r="B13" s="222" t="s">
        <v>46</v>
      </c>
      <c r="C13" s="222" t="s">
        <v>351</v>
      </c>
      <c r="D13" s="222" t="s">
        <v>275</v>
      </c>
      <c r="E13" s="223" t="s">
        <v>347</v>
      </c>
      <c r="F13" s="223" t="s">
        <v>348</v>
      </c>
      <c r="G13" s="224">
        <v>25000</v>
      </c>
      <c r="H13" s="224">
        <v>0</v>
      </c>
      <c r="I13" s="224">
        <f t="shared" ref="I13:I14" si="0">SUM(G13:H13)</f>
        <v>25000</v>
      </c>
      <c r="J13" s="224">
        <f>IF(G13&gt;=Datos!$D$14,(Datos!$D$14*Datos!$C$14),IF(G13&lt;=Datos!$D$14,(G13*Datos!$C$14)))</f>
        <v>717.5</v>
      </c>
      <c r="K13" s="225" t="str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0</v>
      </c>
      <c r="L13" s="224">
        <f>IF(G13&gt;=Datos!$D$15,(Datos!$D$15*Datos!$C$15),IF(G13&lt;=Datos!$D$15,(G13*Datos!$C$15)))</f>
        <v>760</v>
      </c>
      <c r="M13" s="224">
        <v>25</v>
      </c>
      <c r="N13" s="232">
        <f t="shared" ref="N13:N15" si="1">SUM(J13:M13)</f>
        <v>1502.5</v>
      </c>
      <c r="O13" s="280">
        <f t="shared" ref="O13:O15" si="2">+G13-N13</f>
        <v>23497.5</v>
      </c>
    </row>
    <row r="14" spans="1:17" ht="36.75" customHeight="1" x14ac:dyDescent="0.2">
      <c r="A14" s="221">
        <v>3</v>
      </c>
      <c r="B14" s="227" t="s">
        <v>386</v>
      </c>
      <c r="C14" s="227" t="s">
        <v>351</v>
      </c>
      <c r="D14" s="227" t="s">
        <v>418</v>
      </c>
      <c r="E14" s="228" t="s">
        <v>347</v>
      </c>
      <c r="F14" s="228" t="s">
        <v>19</v>
      </c>
      <c r="G14" s="229">
        <v>145000</v>
      </c>
      <c r="H14" s="229">
        <v>0</v>
      </c>
      <c r="I14" s="229">
        <f t="shared" si="0"/>
        <v>145000</v>
      </c>
      <c r="J14" s="230">
        <f>IF(G14&gt;=Datos!$D$14,(Datos!$D$14*Datos!$C$14),IF(G14&lt;=Datos!$D$14,(G14*Datos!$C$14)))</f>
        <v>4161.5</v>
      </c>
      <c r="K14" s="233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22690.485666666667</v>
      </c>
      <c r="L14" s="230">
        <f>IF(G14&gt;=Datos!$D$15,(Datos!$D$15*Datos!$C$15),IF(G14&lt;=Datos!$D$15,(G14*Datos!$C$15)))</f>
        <v>4408</v>
      </c>
      <c r="M14" s="229">
        <v>25</v>
      </c>
      <c r="N14" s="232">
        <f t="shared" si="1"/>
        <v>31284.985666666667</v>
      </c>
      <c r="O14" s="280">
        <f t="shared" si="2"/>
        <v>113715.01433333333</v>
      </c>
    </row>
    <row r="15" spans="1:17" s="9" customFormat="1" ht="36.75" customHeight="1" x14ac:dyDescent="0.2">
      <c r="A15" s="221">
        <v>4</v>
      </c>
      <c r="B15" s="234" t="s">
        <v>25</v>
      </c>
      <c r="C15" s="234" t="s">
        <v>554</v>
      </c>
      <c r="D15" s="234" t="s">
        <v>555</v>
      </c>
      <c r="E15" s="235" t="s">
        <v>347</v>
      </c>
      <c r="F15" s="236" t="s">
        <v>19</v>
      </c>
      <c r="G15" s="224">
        <v>50000</v>
      </c>
      <c r="H15" s="224">
        <v>0</v>
      </c>
      <c r="I15" s="224">
        <f t="shared" ref="I15" si="3">SUM(G15:H15)</f>
        <v>50000</v>
      </c>
      <c r="J15" s="224">
        <f>IF(G15&gt;=Datos!$D$14,(Datos!$D$14*Datos!$C$14),IF(G15&lt;=Datos!$D$14,(G15*Datos!$C$14)))</f>
        <v>1435</v>
      </c>
      <c r="K15" s="233">
        <f>IF((G15-J15-L15)&lt;=Datos!$G$7,"0",IF((G15-J15-L15)&lt;=Datos!$G$8,((G15-J15-L15)-Datos!$F$8)*Datos!$I$6,IF((G15-J15-L15)&lt;=Datos!$G$9,Datos!$I$8+((G15-J15-L15)-Datos!$F$9)*Datos!$J$6,IF((G15-J15-L15)&gt;=Datos!$F$10,(Datos!$I$8+Datos!$J$8)+((G15-J15-L15)-Datos!$F$10)*Datos!$K$6))))</f>
        <v>1853.9984999999997</v>
      </c>
      <c r="L15" s="224">
        <f>IF(G15&gt;=Datos!$D$15,(Datos!$D$15*Datos!$C$15),IF(G15&lt;=Datos!$D$15,(G15*Datos!$C$15)))</f>
        <v>1520</v>
      </c>
      <c r="M15" s="224">
        <v>25</v>
      </c>
      <c r="N15" s="232">
        <f t="shared" si="1"/>
        <v>4833.9984999999997</v>
      </c>
      <c r="O15" s="280">
        <f t="shared" si="2"/>
        <v>45166.001499999998</v>
      </c>
    </row>
    <row r="16" spans="1:17" s="123" customFormat="1" ht="36.75" customHeight="1" x14ac:dyDescent="0.2">
      <c r="A16" s="311" t="s">
        <v>631</v>
      </c>
      <c r="B16" s="312"/>
      <c r="C16" s="167">
        <v>4</v>
      </c>
      <c r="D16" s="167"/>
      <c r="E16" s="279"/>
      <c r="F16" s="185"/>
      <c r="G16" s="171">
        <f>SUM(G12:G15)</f>
        <v>470000</v>
      </c>
      <c r="H16" s="171">
        <f t="shared" ref="H16:O16" si="4">SUM(H12:H15)</f>
        <v>0</v>
      </c>
      <c r="I16" s="171">
        <f t="shared" si="4"/>
        <v>470000</v>
      </c>
      <c r="J16" s="171">
        <f t="shared" si="4"/>
        <v>13489</v>
      </c>
      <c r="K16" s="171">
        <f t="shared" si="4"/>
        <v>72362.814166666663</v>
      </c>
      <c r="L16" s="171">
        <f t="shared" si="4"/>
        <v>12571.16</v>
      </c>
      <c r="M16" s="171">
        <f t="shared" si="4"/>
        <v>100</v>
      </c>
      <c r="N16" s="171">
        <f t="shared" si="4"/>
        <v>98522.974166666667</v>
      </c>
      <c r="O16" s="171">
        <f t="shared" si="4"/>
        <v>371477.02583333338</v>
      </c>
    </row>
    <row r="17" spans="1:15" s="9" customFormat="1" ht="36.75" customHeight="1" x14ac:dyDescent="0.2">
      <c r="A17" s="311" t="s">
        <v>695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3"/>
    </row>
    <row r="18" spans="1:15" s="9" customFormat="1" ht="36.75" customHeight="1" x14ac:dyDescent="0.2">
      <c r="A18" s="221">
        <v>5</v>
      </c>
      <c r="B18" s="222" t="s">
        <v>780</v>
      </c>
      <c r="C18" s="222" t="s">
        <v>449</v>
      </c>
      <c r="D18" s="222" t="s">
        <v>293</v>
      </c>
      <c r="E18" s="223" t="s">
        <v>347</v>
      </c>
      <c r="F18" s="223" t="s">
        <v>348</v>
      </c>
      <c r="G18" s="224">
        <v>40000</v>
      </c>
      <c r="H18" s="224">
        <v>0</v>
      </c>
      <c r="I18" s="224">
        <f t="shared" ref="I18:I19" si="5">SUM(G18:H18)</f>
        <v>40000</v>
      </c>
      <c r="J18" s="224">
        <f>IF(G18&gt;=Datos!$D$14,(Datos!$D$14*Datos!$C$14),IF(G18&lt;=Datos!$D$14,(G18*Datos!$C$14)))</f>
        <v>1148</v>
      </c>
      <c r="K18" s="233">
        <f>IF((G18-J18-L18)&lt;=Datos!$G$7,"0",IF((G18-J18-L18)&lt;=Datos!$G$8,((G18-J18-L18)-Datos!$F$8)*Datos!$I$6,IF((G18-J18-L18)&lt;=Datos!$G$9,Datos!$I$8+((G18-J18-L18)-Datos!$F$9)*Datos!$J$6,IF((G18-J18-L18)&gt;=Datos!$F$10,(Datos!$I$8+Datos!$J$8)+((G18-J18-L18)-Datos!$F$10)*Datos!$K$6))))</f>
        <v>442.64849999999967</v>
      </c>
      <c r="L18" s="224">
        <f>IF(G18&gt;=Datos!$D$15,(Datos!$D$15*Datos!$C$15),IF(G18&lt;=Datos!$D$15,(G18*Datos!$C$15)))</f>
        <v>1216</v>
      </c>
      <c r="M18" s="224">
        <v>25</v>
      </c>
      <c r="N18" s="224">
        <f t="shared" ref="N15:N51" si="6">SUM(J18:M18)</f>
        <v>2831.6484999999998</v>
      </c>
      <c r="O18" s="281">
        <f t="shared" ref="O18:O51" si="7">+G18-N18</f>
        <v>37168.351499999997</v>
      </c>
    </row>
    <row r="19" spans="1:15" s="9" customFormat="1" ht="36.75" customHeight="1" x14ac:dyDescent="0.2">
      <c r="A19" s="221">
        <v>6</v>
      </c>
      <c r="B19" s="222" t="s">
        <v>376</v>
      </c>
      <c r="C19" s="222" t="s">
        <v>352</v>
      </c>
      <c r="D19" s="222" t="s">
        <v>285</v>
      </c>
      <c r="E19" s="223" t="s">
        <v>347</v>
      </c>
      <c r="F19" s="223" t="s">
        <v>348</v>
      </c>
      <c r="G19" s="224">
        <v>37500</v>
      </c>
      <c r="H19" s="224">
        <v>0</v>
      </c>
      <c r="I19" s="224">
        <f t="shared" si="5"/>
        <v>37500</v>
      </c>
      <c r="J19" s="224">
        <f>IF(G19&gt;=Datos!$D$14,(Datos!$D$14*Datos!$C$14),IF(G19&lt;=Datos!$D$14,(G19*Datos!$C$14)))</f>
        <v>1076.25</v>
      </c>
      <c r="K19" s="233">
        <f>IF((G19-J19-L19)&lt;=Datos!$G$7,"0",IF((G19-J19-L19)&lt;=Datos!$G$8,((G19-J19-L19)-Datos!$F$8)*Datos!$I$6,IF((G19-J19-L19)&lt;=Datos!$G$9,Datos!$I$8+((G19-J19-L19)-Datos!$F$9)*Datos!$J$6,IF((G19-J19-L19)&gt;=Datos!$F$10,(Datos!$I$8+Datos!$J$8)+((G19-J19-L19)-Datos!$F$10)*Datos!$K$6))))</f>
        <v>89.810999999999694</v>
      </c>
      <c r="L19" s="224">
        <f>IF(G19&gt;=Datos!$D$15,(Datos!$D$15*Datos!$C$15),IF(G19&lt;=Datos!$D$15,(G19*Datos!$C$15)))</f>
        <v>1140</v>
      </c>
      <c r="M19" s="224">
        <v>25</v>
      </c>
      <c r="N19" s="224">
        <f t="shared" si="6"/>
        <v>2331.0609999999997</v>
      </c>
      <c r="O19" s="281">
        <f t="shared" si="7"/>
        <v>35168.938999999998</v>
      </c>
    </row>
    <row r="20" spans="1:15" s="9" customFormat="1" ht="36.75" customHeight="1" x14ac:dyDescent="0.2">
      <c r="A20" s="221">
        <v>7</v>
      </c>
      <c r="B20" s="158" t="s">
        <v>83</v>
      </c>
      <c r="C20" s="158" t="s">
        <v>353</v>
      </c>
      <c r="D20" s="158" t="s">
        <v>285</v>
      </c>
      <c r="E20" s="188" t="s">
        <v>347</v>
      </c>
      <c r="F20" s="188" t="s">
        <v>348</v>
      </c>
      <c r="G20" s="232">
        <v>37500</v>
      </c>
      <c r="H20" s="232">
        <v>0</v>
      </c>
      <c r="I20" s="232">
        <f t="shared" ref="I20:I26" si="8">SUM(G20:H20)</f>
        <v>37500</v>
      </c>
      <c r="J20" s="224">
        <f>IF(G20&gt;=Datos!$D$14,(Datos!$D$14*Datos!$C$14),IF(G20&lt;=Datos!$D$14,(G20*Datos!$C$14)))</f>
        <v>1076.25</v>
      </c>
      <c r="K20" s="233">
        <v>0</v>
      </c>
      <c r="L20" s="224">
        <f>IF(G20&gt;=Datos!$D$15,(Datos!$D$15*Datos!$C$15),IF(G20&lt;=Datos!$D$15,(G20*Datos!$C$15)))</f>
        <v>1140</v>
      </c>
      <c r="M20" s="232">
        <v>8383.1200000000008</v>
      </c>
      <c r="N20" s="224">
        <f t="shared" si="6"/>
        <v>10599.37</v>
      </c>
      <c r="O20" s="281">
        <f t="shared" si="7"/>
        <v>26900.629999999997</v>
      </c>
    </row>
    <row r="21" spans="1:15" s="9" customFormat="1" ht="36.75" customHeight="1" x14ac:dyDescent="0.2">
      <c r="A21" s="221">
        <v>8</v>
      </c>
      <c r="B21" s="158" t="s">
        <v>84</v>
      </c>
      <c r="C21" s="158" t="s">
        <v>353</v>
      </c>
      <c r="D21" s="158" t="s">
        <v>278</v>
      </c>
      <c r="E21" s="188" t="s">
        <v>347</v>
      </c>
      <c r="F21" s="188" t="s">
        <v>19</v>
      </c>
      <c r="G21" s="232">
        <v>70000</v>
      </c>
      <c r="H21" s="232">
        <v>0</v>
      </c>
      <c r="I21" s="232">
        <f t="shared" si="8"/>
        <v>70000</v>
      </c>
      <c r="J21" s="224">
        <f>IF(G21&gt;=Datos!$D$14,(Datos!$D$14*Datos!$C$14),IF(G21&lt;=Datos!$D$14,(G21*Datos!$C$14)))</f>
        <v>2009</v>
      </c>
      <c r="K21" s="233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5368.4756666666663</v>
      </c>
      <c r="L21" s="224">
        <f>IF(G21&gt;=Datos!$D$15,(Datos!$D$15*Datos!$C$15),IF(G21&lt;=Datos!$D$15,(G21*Datos!$C$15)))</f>
        <v>2128</v>
      </c>
      <c r="M21" s="232">
        <v>3825</v>
      </c>
      <c r="N21" s="224">
        <f t="shared" si="6"/>
        <v>13330.475666666665</v>
      </c>
      <c r="O21" s="281">
        <f t="shared" si="7"/>
        <v>56669.524333333335</v>
      </c>
    </row>
    <row r="22" spans="1:15" s="9" customFormat="1" ht="36.75" customHeight="1" x14ac:dyDescent="0.2">
      <c r="A22" s="221">
        <v>9</v>
      </c>
      <c r="B22" s="237" t="s">
        <v>534</v>
      </c>
      <c r="C22" s="183" t="s">
        <v>351</v>
      </c>
      <c r="D22" s="237" t="s">
        <v>293</v>
      </c>
      <c r="E22" s="238" t="s">
        <v>347</v>
      </c>
      <c r="F22" s="238" t="s">
        <v>19</v>
      </c>
      <c r="G22" s="182">
        <v>50000</v>
      </c>
      <c r="H22" s="232">
        <v>0</v>
      </c>
      <c r="I22" s="182">
        <f t="shared" si="8"/>
        <v>50000</v>
      </c>
      <c r="J22" s="224">
        <f>IF(G22&gt;=Datos!$D$14,(Datos!$D$14*Datos!$C$14),IF(G22&lt;=Datos!$D$14,(G22*Datos!$C$14)))</f>
        <v>1435</v>
      </c>
      <c r="K22" s="233">
        <f>IF((G22-J22-L22)&lt;=Datos!$G$7,"0",IF((G22-J22-L22)&lt;=Datos!$G$8,((G22-J22-L22)-Datos!$F$8)*Datos!$I$6,IF((G22-J22-L22)&lt;=Datos!$G$9,Datos!$I$8+((G22-J22-L22)-Datos!$F$9)*Datos!$J$6,IF((G22-J22-L22)&gt;=Datos!$F$10,(Datos!$I$8+Datos!$J$8)+((G22-J22-L22)-Datos!$F$10)*Datos!$K$6))))</f>
        <v>1853.9984999999997</v>
      </c>
      <c r="L22" s="224">
        <f>IF(G22&gt;=Datos!$D$15,(Datos!$D$15*Datos!$C$15),IF(G22&lt;=Datos!$D$15,(G22*Datos!$C$15)))</f>
        <v>1520</v>
      </c>
      <c r="M22" s="232">
        <v>25</v>
      </c>
      <c r="N22" s="224">
        <f t="shared" si="6"/>
        <v>4833.9984999999997</v>
      </c>
      <c r="O22" s="281">
        <f t="shared" si="7"/>
        <v>45166.001499999998</v>
      </c>
    </row>
    <row r="23" spans="1:15" s="9" customFormat="1" ht="36.75" customHeight="1" x14ac:dyDescent="0.2">
      <c r="A23" s="311" t="s">
        <v>631</v>
      </c>
      <c r="B23" s="312"/>
      <c r="C23" s="167">
        <v>5</v>
      </c>
      <c r="D23" s="209"/>
      <c r="E23" s="210"/>
      <c r="F23" s="211"/>
      <c r="G23" s="212">
        <f t="shared" ref="G23:O23" si="9">SUM(G18:G22)</f>
        <v>235000</v>
      </c>
      <c r="H23" s="212">
        <f t="shared" si="9"/>
        <v>0</v>
      </c>
      <c r="I23" s="212">
        <f t="shared" si="9"/>
        <v>235000</v>
      </c>
      <c r="J23" s="212">
        <f t="shared" si="9"/>
        <v>6744.5</v>
      </c>
      <c r="K23" s="212">
        <f t="shared" si="9"/>
        <v>7754.933666666665</v>
      </c>
      <c r="L23" s="212">
        <f t="shared" si="9"/>
        <v>7144</v>
      </c>
      <c r="M23" s="212">
        <f t="shared" si="9"/>
        <v>12283.12</v>
      </c>
      <c r="N23" s="212">
        <f t="shared" si="9"/>
        <v>33926.553666666667</v>
      </c>
      <c r="O23" s="212">
        <f t="shared" si="9"/>
        <v>201073.44633333333</v>
      </c>
    </row>
    <row r="24" spans="1:15" s="9" customFormat="1" ht="36.75" customHeight="1" x14ac:dyDescent="0.2">
      <c r="A24" s="311" t="s">
        <v>632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3"/>
    </row>
    <row r="25" spans="1:15" s="9" customFormat="1" ht="36.75" customHeight="1" x14ac:dyDescent="0.2">
      <c r="A25" s="221">
        <v>10</v>
      </c>
      <c r="B25" s="222" t="s">
        <v>374</v>
      </c>
      <c r="C25" s="222" t="s">
        <v>554</v>
      </c>
      <c r="D25" s="205" t="s">
        <v>407</v>
      </c>
      <c r="E25" s="223" t="s">
        <v>347</v>
      </c>
      <c r="F25" s="223" t="s">
        <v>19</v>
      </c>
      <c r="G25" s="224">
        <v>135000</v>
      </c>
      <c r="H25" s="224">
        <v>0</v>
      </c>
      <c r="I25" s="224">
        <f t="shared" si="8"/>
        <v>135000</v>
      </c>
      <c r="J25" s="224">
        <f>IF(G25&gt;=Datos!$D$14,(Datos!$D$14*Datos!$C$14),IF(G25&lt;=Datos!$D$14,(G25*Datos!$C$14)))</f>
        <v>3874.5</v>
      </c>
      <c r="K25" s="233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20338.235666666667</v>
      </c>
      <c r="L25" s="224">
        <f>IF(G25&gt;=Datos!$D$15,(Datos!$D$15*Datos!$C$15),IF(G25&lt;=Datos!$D$15,(G25*Datos!$C$15)))</f>
        <v>4104</v>
      </c>
      <c r="M25" s="224">
        <v>25</v>
      </c>
      <c r="N25" s="224">
        <f t="shared" si="6"/>
        <v>28341.735666666667</v>
      </c>
      <c r="O25" s="280">
        <f t="shared" si="7"/>
        <v>106658.26433333333</v>
      </c>
    </row>
    <row r="26" spans="1:15" s="9" customFormat="1" ht="36.75" customHeight="1" x14ac:dyDescent="0.2">
      <c r="A26" s="221">
        <v>11</v>
      </c>
      <c r="B26" s="158" t="s">
        <v>218</v>
      </c>
      <c r="C26" s="158" t="s">
        <v>353</v>
      </c>
      <c r="D26" s="158" t="s">
        <v>15</v>
      </c>
      <c r="E26" s="188" t="s">
        <v>347</v>
      </c>
      <c r="F26" s="188" t="s">
        <v>19</v>
      </c>
      <c r="G26" s="232">
        <v>38000</v>
      </c>
      <c r="H26" s="232">
        <v>0</v>
      </c>
      <c r="I26" s="232">
        <f t="shared" si="8"/>
        <v>38000</v>
      </c>
      <c r="J26" s="224">
        <f>IF(G26&gt;=Datos!$D$14,(Datos!$D$14*Datos!$C$14),IF(G26&lt;=Datos!$D$14,(G26*Datos!$C$14)))</f>
        <v>1090.5999999999999</v>
      </c>
      <c r="K26" s="233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160.37850000000034</v>
      </c>
      <c r="L26" s="224">
        <f>IF(G26&gt;=Datos!$D$15,(Datos!$D$15*Datos!$C$15),IF(G26&lt;=Datos!$D$15,(G26*Datos!$C$15)))</f>
        <v>1155.2</v>
      </c>
      <c r="M26" s="232">
        <v>25</v>
      </c>
      <c r="N26" s="224">
        <f t="shared" si="6"/>
        <v>2431.1785</v>
      </c>
      <c r="O26" s="280">
        <f t="shared" si="7"/>
        <v>35568.821499999998</v>
      </c>
    </row>
    <row r="27" spans="1:15" s="9" customFormat="1" ht="36.75" customHeight="1" x14ac:dyDescent="0.2">
      <c r="A27" s="314" t="s">
        <v>631</v>
      </c>
      <c r="B27" s="315"/>
      <c r="C27" s="239">
        <v>2</v>
      </c>
      <c r="D27" s="240"/>
      <c r="E27" s="241"/>
      <c r="F27" s="242"/>
      <c r="G27" s="212">
        <f t="shared" ref="G27:O27" si="10">SUM(G25:G26)</f>
        <v>173000</v>
      </c>
      <c r="H27" s="212">
        <f t="shared" si="10"/>
        <v>0</v>
      </c>
      <c r="I27" s="212">
        <f t="shared" si="10"/>
        <v>173000</v>
      </c>
      <c r="J27" s="212">
        <f t="shared" si="10"/>
        <v>4965.1000000000004</v>
      </c>
      <c r="K27" s="212">
        <f t="shared" si="10"/>
        <v>20498.614166666666</v>
      </c>
      <c r="L27" s="212">
        <f t="shared" si="10"/>
        <v>5259.2</v>
      </c>
      <c r="M27" s="212">
        <f t="shared" si="10"/>
        <v>50</v>
      </c>
      <c r="N27" s="212">
        <f t="shared" si="10"/>
        <v>30772.914166666669</v>
      </c>
      <c r="O27" s="212">
        <f t="shared" si="10"/>
        <v>142227.08583333332</v>
      </c>
    </row>
    <row r="28" spans="1:15" s="9" customFormat="1" ht="36.75" customHeight="1" x14ac:dyDescent="0.2">
      <c r="A28" s="311" t="s">
        <v>633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3"/>
    </row>
    <row r="29" spans="1:15" s="9" customFormat="1" ht="36.75" customHeight="1" x14ac:dyDescent="0.2">
      <c r="A29" s="221">
        <v>12</v>
      </c>
      <c r="B29" s="158" t="s">
        <v>763</v>
      </c>
      <c r="C29" s="158" t="s">
        <v>449</v>
      </c>
      <c r="D29" s="158" t="s">
        <v>283</v>
      </c>
      <c r="E29" s="188" t="s">
        <v>347</v>
      </c>
      <c r="F29" s="188" t="s">
        <v>19</v>
      </c>
      <c r="G29" s="232">
        <v>35000</v>
      </c>
      <c r="H29" s="232">
        <v>0</v>
      </c>
      <c r="I29" s="229">
        <f t="shared" ref="I29:I35" si="11">SUM(G29:H29)</f>
        <v>35000</v>
      </c>
      <c r="J29" s="224">
        <f>IF(G29&gt;=Datos!$D$14,(Datos!$D$14*Datos!$C$14),IF(G29&lt;=Datos!$D$14,(G29*Datos!$C$14)))</f>
        <v>1004.5</v>
      </c>
      <c r="K29" s="233">
        <v>0</v>
      </c>
      <c r="L29" s="224">
        <f>IF(G29&gt;=Datos!$D$15,(Datos!$D$15*Datos!$C$15),IF(G29&lt;=Datos!$D$15,(G29*Datos!$C$15)))</f>
        <v>1064</v>
      </c>
      <c r="M29" s="232">
        <v>5025</v>
      </c>
      <c r="N29" s="232">
        <f t="shared" si="6"/>
        <v>7093.5</v>
      </c>
      <c r="O29" s="280">
        <f t="shared" si="7"/>
        <v>27906.5</v>
      </c>
    </row>
    <row r="30" spans="1:15" s="9" customFormat="1" ht="36.75" customHeight="1" x14ac:dyDescent="0.2">
      <c r="A30" s="221">
        <v>13</v>
      </c>
      <c r="B30" s="158" t="s">
        <v>193</v>
      </c>
      <c r="C30" s="158" t="s">
        <v>353</v>
      </c>
      <c r="D30" s="158" t="s">
        <v>278</v>
      </c>
      <c r="E30" s="188" t="s">
        <v>347</v>
      </c>
      <c r="F30" s="188" t="s">
        <v>19</v>
      </c>
      <c r="G30" s="232">
        <v>70000</v>
      </c>
      <c r="H30" s="232">
        <v>0</v>
      </c>
      <c r="I30" s="229">
        <f t="shared" si="11"/>
        <v>70000</v>
      </c>
      <c r="J30" s="224">
        <f>IF(G30&gt;=Datos!$D$14,(Datos!$D$14*Datos!$C$14),IF(G30&lt;=Datos!$D$14,(G30*Datos!$C$14)))</f>
        <v>2009</v>
      </c>
      <c r="K30" s="233">
        <v>5025.38</v>
      </c>
      <c r="L30" s="224">
        <f>IF(G30&gt;=Datos!$D$15,(Datos!$D$15*Datos!$C$15),IF(G30&lt;=Datos!$D$15,(G30*Datos!$C$15)))</f>
        <v>2128</v>
      </c>
      <c r="M30" s="232">
        <v>10058.540000000001</v>
      </c>
      <c r="N30" s="232">
        <f t="shared" si="6"/>
        <v>19220.920000000002</v>
      </c>
      <c r="O30" s="280">
        <f t="shared" si="7"/>
        <v>50779.08</v>
      </c>
    </row>
    <row r="31" spans="1:15" ht="36.75" customHeight="1" x14ac:dyDescent="0.2">
      <c r="A31" s="221">
        <v>14</v>
      </c>
      <c r="B31" s="227" t="s">
        <v>340</v>
      </c>
      <c r="C31" s="227" t="s">
        <v>352</v>
      </c>
      <c r="D31" s="227" t="s">
        <v>426</v>
      </c>
      <c r="E31" s="228" t="s">
        <v>347</v>
      </c>
      <c r="F31" s="228" t="s">
        <v>19</v>
      </c>
      <c r="G31" s="229">
        <v>100000</v>
      </c>
      <c r="H31" s="229">
        <v>0</v>
      </c>
      <c r="I31" s="229">
        <f t="shared" si="11"/>
        <v>100000</v>
      </c>
      <c r="J31" s="230">
        <f>IF(G31&gt;=Datos!$D$14,(Datos!$D$14*Datos!$C$14),IF(G31&lt;=Datos!$D$14,(G31*Datos!$C$14)))</f>
        <v>2870</v>
      </c>
      <c r="K31" s="231">
        <v>12105.37</v>
      </c>
      <c r="L31" s="230">
        <f>IF(G31&gt;=Datos!$D$15,(Datos!$D$15*Datos!$C$15),IF(G31&lt;=Datos!$D$15,(G31*Datos!$C$15)))</f>
        <v>3040</v>
      </c>
      <c r="M31" s="229">
        <v>25</v>
      </c>
      <c r="N31" s="232">
        <f t="shared" si="6"/>
        <v>18040.370000000003</v>
      </c>
      <c r="O31" s="280">
        <f t="shared" si="7"/>
        <v>81959.63</v>
      </c>
    </row>
    <row r="32" spans="1:15" s="123" customFormat="1" ht="36.75" customHeight="1" x14ac:dyDescent="0.2">
      <c r="A32" s="311" t="s">
        <v>631</v>
      </c>
      <c r="B32" s="312"/>
      <c r="C32" s="167">
        <v>3</v>
      </c>
      <c r="D32" s="167"/>
      <c r="E32" s="279"/>
      <c r="F32" s="185"/>
      <c r="G32" s="171">
        <f>SUM(G29:G31)</f>
        <v>205000</v>
      </c>
      <c r="H32" s="171">
        <f t="shared" ref="H32:O32" si="12">SUM(H29:H31)</f>
        <v>0</v>
      </c>
      <c r="I32" s="171">
        <f t="shared" si="12"/>
        <v>205000</v>
      </c>
      <c r="J32" s="171">
        <f t="shared" si="12"/>
        <v>5883.5</v>
      </c>
      <c r="K32" s="171">
        <f t="shared" si="12"/>
        <v>17130.75</v>
      </c>
      <c r="L32" s="171">
        <f t="shared" si="12"/>
        <v>6232</v>
      </c>
      <c r="M32" s="171">
        <f t="shared" si="12"/>
        <v>15108.54</v>
      </c>
      <c r="N32" s="171">
        <f t="shared" si="12"/>
        <v>44354.790000000008</v>
      </c>
      <c r="O32" s="171">
        <f t="shared" si="12"/>
        <v>160645.21000000002</v>
      </c>
    </row>
    <row r="33" spans="1:15" s="9" customFormat="1" ht="36.75" customHeight="1" x14ac:dyDescent="0.2">
      <c r="A33" s="311" t="s">
        <v>634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3"/>
    </row>
    <row r="34" spans="1:15" ht="36.75" customHeight="1" x14ac:dyDescent="0.2">
      <c r="A34" s="226">
        <v>15</v>
      </c>
      <c r="B34" s="227" t="s">
        <v>826</v>
      </c>
      <c r="C34" s="227" t="s">
        <v>352</v>
      </c>
      <c r="D34" s="150" t="s">
        <v>274</v>
      </c>
      <c r="E34" s="228" t="s">
        <v>347</v>
      </c>
      <c r="F34" s="228" t="s">
        <v>348</v>
      </c>
      <c r="G34" s="229">
        <v>33000</v>
      </c>
      <c r="H34" s="229">
        <v>0</v>
      </c>
      <c r="I34" s="229">
        <f t="shared" si="11"/>
        <v>33000</v>
      </c>
      <c r="J34" s="230">
        <f>IF(G34&gt;=Datos!$D$14,(Datos!$D$14*Datos!$C$14),IF(G34&lt;=Datos!$D$14,(G34*Datos!$C$14)))</f>
        <v>947.1</v>
      </c>
      <c r="K34" s="231">
        <v>0</v>
      </c>
      <c r="L34" s="230">
        <f>IF(G34&gt;=Datos!$D$15,(Datos!$D$15*Datos!$C$15),IF(G34&lt;=Datos!$D$15,(G34*Datos!$C$15)))</f>
        <v>1003.2</v>
      </c>
      <c r="M34" s="229">
        <v>25</v>
      </c>
      <c r="N34" s="229">
        <f t="shared" si="6"/>
        <v>1975.3000000000002</v>
      </c>
      <c r="O34" s="282">
        <f t="shared" si="7"/>
        <v>31024.7</v>
      </c>
    </row>
    <row r="35" spans="1:15" ht="36.75" customHeight="1" x14ac:dyDescent="0.2">
      <c r="A35" s="226">
        <v>16</v>
      </c>
      <c r="B35" s="227" t="s">
        <v>205</v>
      </c>
      <c r="C35" s="227" t="s">
        <v>554</v>
      </c>
      <c r="D35" s="150" t="s">
        <v>419</v>
      </c>
      <c r="E35" s="228" t="s">
        <v>347</v>
      </c>
      <c r="F35" s="228" t="s">
        <v>348</v>
      </c>
      <c r="G35" s="229">
        <v>135000</v>
      </c>
      <c r="H35" s="229">
        <v>0</v>
      </c>
      <c r="I35" s="229">
        <f t="shared" si="11"/>
        <v>135000</v>
      </c>
      <c r="J35" s="230">
        <f>IF(G35&gt;=Datos!$D$14,(Datos!$D$14*Datos!$C$14),IF(G35&lt;=Datos!$D$14,(G35*Datos!$C$14)))</f>
        <v>3874.5</v>
      </c>
      <c r="K35" s="231">
        <v>20338.240000000002</v>
      </c>
      <c r="L35" s="230">
        <f>IF(G35&gt;=Datos!$D$15,(Datos!$D$15*Datos!$C$15),IF(G35&lt;=Datos!$D$15,(G35*Datos!$C$15)))</f>
        <v>4104</v>
      </c>
      <c r="M35" s="229">
        <v>25</v>
      </c>
      <c r="N35" s="229">
        <f t="shared" si="6"/>
        <v>28341.74</v>
      </c>
      <c r="O35" s="282">
        <f t="shared" si="7"/>
        <v>106658.26</v>
      </c>
    </row>
    <row r="36" spans="1:15" s="9" customFormat="1" ht="36.75" customHeight="1" x14ac:dyDescent="0.2">
      <c r="A36" s="226">
        <v>17</v>
      </c>
      <c r="B36" s="158" t="s">
        <v>133</v>
      </c>
      <c r="C36" s="158" t="s">
        <v>351</v>
      </c>
      <c r="D36" s="176" t="s">
        <v>397</v>
      </c>
      <c r="E36" s="188" t="s">
        <v>347</v>
      </c>
      <c r="F36" s="188" t="s">
        <v>348</v>
      </c>
      <c r="G36" s="232">
        <v>35000</v>
      </c>
      <c r="H36" s="232">
        <v>0</v>
      </c>
      <c r="I36" s="232">
        <f t="shared" ref="I36" si="13">SUM(G36:H36)</f>
        <v>35000</v>
      </c>
      <c r="J36" s="224">
        <f>IF(G36&gt;=Datos!$D$14,(Datos!$D$14*Datos!$C$14),IF(G36&lt;=Datos!$D$14,(G36*Datos!$C$14)))</f>
        <v>1004.5</v>
      </c>
      <c r="K36" s="233" t="str">
        <f>IF((G36-J36-L36)&lt;=Datos!$G$7,"0",IF((G36-J36-L36)&lt;=Datos!$G$8,((G36-J36-L36)-Datos!$F$8)*Datos!$I$6,IF((G36-J36-L36)&lt;=Datos!$G$9,Datos!$I$8+((G36-J36-L36)-Datos!$F$9)*Datos!$J$6,IF((G36-J36-L36)&gt;=Datos!$F$10,(Datos!$I$8+Datos!$J$8)+((G36-J36-L36)-Datos!$F$10)*Datos!$K$6))))</f>
        <v>0</v>
      </c>
      <c r="L36" s="224">
        <f>IF(G36&gt;=Datos!$D$15,(Datos!$D$15*Datos!$C$15),IF(G36&lt;=Datos!$D$15,(G36*Datos!$C$15)))</f>
        <v>1064</v>
      </c>
      <c r="M36" s="232">
        <v>25</v>
      </c>
      <c r="N36" s="229">
        <f t="shared" si="6"/>
        <v>2093.5</v>
      </c>
      <c r="O36" s="282">
        <f t="shared" si="7"/>
        <v>32906.5</v>
      </c>
    </row>
    <row r="37" spans="1:15" s="9" customFormat="1" ht="36.75" customHeight="1" x14ac:dyDescent="0.2">
      <c r="A37" s="226">
        <v>18</v>
      </c>
      <c r="B37" s="158" t="s">
        <v>137</v>
      </c>
      <c r="C37" s="158" t="s">
        <v>353</v>
      </c>
      <c r="D37" s="176" t="s">
        <v>397</v>
      </c>
      <c r="E37" s="188" t="s">
        <v>347</v>
      </c>
      <c r="F37" s="188" t="s">
        <v>348</v>
      </c>
      <c r="G37" s="232">
        <v>35000</v>
      </c>
      <c r="H37" s="232">
        <v>0</v>
      </c>
      <c r="I37" s="232">
        <f t="shared" ref="I37" si="14">SUM(G37:H37)</f>
        <v>35000</v>
      </c>
      <c r="J37" s="224">
        <f>IF(G37&gt;=Datos!$D$14,(Datos!$D$14*Datos!$C$14),IF(G37&lt;=Datos!$D$14,(G37*Datos!$C$14)))</f>
        <v>1004.5</v>
      </c>
      <c r="K37" s="233" t="str">
        <f>IF((G37-J37-L37)&lt;=Datos!$G$7,"0",IF((G37-J37-L37)&lt;=Datos!$G$8,((G37-J37-L37)-Datos!$F$8)*Datos!$I$6,IF((G37-J37-L37)&lt;=Datos!$G$9,Datos!$I$8+((G37-J37-L37)-Datos!$F$9)*Datos!$J$6,IF((G37-J37-L37)&gt;=Datos!$F$10,(Datos!$I$8+Datos!$J$8)+((G37-J37-L37)-Datos!$F$10)*Datos!$K$6))))</f>
        <v>0</v>
      </c>
      <c r="L37" s="224">
        <f>IF(G37&gt;=Datos!$D$15,(Datos!$D$15*Datos!$C$15),IF(G37&lt;=Datos!$D$15,(G37*Datos!$C$15)))</f>
        <v>1064</v>
      </c>
      <c r="M37" s="232">
        <v>25</v>
      </c>
      <c r="N37" s="229">
        <f t="shared" si="6"/>
        <v>2093.5</v>
      </c>
      <c r="O37" s="282">
        <f t="shared" si="7"/>
        <v>32906.5</v>
      </c>
    </row>
    <row r="38" spans="1:15" s="123" customFormat="1" ht="36.75" customHeight="1" x14ac:dyDescent="0.2">
      <c r="A38" s="311" t="s">
        <v>631</v>
      </c>
      <c r="B38" s="312"/>
      <c r="C38" s="167">
        <v>4</v>
      </c>
      <c r="D38" s="167"/>
      <c r="E38" s="279"/>
      <c r="F38" s="185"/>
      <c r="G38" s="171">
        <f>SUM(G34:G37)</f>
        <v>238000</v>
      </c>
      <c r="H38" s="171">
        <f t="shared" ref="H38:O38" si="15">SUM(H34:H37)</f>
        <v>0</v>
      </c>
      <c r="I38" s="171">
        <f t="shared" si="15"/>
        <v>238000</v>
      </c>
      <c r="J38" s="171">
        <f t="shared" si="15"/>
        <v>6830.6</v>
      </c>
      <c r="K38" s="171">
        <f t="shared" si="15"/>
        <v>20338.240000000002</v>
      </c>
      <c r="L38" s="171">
        <f t="shared" si="15"/>
        <v>7235.2</v>
      </c>
      <c r="M38" s="171">
        <f t="shared" si="15"/>
        <v>100</v>
      </c>
      <c r="N38" s="171">
        <f t="shared" si="15"/>
        <v>34504.04</v>
      </c>
      <c r="O38" s="171">
        <f t="shared" si="15"/>
        <v>203495.96</v>
      </c>
    </row>
    <row r="39" spans="1:15" s="9" customFormat="1" ht="36.75" customHeight="1" x14ac:dyDescent="0.2">
      <c r="A39" s="311" t="s">
        <v>635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284"/>
    </row>
    <row r="40" spans="1:15" ht="36.75" customHeight="1" x14ac:dyDescent="0.2">
      <c r="A40" s="226">
        <v>19</v>
      </c>
      <c r="B40" s="227" t="s">
        <v>118</v>
      </c>
      <c r="C40" s="227" t="s">
        <v>351</v>
      </c>
      <c r="D40" s="227" t="s">
        <v>283</v>
      </c>
      <c r="E40" s="228" t="s">
        <v>347</v>
      </c>
      <c r="F40" s="228" t="s">
        <v>19</v>
      </c>
      <c r="G40" s="229">
        <v>33000</v>
      </c>
      <c r="H40" s="229">
        <v>0</v>
      </c>
      <c r="I40" s="229">
        <f t="shared" ref="I40:I51" si="16">SUM(G40:H40)</f>
        <v>33000</v>
      </c>
      <c r="J40" s="230">
        <f>IF(G40&gt;=Datos!$D$14,(Datos!$D$14*Datos!$C$14),IF(G40&lt;=Datos!$D$14,(G40*Datos!$C$14)))</f>
        <v>947.1</v>
      </c>
      <c r="K40" s="231" t="str">
        <f>IF((G40-J40-L40)&lt;=Datos!$G$7,"0",IF((G40-J40-L40)&lt;=Datos!$G$8,((G40-J40-L40)-Datos!$F$8)*Datos!$I$6,IF((G40-J40-L40)&lt;=Datos!$G$9,Datos!$I$8+((G40-J40-L40)-Datos!$F$9)*Datos!$J$6,IF((G40-J40-L40)&gt;=Datos!$F$10,(Datos!$I$8+Datos!$J$8)+((G40-J40-L40)-Datos!$F$10)*Datos!$K$6))))</f>
        <v>0</v>
      </c>
      <c r="L40" s="230">
        <f>IF(G40&gt;=Datos!$D$15,(Datos!$D$15*Datos!$C$15),IF(G40&lt;=Datos!$D$15,(G40*Datos!$C$15)))</f>
        <v>1003.2</v>
      </c>
      <c r="M40" s="229">
        <v>4955.92</v>
      </c>
      <c r="N40" s="229">
        <f t="shared" si="6"/>
        <v>6906.22</v>
      </c>
      <c r="O40" s="282">
        <f t="shared" si="7"/>
        <v>26093.78</v>
      </c>
    </row>
    <row r="41" spans="1:15" s="9" customFormat="1" ht="36.75" customHeight="1" x14ac:dyDescent="0.2">
      <c r="A41" s="226">
        <v>20</v>
      </c>
      <c r="B41" s="158" t="s">
        <v>377</v>
      </c>
      <c r="C41" s="158" t="s">
        <v>352</v>
      </c>
      <c r="D41" s="158" t="s">
        <v>279</v>
      </c>
      <c r="E41" s="188" t="s">
        <v>347</v>
      </c>
      <c r="F41" s="188" t="s">
        <v>348</v>
      </c>
      <c r="G41" s="232">
        <v>22500</v>
      </c>
      <c r="H41" s="232">
        <v>0</v>
      </c>
      <c r="I41" s="229">
        <f t="shared" si="16"/>
        <v>22500</v>
      </c>
      <c r="J41" s="224">
        <v>645.75</v>
      </c>
      <c r="K41" s="233" t="str">
        <f>IF((G41-J41-L41)&lt;=Datos!$G$7,"0",IF((G41-J41-L41)&lt;=Datos!$G$8,((G41-J41-L41)-Datos!$F$8)*Datos!$I$6,IF((G41-J41-L41)&lt;=Datos!$G$9,Datos!$I$8+((G41-J41-L41)-Datos!$F$9)*Datos!$J$6,IF((G41-J41-L41)&gt;=Datos!$F$10,(Datos!$I$8+Datos!$J$8)+((G41-J41-L41)-Datos!$F$10)*Datos!$K$6))))</f>
        <v>0</v>
      </c>
      <c r="L41" s="224">
        <v>684</v>
      </c>
      <c r="M41" s="232">
        <v>25</v>
      </c>
      <c r="N41" s="229">
        <f t="shared" si="6"/>
        <v>1354.75</v>
      </c>
      <c r="O41" s="282">
        <f t="shared" si="7"/>
        <v>21145.25</v>
      </c>
    </row>
    <row r="42" spans="1:15" s="9" customFormat="1" ht="36.75" customHeight="1" x14ac:dyDescent="0.2">
      <c r="A42" s="226">
        <v>21</v>
      </c>
      <c r="B42" s="158" t="s">
        <v>582</v>
      </c>
      <c r="C42" s="158" t="s">
        <v>594</v>
      </c>
      <c r="D42" s="181" t="s">
        <v>583</v>
      </c>
      <c r="E42" s="188" t="s">
        <v>347</v>
      </c>
      <c r="F42" s="188" t="s">
        <v>19</v>
      </c>
      <c r="G42" s="232">
        <v>20000</v>
      </c>
      <c r="H42" s="232">
        <v>0</v>
      </c>
      <c r="I42" s="229">
        <f t="shared" si="16"/>
        <v>20000</v>
      </c>
      <c r="J42" s="224">
        <v>574</v>
      </c>
      <c r="K42" s="233" t="str">
        <f>IF((G42-J42-L42)&lt;=Datos!$G$7,"0",IF((G42-J42-L42)&lt;=Datos!$G$8,((G42-J42-L42)-Datos!$F$8)*Datos!$I$6,IF((G42-J42-L42)&lt;=Datos!$G$9,Datos!$I$8+((G42-J42-L42)-Datos!$F$9)*Datos!$J$6,IF((G42-J42-L42)&gt;=Datos!$F$10,(Datos!$I$8+Datos!$J$8)+((G42-J42-L42)-Datos!$F$10)*Datos!$K$6))))</f>
        <v>0</v>
      </c>
      <c r="L42" s="224">
        <v>608</v>
      </c>
      <c r="M42" s="232">
        <v>25</v>
      </c>
      <c r="N42" s="229">
        <f t="shared" si="6"/>
        <v>1207</v>
      </c>
      <c r="O42" s="282">
        <f t="shared" si="7"/>
        <v>18793</v>
      </c>
    </row>
    <row r="43" spans="1:15" s="9" customFormat="1" ht="36.75" customHeight="1" x14ac:dyDescent="0.2">
      <c r="A43" s="226">
        <v>22</v>
      </c>
      <c r="B43" s="158" t="s">
        <v>621</v>
      </c>
      <c r="C43" s="158" t="s">
        <v>449</v>
      </c>
      <c r="D43" s="158" t="s">
        <v>274</v>
      </c>
      <c r="E43" s="188" t="s">
        <v>347</v>
      </c>
      <c r="F43" s="188" t="s">
        <v>348</v>
      </c>
      <c r="G43" s="232">
        <v>26000</v>
      </c>
      <c r="H43" s="232">
        <v>0</v>
      </c>
      <c r="I43" s="229">
        <f t="shared" si="16"/>
        <v>26000</v>
      </c>
      <c r="J43" s="224">
        <v>746.2</v>
      </c>
      <c r="K43" s="233" t="str">
        <f>IF((G43-J43-L43)&lt;=Datos!$G$7,"0",IF((G43-J43-L43)&lt;=Datos!$G$8,((G43-J43-L43)-Datos!$F$8)*Datos!$I$6,IF((G43-J43-L43)&lt;=Datos!$G$9,Datos!$I$8+((G43-J43-L43)-Datos!$F$9)*Datos!$J$6,IF((G43-J43-L43)&gt;=Datos!$F$10,(Datos!$I$8+Datos!$J$8)+((G43-J43-L43)-Datos!$F$10)*Datos!$K$6))))</f>
        <v>0</v>
      </c>
      <c r="L43" s="224">
        <v>790.4</v>
      </c>
      <c r="M43" s="232">
        <v>2025</v>
      </c>
      <c r="N43" s="229">
        <f t="shared" si="6"/>
        <v>3561.6</v>
      </c>
      <c r="O43" s="282">
        <f t="shared" si="7"/>
        <v>22438.400000000001</v>
      </c>
    </row>
    <row r="44" spans="1:15" s="9" customFormat="1" ht="36.75" customHeight="1" x14ac:dyDescent="0.2">
      <c r="A44" s="226">
        <v>23</v>
      </c>
      <c r="B44" s="158" t="s">
        <v>738</v>
      </c>
      <c r="C44" s="158" t="s">
        <v>449</v>
      </c>
      <c r="D44" s="158" t="s">
        <v>274</v>
      </c>
      <c r="E44" s="188" t="s">
        <v>347</v>
      </c>
      <c r="F44" s="188" t="s">
        <v>348</v>
      </c>
      <c r="G44" s="232">
        <v>26000</v>
      </c>
      <c r="H44" s="232">
        <v>0</v>
      </c>
      <c r="I44" s="229">
        <f t="shared" si="16"/>
        <v>26000</v>
      </c>
      <c r="J44" s="224">
        <v>746.2</v>
      </c>
      <c r="K44" s="233" t="str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0</v>
      </c>
      <c r="L44" s="224">
        <v>790.4</v>
      </c>
      <c r="M44" s="232">
        <v>25</v>
      </c>
      <c r="N44" s="229">
        <f t="shared" si="6"/>
        <v>1561.6</v>
      </c>
      <c r="O44" s="282">
        <f t="shared" si="7"/>
        <v>24438.400000000001</v>
      </c>
    </row>
    <row r="45" spans="1:15" s="9" customFormat="1" ht="36.75" customHeight="1" x14ac:dyDescent="0.2">
      <c r="A45" s="226">
        <v>24</v>
      </c>
      <c r="B45" s="158" t="s">
        <v>781</v>
      </c>
      <c r="C45" s="158" t="s">
        <v>351</v>
      </c>
      <c r="D45" s="158" t="s">
        <v>274</v>
      </c>
      <c r="E45" s="188" t="s">
        <v>347</v>
      </c>
      <c r="F45" s="188" t="s">
        <v>348</v>
      </c>
      <c r="G45" s="232">
        <v>26000</v>
      </c>
      <c r="H45" s="232">
        <v>0</v>
      </c>
      <c r="I45" s="229">
        <f t="shared" si="16"/>
        <v>26000</v>
      </c>
      <c r="J45" s="224">
        <v>746.2</v>
      </c>
      <c r="K45" s="233" t="str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0</v>
      </c>
      <c r="L45" s="224">
        <v>790.4</v>
      </c>
      <c r="M45" s="232">
        <v>25</v>
      </c>
      <c r="N45" s="229">
        <f t="shared" si="6"/>
        <v>1561.6</v>
      </c>
      <c r="O45" s="282">
        <f t="shared" si="7"/>
        <v>24438.400000000001</v>
      </c>
    </row>
    <row r="46" spans="1:15" s="9" customFormat="1" ht="36.75" customHeight="1" x14ac:dyDescent="0.2">
      <c r="A46" s="226">
        <v>25</v>
      </c>
      <c r="B46" s="158" t="s">
        <v>827</v>
      </c>
      <c r="C46" s="158" t="s">
        <v>352</v>
      </c>
      <c r="D46" s="158" t="s">
        <v>274</v>
      </c>
      <c r="E46" s="188" t="s">
        <v>347</v>
      </c>
      <c r="F46" s="188" t="s">
        <v>348</v>
      </c>
      <c r="G46" s="229">
        <v>33000</v>
      </c>
      <c r="H46" s="229">
        <v>0</v>
      </c>
      <c r="I46" s="229">
        <f t="shared" si="16"/>
        <v>33000</v>
      </c>
      <c r="J46" s="230">
        <f>IF(G46&gt;=Datos!$D$14,(Datos!$D$14*Datos!$C$14),IF(G46&lt;=Datos!$D$14,(G46*Datos!$C$14)))</f>
        <v>947.1</v>
      </c>
      <c r="K46" s="231" t="str">
        <f>IF((G46-J46-L46)&lt;=Datos!$G$7,"0",IF((G46-J46-L46)&lt;=Datos!$G$8,((G46-J46-L46)-Datos!$F$8)*Datos!$I$6,IF((G46-J46-L46)&lt;=Datos!$G$9,Datos!$I$8+((G46-J46-L46)-Datos!$F$9)*Datos!$J$6,IF((G46-J46-L46)&gt;=Datos!$F$10,(Datos!$I$8+Datos!$J$8)+((G46-J46-L46)-Datos!$F$10)*Datos!$K$6))))</f>
        <v>0</v>
      </c>
      <c r="L46" s="230">
        <f>IF(G46&gt;=Datos!$D$15,(Datos!$D$15*Datos!$C$15),IF(G46&lt;=Datos!$D$15,(G46*Datos!$C$15)))</f>
        <v>1003.2</v>
      </c>
      <c r="M46" s="232">
        <v>25</v>
      </c>
      <c r="N46" s="229">
        <f t="shared" si="6"/>
        <v>1975.3000000000002</v>
      </c>
      <c r="O46" s="282">
        <f t="shared" si="7"/>
        <v>31024.7</v>
      </c>
    </row>
    <row r="47" spans="1:15" ht="36.75" customHeight="1" x14ac:dyDescent="0.2">
      <c r="A47" s="226">
        <v>26</v>
      </c>
      <c r="B47" s="227" t="s">
        <v>129</v>
      </c>
      <c r="C47" s="227" t="s">
        <v>351</v>
      </c>
      <c r="D47" s="227" t="s">
        <v>274</v>
      </c>
      <c r="E47" s="228" t="s">
        <v>347</v>
      </c>
      <c r="F47" s="228" t="s">
        <v>348</v>
      </c>
      <c r="G47" s="229">
        <v>33000</v>
      </c>
      <c r="H47" s="229">
        <v>0</v>
      </c>
      <c r="I47" s="229">
        <f t="shared" si="16"/>
        <v>33000</v>
      </c>
      <c r="J47" s="230">
        <f>IF(G47&gt;=Datos!$D$14,(Datos!$D$14*Datos!$C$14),IF(G47&lt;=Datos!$D$14,(G47*Datos!$C$14)))</f>
        <v>947.1</v>
      </c>
      <c r="K47" s="231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230">
        <f>IF(G47&gt;=Datos!$D$15,(Datos!$D$15*Datos!$C$15),IF(G47&lt;=Datos!$D$15,(G47*Datos!$C$15)))</f>
        <v>1003.2</v>
      </c>
      <c r="M47" s="229">
        <v>1740.46</v>
      </c>
      <c r="N47" s="229">
        <f t="shared" si="6"/>
        <v>3690.76</v>
      </c>
      <c r="O47" s="282">
        <f t="shared" si="7"/>
        <v>29309.239999999998</v>
      </c>
    </row>
    <row r="48" spans="1:15" s="9" customFormat="1" ht="36.75" customHeight="1" x14ac:dyDescent="0.2">
      <c r="A48" s="226">
        <v>27</v>
      </c>
      <c r="B48" s="158" t="s">
        <v>383</v>
      </c>
      <c r="C48" s="158" t="s">
        <v>449</v>
      </c>
      <c r="D48" s="158" t="s">
        <v>278</v>
      </c>
      <c r="E48" s="188" t="s">
        <v>347</v>
      </c>
      <c r="F48" s="188" t="s">
        <v>19</v>
      </c>
      <c r="G48" s="232">
        <v>90000</v>
      </c>
      <c r="H48" s="232">
        <v>0</v>
      </c>
      <c r="I48" s="229">
        <f t="shared" si="16"/>
        <v>90000</v>
      </c>
      <c r="J48" s="224">
        <f>IF(G48&gt;=Datos!$D$14,(Datos!$D$14*Datos!$C$14),IF(G48&lt;=Datos!$D$14,(G48*Datos!$C$14)))</f>
        <v>2583</v>
      </c>
      <c r="K48" s="233">
        <v>9753.1200000000008</v>
      </c>
      <c r="L48" s="224">
        <f>IF(G48&gt;=Datos!$D$15,(Datos!$D$15*Datos!$C$15),IF(G48&lt;=Datos!$D$15,(G48*Datos!$C$15)))</f>
        <v>2736</v>
      </c>
      <c r="M48" s="232">
        <v>25</v>
      </c>
      <c r="N48" s="229">
        <f t="shared" si="6"/>
        <v>15097.12</v>
      </c>
      <c r="O48" s="282">
        <f t="shared" si="7"/>
        <v>74902.880000000005</v>
      </c>
    </row>
    <row r="49" spans="1:15" s="9" customFormat="1" ht="36.75" customHeight="1" x14ac:dyDescent="0.2">
      <c r="A49" s="226">
        <v>28</v>
      </c>
      <c r="B49" s="158" t="s">
        <v>48</v>
      </c>
      <c r="C49" s="158" t="s">
        <v>351</v>
      </c>
      <c r="D49" s="158" t="s">
        <v>274</v>
      </c>
      <c r="E49" s="188" t="s">
        <v>347</v>
      </c>
      <c r="F49" s="188" t="s">
        <v>19</v>
      </c>
      <c r="G49" s="232">
        <v>26000</v>
      </c>
      <c r="H49" s="232">
        <v>0</v>
      </c>
      <c r="I49" s="229">
        <f t="shared" si="16"/>
        <v>26000</v>
      </c>
      <c r="J49" s="224">
        <f>IF(G49&gt;=Datos!$D$14,(Datos!$D$14*Datos!$C$14),IF(G49&lt;=Datos!$D$14,(G49*Datos!$C$14)))</f>
        <v>746.2</v>
      </c>
      <c r="K49" s="233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224">
        <f>IF(G49&gt;=Datos!$D$15,(Datos!$D$15*Datos!$C$15),IF(G49&lt;=Datos!$D$15,(G49*Datos!$C$15)))</f>
        <v>790.4</v>
      </c>
      <c r="M49" s="232">
        <v>5418.73</v>
      </c>
      <c r="N49" s="229">
        <f t="shared" si="6"/>
        <v>6955.33</v>
      </c>
      <c r="O49" s="282">
        <f t="shared" si="7"/>
        <v>19044.669999999998</v>
      </c>
    </row>
    <row r="50" spans="1:15" s="9" customFormat="1" ht="36.75" customHeight="1" x14ac:dyDescent="0.2">
      <c r="A50" s="226">
        <v>29</v>
      </c>
      <c r="B50" s="158" t="s">
        <v>42</v>
      </c>
      <c r="C50" s="158" t="s">
        <v>353</v>
      </c>
      <c r="D50" s="158" t="s">
        <v>274</v>
      </c>
      <c r="E50" s="188" t="s">
        <v>347</v>
      </c>
      <c r="F50" s="188" t="s">
        <v>19</v>
      </c>
      <c r="G50" s="232">
        <v>26000</v>
      </c>
      <c r="H50" s="232">
        <v>0</v>
      </c>
      <c r="I50" s="229">
        <f t="shared" si="16"/>
        <v>26000</v>
      </c>
      <c r="J50" s="224">
        <f>IF(G50&gt;=Datos!$D$14,(Datos!$D$14*Datos!$C$14),IF(G50&lt;=Datos!$D$14,(G50*Datos!$C$14)))</f>
        <v>746.2</v>
      </c>
      <c r="K50" s="233" t="str">
        <f>IF((G50-J50-L50)&lt;=Datos!$G$7,"0",IF((G50-J50-L50)&lt;=Datos!$G$8,((G50-J50-L50)-Datos!$F$8)*Datos!$I$6,IF((G50-J50-L50)&lt;=Datos!$G$9,Datos!$I$8+((G50-J50-L50)-Datos!$F$9)*Datos!$J$6,IF((G50-J50-L50)&gt;=Datos!$F$10,(Datos!$I$8+Datos!$J$8)+((G50-J50-L50)-Datos!$F$10)*Datos!$K$6))))</f>
        <v>0</v>
      </c>
      <c r="L50" s="224">
        <f>IF(G50&gt;=Datos!$D$15,(Datos!$D$15*Datos!$C$15),IF(G50&lt;=Datos!$D$15,(G50*Datos!$C$15)))</f>
        <v>790.4</v>
      </c>
      <c r="M50" s="232">
        <v>25</v>
      </c>
      <c r="N50" s="229">
        <f t="shared" si="6"/>
        <v>1561.6</v>
      </c>
      <c r="O50" s="282">
        <f t="shared" si="7"/>
        <v>24438.400000000001</v>
      </c>
    </row>
    <row r="51" spans="1:15" s="9" customFormat="1" ht="36.75" customHeight="1" x14ac:dyDescent="0.2">
      <c r="A51" s="226">
        <v>30</v>
      </c>
      <c r="B51" s="158" t="s">
        <v>200</v>
      </c>
      <c r="C51" s="158" t="s">
        <v>353</v>
      </c>
      <c r="D51" s="158" t="s">
        <v>734</v>
      </c>
      <c r="E51" s="188" t="s">
        <v>347</v>
      </c>
      <c r="F51" s="188" t="s">
        <v>19</v>
      </c>
      <c r="G51" s="232">
        <v>26000</v>
      </c>
      <c r="H51" s="232">
        <v>0</v>
      </c>
      <c r="I51" s="229">
        <f t="shared" si="16"/>
        <v>26000</v>
      </c>
      <c r="J51" s="224">
        <f>IF(G51&gt;=Datos!$D$14,(Datos!$D$14*Datos!$C$14),IF(G51&lt;=Datos!$D$14,(G51*Datos!$C$14)))</f>
        <v>746.2</v>
      </c>
      <c r="K51" s="233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224">
        <f>IF(G51&gt;=Datos!$D$15,(Datos!$D$15*Datos!$C$15),IF(G51&lt;=Datos!$D$15,(G51*Datos!$C$15)))</f>
        <v>790.4</v>
      </c>
      <c r="M51" s="232">
        <v>25</v>
      </c>
      <c r="N51" s="229">
        <f t="shared" si="6"/>
        <v>1561.6</v>
      </c>
      <c r="O51" s="282">
        <f t="shared" si="7"/>
        <v>24438.400000000001</v>
      </c>
    </row>
    <row r="52" spans="1:15" s="123" customFormat="1" ht="36.75" customHeight="1" x14ac:dyDescent="0.2">
      <c r="A52" s="311" t="s">
        <v>631</v>
      </c>
      <c r="B52" s="312"/>
      <c r="C52" s="167">
        <v>12</v>
      </c>
      <c r="D52" s="167"/>
      <c r="E52" s="279"/>
      <c r="F52" s="244"/>
      <c r="G52" s="245">
        <f>SUM(G40:G51)</f>
        <v>387500</v>
      </c>
      <c r="H52" s="245">
        <f t="shared" ref="H52:O52" si="17">SUM(H40:H51)</f>
        <v>0</v>
      </c>
      <c r="I52" s="245">
        <f t="shared" si="17"/>
        <v>387500</v>
      </c>
      <c r="J52" s="245">
        <f t="shared" si="17"/>
        <v>11121.250000000004</v>
      </c>
      <c r="K52" s="245">
        <f t="shared" si="17"/>
        <v>9753.1200000000008</v>
      </c>
      <c r="L52" s="245">
        <f t="shared" si="17"/>
        <v>11779.999999999998</v>
      </c>
      <c r="M52" s="245">
        <f t="shared" si="17"/>
        <v>14340.11</v>
      </c>
      <c r="N52" s="245">
        <f t="shared" si="17"/>
        <v>46994.48</v>
      </c>
      <c r="O52" s="245">
        <f t="shared" si="17"/>
        <v>340505.52</v>
      </c>
    </row>
    <row r="53" spans="1:15" s="9" customFormat="1" ht="36.75" customHeight="1" x14ac:dyDescent="0.2">
      <c r="A53" s="311" t="s">
        <v>696</v>
      </c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284"/>
    </row>
    <row r="54" spans="1:15" s="9" customFormat="1" ht="36.75" customHeight="1" x14ac:dyDescent="0.2">
      <c r="A54" s="221">
        <v>31</v>
      </c>
      <c r="B54" s="158" t="s">
        <v>629</v>
      </c>
      <c r="C54" s="158" t="s">
        <v>351</v>
      </c>
      <c r="D54" s="158" t="s">
        <v>274</v>
      </c>
      <c r="E54" s="188" t="s">
        <v>347</v>
      </c>
      <c r="F54" s="188" t="s">
        <v>19</v>
      </c>
      <c r="G54" s="232">
        <v>35000</v>
      </c>
      <c r="H54" s="232">
        <v>0</v>
      </c>
      <c r="I54" s="232">
        <f t="shared" ref="I54:I55" si="18">SUM(G54:H54)</f>
        <v>35000</v>
      </c>
      <c r="J54" s="224">
        <f>IF(G54&gt;=Datos!$D$14,(Datos!$D$14*Datos!$C$14),IF(G54&lt;=Datos!$D$14,(G54*Datos!$C$14)))</f>
        <v>1004.5</v>
      </c>
      <c r="K54" s="233" t="str">
        <f>IF((G54-J54-L54)&lt;=Datos!$G$7,"0",IF((G54-J54-L54)&lt;=Datos!$G$8,((G54-J54-L54)-Datos!$F$8)*Datos!$I$6,IF((G54-J54-L54)&lt;=Datos!$G$9,Datos!$I$8+((G54-J54-L54)-Datos!$F$9)*Datos!$J$6,IF((G54-J54-L54)&gt;=Datos!$F$10,(Datos!$I$8+Datos!$J$8)+((G54-J54-L54)-Datos!$F$10)*Datos!$K$6))))</f>
        <v>0</v>
      </c>
      <c r="L54" s="224">
        <f>IF(G54&gt;=Datos!$D$15,(Datos!$D$15*Datos!$C$15),IF(G54&lt;=Datos!$D$15,(G54*Datos!$C$15)))</f>
        <v>1064</v>
      </c>
      <c r="M54" s="232">
        <v>25</v>
      </c>
      <c r="N54" s="232">
        <f t="shared" ref="N54:N57" si="19">SUM(J54:M54)</f>
        <v>2093.5</v>
      </c>
      <c r="O54" s="282">
        <f t="shared" ref="O54:O57" si="20">+G54-N54</f>
        <v>32906.5</v>
      </c>
    </row>
    <row r="55" spans="1:15" s="9" customFormat="1" ht="36.75" customHeight="1" x14ac:dyDescent="0.2">
      <c r="A55" s="221">
        <v>32</v>
      </c>
      <c r="B55" s="158" t="s">
        <v>132</v>
      </c>
      <c r="C55" s="158" t="s">
        <v>351</v>
      </c>
      <c r="D55" s="158" t="s">
        <v>289</v>
      </c>
      <c r="E55" s="188" t="s">
        <v>347</v>
      </c>
      <c r="F55" s="188" t="s">
        <v>348</v>
      </c>
      <c r="G55" s="232">
        <v>20000</v>
      </c>
      <c r="H55" s="232">
        <v>0</v>
      </c>
      <c r="I55" s="232">
        <f t="shared" si="18"/>
        <v>20000</v>
      </c>
      <c r="J55" s="224">
        <f>IF(G55&gt;=Datos!$D$14,(Datos!$D$14*Datos!$C$14),IF(G55&lt;=Datos!$D$14,(G55*Datos!$C$14)))</f>
        <v>574</v>
      </c>
      <c r="K55" s="233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224">
        <f>IF(G55&gt;=Datos!$D$15,(Datos!$D$15*Datos!$C$15),IF(G55&lt;=Datos!$D$15,(G55*Datos!$C$15)))</f>
        <v>608</v>
      </c>
      <c r="M55" s="232">
        <v>25</v>
      </c>
      <c r="N55" s="232">
        <f t="shared" si="19"/>
        <v>1207</v>
      </c>
      <c r="O55" s="282">
        <f t="shared" si="20"/>
        <v>18793</v>
      </c>
    </row>
    <row r="56" spans="1:15" s="9" customFormat="1" ht="36.75" customHeight="1" x14ac:dyDescent="0.2">
      <c r="A56" s="221">
        <v>33</v>
      </c>
      <c r="B56" s="158" t="s">
        <v>138</v>
      </c>
      <c r="C56" s="158" t="s">
        <v>353</v>
      </c>
      <c r="D56" s="158" t="s">
        <v>289</v>
      </c>
      <c r="E56" s="188" t="s">
        <v>347</v>
      </c>
      <c r="F56" s="188" t="s">
        <v>348</v>
      </c>
      <c r="G56" s="232">
        <v>20000</v>
      </c>
      <c r="H56" s="232">
        <v>0</v>
      </c>
      <c r="I56" s="232">
        <f>SUM(G56:H56)</f>
        <v>20000</v>
      </c>
      <c r="J56" s="224">
        <f>IF(G56&gt;=Datos!$D$14,(Datos!$D$14*Datos!$C$14),IF(G56&lt;=Datos!$D$14,(G56*Datos!$C$14)))</f>
        <v>574</v>
      </c>
      <c r="K56" s="233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224">
        <f>IF(G56&gt;=Datos!$D$15,(Datos!$D$15*Datos!$C$15),IF(G56&lt;=Datos!$D$15,(G56*Datos!$C$15)))</f>
        <v>608</v>
      </c>
      <c r="M56" s="232">
        <v>5900.31</v>
      </c>
      <c r="N56" s="232">
        <f t="shared" si="19"/>
        <v>7082.31</v>
      </c>
      <c r="O56" s="282">
        <f t="shared" si="20"/>
        <v>12917.689999999999</v>
      </c>
    </row>
    <row r="57" spans="1:15" s="9" customFormat="1" ht="36.75" customHeight="1" x14ac:dyDescent="0.2">
      <c r="A57" s="221">
        <v>34</v>
      </c>
      <c r="B57" s="158" t="s">
        <v>343</v>
      </c>
      <c r="C57" s="158" t="s">
        <v>352</v>
      </c>
      <c r="D57" s="158" t="s">
        <v>289</v>
      </c>
      <c r="E57" s="188" t="s">
        <v>347</v>
      </c>
      <c r="F57" s="188" t="s">
        <v>348</v>
      </c>
      <c r="G57" s="232">
        <v>20000</v>
      </c>
      <c r="H57" s="232">
        <v>0</v>
      </c>
      <c r="I57" s="232">
        <f>SUM(G57:H57)</f>
        <v>20000</v>
      </c>
      <c r="J57" s="224">
        <f>IF(G57&gt;=Datos!$D$14,(Datos!$D$14*Datos!$C$14),IF(G57&lt;=Datos!$D$14,(G57*Datos!$C$14)))</f>
        <v>574</v>
      </c>
      <c r="K57" s="233" t="str">
        <f>IF((G57-J57-L57)&lt;=Datos!$G$7,"0",IF((G57-J57-L57)&lt;=Datos!$G$8,((G57-J57-L57)-Datos!$F$8)*Datos!$I$6,IF((G57-J57-L57)&lt;=Datos!$G$9,Datos!$I$8+((G57-J57-L57)-Datos!$F$9)*Datos!$J$6,IF((G57-J57-L57)&gt;=Datos!$F$10,(Datos!$I$8+Datos!$J$8)+((G57-J57-L57)-Datos!$F$10)*Datos!$K$6))))</f>
        <v>0</v>
      </c>
      <c r="L57" s="224">
        <f>IF(G57&gt;=Datos!$D$15,(Datos!$D$15*Datos!$C$15),IF(G57&lt;=Datos!$D$15,(G57*Datos!$C$15)))</f>
        <v>608</v>
      </c>
      <c r="M57" s="232">
        <v>25</v>
      </c>
      <c r="N57" s="232">
        <f t="shared" si="19"/>
        <v>1207</v>
      </c>
      <c r="O57" s="282">
        <f t="shared" si="20"/>
        <v>18793</v>
      </c>
    </row>
    <row r="58" spans="1:15" s="123" customFormat="1" ht="36.75" customHeight="1" x14ac:dyDescent="0.2">
      <c r="A58" s="311" t="s">
        <v>631</v>
      </c>
      <c r="B58" s="312"/>
      <c r="C58" s="167">
        <v>4</v>
      </c>
      <c r="D58" s="167"/>
      <c r="E58" s="279"/>
      <c r="F58" s="185"/>
      <c r="G58" s="171">
        <f>SUM(G54:G57)</f>
        <v>95000</v>
      </c>
      <c r="H58" s="171">
        <f t="shared" ref="H58:O58" si="21">SUM(H54:H57)</f>
        <v>0</v>
      </c>
      <c r="I58" s="171">
        <f t="shared" si="21"/>
        <v>95000</v>
      </c>
      <c r="J58" s="171">
        <f t="shared" si="21"/>
        <v>2726.5</v>
      </c>
      <c r="K58" s="171">
        <f t="shared" si="21"/>
        <v>0</v>
      </c>
      <c r="L58" s="171">
        <f t="shared" si="21"/>
        <v>2888</v>
      </c>
      <c r="M58" s="171">
        <f t="shared" si="21"/>
        <v>5975.31</v>
      </c>
      <c r="N58" s="171">
        <f t="shared" si="21"/>
        <v>11589.810000000001</v>
      </c>
      <c r="O58" s="171">
        <f t="shared" si="21"/>
        <v>83410.19</v>
      </c>
    </row>
    <row r="59" spans="1:15" s="9" customFormat="1" ht="36.75" customHeight="1" x14ac:dyDescent="0.2">
      <c r="A59" s="311" t="s">
        <v>697</v>
      </c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284"/>
    </row>
    <row r="60" spans="1:15" s="9" customFormat="1" ht="36.75" customHeight="1" x14ac:dyDescent="0.2">
      <c r="A60" s="221">
        <v>35</v>
      </c>
      <c r="B60" s="158" t="s">
        <v>191</v>
      </c>
      <c r="C60" s="158" t="s">
        <v>353</v>
      </c>
      <c r="D60" s="176" t="s">
        <v>406</v>
      </c>
      <c r="E60" s="188" t="s">
        <v>347</v>
      </c>
      <c r="F60" s="188" t="s">
        <v>19</v>
      </c>
      <c r="G60" s="232">
        <v>26000</v>
      </c>
      <c r="H60" s="232">
        <v>0</v>
      </c>
      <c r="I60" s="232">
        <f t="shared" ref="I60" si="22">SUM(G60:H60)</f>
        <v>26000</v>
      </c>
      <c r="J60" s="224">
        <f>IF(G60&gt;=Datos!$D$14,(Datos!$D$14*Datos!$C$14),IF(G60&lt;=Datos!$D$14,(G60*Datos!$C$14)))</f>
        <v>746.2</v>
      </c>
      <c r="K60" s="233" t="str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0</v>
      </c>
      <c r="L60" s="224">
        <f>IF(G60&gt;=Datos!$D$15,(Datos!$D$15*Datos!$C$15),IF(G60&lt;=Datos!$D$15,(G60*Datos!$C$15)))</f>
        <v>790.4</v>
      </c>
      <c r="M60" s="232">
        <v>4025</v>
      </c>
      <c r="N60" s="232">
        <f>SUM(J60:M60)</f>
        <v>5561.6</v>
      </c>
      <c r="O60" s="280">
        <f>+G60-N60</f>
        <v>20438.400000000001</v>
      </c>
    </row>
    <row r="61" spans="1:15" s="9" customFormat="1" ht="36.75" customHeight="1" x14ac:dyDescent="0.2">
      <c r="A61" s="221">
        <v>36</v>
      </c>
      <c r="B61" s="158" t="s">
        <v>26</v>
      </c>
      <c r="C61" s="158" t="s">
        <v>351</v>
      </c>
      <c r="D61" s="158" t="s">
        <v>261</v>
      </c>
      <c r="E61" s="188" t="s">
        <v>347</v>
      </c>
      <c r="F61" s="188" t="s">
        <v>19</v>
      </c>
      <c r="G61" s="232">
        <v>50000</v>
      </c>
      <c r="H61" s="232">
        <v>0</v>
      </c>
      <c r="I61" s="232">
        <f>SUM(G61:H61)</f>
        <v>50000</v>
      </c>
      <c r="J61" s="224">
        <f>IF(G61&gt;=Datos!$D$14,(Datos!$D$14*Datos!$C$14),IF(G61&lt;=Datos!$D$14,(G61*Datos!$C$14)))</f>
        <v>1435</v>
      </c>
      <c r="K61" s="233">
        <f>IF((G61-J61-L61)&lt;=Datos!$G$7,"0",IF((G61-J61-L61)&lt;=Datos!$G$8,((G61-J61-L61)-Datos!$F$8)*Datos!$I$6,IF((G61-J61-L61)&lt;=Datos!$G$9,Datos!$I$8+((G61-J61-L61)-Datos!$F$9)*Datos!$J$6,IF((G61-J61-L61)&gt;=Datos!$F$10,(Datos!$I$8+Datos!$J$8)+((G61-J61-L61)-Datos!$F$10)*Datos!$K$6))))</f>
        <v>1853.9984999999997</v>
      </c>
      <c r="L61" s="224">
        <f>IF(G61&gt;=Datos!$D$15,(Datos!$D$15*Datos!$C$15),IF(G61&lt;=Datos!$D$15,(G61*Datos!$C$15)))</f>
        <v>1520</v>
      </c>
      <c r="M61" s="232">
        <v>25</v>
      </c>
      <c r="N61" s="232">
        <f t="shared" ref="N61:N68" si="23">SUM(J61:M61)</f>
        <v>4833.9984999999997</v>
      </c>
      <c r="O61" s="280">
        <f t="shared" ref="O61:O68" si="24">+G61-N61</f>
        <v>45166.001499999998</v>
      </c>
    </row>
    <row r="62" spans="1:15" s="9" customFormat="1" ht="36.75" customHeight="1" x14ac:dyDescent="0.2">
      <c r="A62" s="221">
        <v>37</v>
      </c>
      <c r="B62" s="158" t="s">
        <v>87</v>
      </c>
      <c r="C62" s="158" t="s">
        <v>351</v>
      </c>
      <c r="D62" s="176" t="s">
        <v>406</v>
      </c>
      <c r="E62" s="188" t="s">
        <v>347</v>
      </c>
      <c r="F62" s="188" t="s">
        <v>19</v>
      </c>
      <c r="G62" s="232">
        <v>26000</v>
      </c>
      <c r="H62" s="232">
        <v>0</v>
      </c>
      <c r="I62" s="232">
        <f>SUM(G62:H62)</f>
        <v>26000</v>
      </c>
      <c r="J62" s="224">
        <f>IF(G62&gt;=Datos!$D$14,(Datos!$D$14*Datos!$C$14),IF(G62&lt;=Datos!$D$14,(G62*Datos!$C$14)))</f>
        <v>746.2</v>
      </c>
      <c r="K62" s="233" t="str">
        <f>IF((G62-J62-L62)&lt;=Datos!$G$7,"0",IF((G62-J62-L62)&lt;=Datos!$G$8,((G62-J62-L62)-Datos!$F$8)*Datos!$I$6,IF((G62-J62-L62)&lt;=Datos!$G$9,Datos!$I$8+((G62-J62-L62)-Datos!$F$9)*Datos!$J$6,IF((G62-J62-L62)&gt;=Datos!$F$10,(Datos!$I$8+Datos!$J$8)+((G62-J62-L62)-Datos!$F$10)*Datos!$K$6))))</f>
        <v>0</v>
      </c>
      <c r="L62" s="224">
        <f>IF(G62&gt;=Datos!$D$15,(Datos!$D$15*Datos!$C$15),IF(G62&lt;=Datos!$D$15,(G62*Datos!$C$15)))</f>
        <v>790.4</v>
      </c>
      <c r="M62" s="232">
        <v>2740.46</v>
      </c>
      <c r="N62" s="232">
        <f t="shared" si="23"/>
        <v>4277.0599999999995</v>
      </c>
      <c r="O62" s="280">
        <f t="shared" si="24"/>
        <v>21722.940000000002</v>
      </c>
    </row>
    <row r="63" spans="1:15" s="9" customFormat="1" ht="36.75" customHeight="1" x14ac:dyDescent="0.2">
      <c r="A63" s="221">
        <v>38</v>
      </c>
      <c r="B63" s="158" t="s">
        <v>245</v>
      </c>
      <c r="C63" s="158" t="s">
        <v>352</v>
      </c>
      <c r="D63" s="176" t="s">
        <v>406</v>
      </c>
      <c r="E63" s="188" t="s">
        <v>347</v>
      </c>
      <c r="F63" s="188" t="s">
        <v>19</v>
      </c>
      <c r="G63" s="232">
        <v>35000</v>
      </c>
      <c r="H63" s="232">
        <v>0</v>
      </c>
      <c r="I63" s="232">
        <f>SUM(G63:H63)</f>
        <v>35000</v>
      </c>
      <c r="J63" s="224">
        <f>IF(G63&gt;=Datos!$D$14,(Datos!$D$14*Datos!$C$14),IF(G63&lt;=Datos!$D$14,(G63*Datos!$C$14)))</f>
        <v>1004.5</v>
      </c>
      <c r="K63" s="233" t="str">
        <f>IF((G63-J63-L63)&lt;=Datos!$G$7,"0",IF((G63-J63-L63)&lt;=Datos!$G$8,((G63-J63-L63)-Datos!$F$8)*Datos!$I$6,IF((G63-J63-L63)&lt;=Datos!$G$9,Datos!$I$8+((G63-J63-L63)-Datos!$F$9)*Datos!$J$6,IF((G63-J63-L63)&gt;=Datos!$F$10,(Datos!$I$8+Datos!$J$8)+((G63-J63-L63)-Datos!$F$10)*Datos!$K$6))))</f>
        <v>0</v>
      </c>
      <c r="L63" s="224">
        <f>IF(G63&gt;=Datos!$D$15,(Datos!$D$15*Datos!$C$15),IF(G63&lt;=Datos!$D$15,(G63*Datos!$C$15)))</f>
        <v>1064</v>
      </c>
      <c r="M63" s="232">
        <v>1740.46</v>
      </c>
      <c r="N63" s="232">
        <f t="shared" si="23"/>
        <v>3808.96</v>
      </c>
      <c r="O63" s="280">
        <f t="shared" si="24"/>
        <v>31191.040000000001</v>
      </c>
    </row>
    <row r="64" spans="1:15" s="9" customFormat="1" ht="36.75" customHeight="1" x14ac:dyDescent="0.2">
      <c r="A64" s="221">
        <v>39</v>
      </c>
      <c r="B64" s="243" t="s">
        <v>483</v>
      </c>
      <c r="C64" s="158" t="s">
        <v>352</v>
      </c>
      <c r="D64" s="243" t="s">
        <v>398</v>
      </c>
      <c r="E64" s="188" t="s">
        <v>347</v>
      </c>
      <c r="F64" s="188" t="s">
        <v>19</v>
      </c>
      <c r="G64" s="182">
        <v>26000</v>
      </c>
      <c r="H64" s="232">
        <v>0</v>
      </c>
      <c r="I64" s="182">
        <f>SUM(G64:H64)</f>
        <v>26000</v>
      </c>
      <c r="J64" s="224">
        <f>IF(G64&gt;=Datos!$D$14,(Datos!$D$14*Datos!$C$14),IF(G64&lt;=Datos!$D$14,(G64*Datos!$C$14)))</f>
        <v>746.2</v>
      </c>
      <c r="K64" s="233" t="str">
        <f>IF((G64-J64-L64)&lt;=Datos!$G$7,"0",IF((G64-J64-L64)&lt;=Datos!$G$8,((G64-J64-L64)-Datos!$F$8)*Datos!$I$6,IF((G64-J64-L64)&lt;=Datos!$G$9,Datos!$I$8+((G64-J64-L64)-Datos!$F$9)*Datos!$J$6,IF((G64-J64-L64)&gt;=Datos!$F$10,(Datos!$I$8+Datos!$J$8)+((G64-J64-L64)-Datos!$F$10)*Datos!$K$6))))</f>
        <v>0</v>
      </c>
      <c r="L64" s="224">
        <f>IF(G64&gt;=Datos!$D$15,(Datos!$D$15*Datos!$C$15),IF(G64&lt;=Datos!$D$15,(G64*Datos!$C$15)))</f>
        <v>790.4</v>
      </c>
      <c r="M64" s="232">
        <v>25</v>
      </c>
      <c r="N64" s="232">
        <f t="shared" si="23"/>
        <v>1561.6</v>
      </c>
      <c r="O64" s="280">
        <f t="shared" si="24"/>
        <v>24438.400000000001</v>
      </c>
    </row>
    <row r="65" spans="1:16" s="9" customFormat="1" ht="36.75" customHeight="1" x14ac:dyDescent="0.2">
      <c r="A65" s="221">
        <v>40</v>
      </c>
      <c r="B65" s="158" t="s">
        <v>602</v>
      </c>
      <c r="C65" s="158" t="s">
        <v>351</v>
      </c>
      <c r="D65" s="158" t="s">
        <v>603</v>
      </c>
      <c r="E65" s="188" t="s">
        <v>347</v>
      </c>
      <c r="F65" s="188" t="s">
        <v>19</v>
      </c>
      <c r="G65" s="232">
        <v>26000</v>
      </c>
      <c r="H65" s="232">
        <v>0</v>
      </c>
      <c r="I65" s="232">
        <f t="shared" ref="I65:I68" si="25">SUM(G65:H65)</f>
        <v>26000</v>
      </c>
      <c r="J65" s="224">
        <v>746.2</v>
      </c>
      <c r="K65" s="233" t="str">
        <f>IF((G65-J65-L65)&lt;=Datos!$G$7,"0",IF((G65-J65-L65)&lt;=Datos!$G$8,((G65-J65-L65)-Datos!$F$8)*Datos!$I$6,IF((G65-J65-L65)&lt;=Datos!$G$9,Datos!$I$8+((G65-J65-L65)-Datos!$F$9)*Datos!$J$6,IF((G65-J65-L65)&gt;=Datos!$F$10,(Datos!$I$8+Datos!$J$8)+((G65-J65-L65)-Datos!$F$10)*Datos!$K$6))))</f>
        <v>0</v>
      </c>
      <c r="L65" s="224">
        <v>790.4</v>
      </c>
      <c r="M65" s="232">
        <v>1740.46</v>
      </c>
      <c r="N65" s="232">
        <f t="shared" si="23"/>
        <v>3277.06</v>
      </c>
      <c r="O65" s="280">
        <f t="shared" si="24"/>
        <v>22722.94</v>
      </c>
    </row>
    <row r="66" spans="1:16" s="9" customFormat="1" ht="36.75" customHeight="1" x14ac:dyDescent="0.2">
      <c r="A66" s="221">
        <v>41</v>
      </c>
      <c r="B66" s="243" t="s">
        <v>255</v>
      </c>
      <c r="C66" s="158" t="s">
        <v>353</v>
      </c>
      <c r="D66" s="181" t="s">
        <v>406</v>
      </c>
      <c r="E66" s="188" t="s">
        <v>347</v>
      </c>
      <c r="F66" s="188" t="s">
        <v>19</v>
      </c>
      <c r="G66" s="182">
        <v>26000</v>
      </c>
      <c r="H66" s="232">
        <v>0</v>
      </c>
      <c r="I66" s="182">
        <f t="shared" si="25"/>
        <v>26000</v>
      </c>
      <c r="J66" s="224">
        <f>IF(G66&gt;=Datos!$D$14,(Datos!$D$14*Datos!$C$14),IF(G66&lt;=Datos!$D$14,(G66*Datos!$C$14)))</f>
        <v>746.2</v>
      </c>
      <c r="K66" s="233" t="str">
        <f>IF((G66-J66-L66)&lt;=Datos!$G$7,"0",IF((G66-J66-L66)&lt;=Datos!$G$8,((G66-J66-L66)-Datos!$F$8)*Datos!$I$6,IF((G66-J66-L66)&lt;=Datos!$G$9,Datos!$I$8+((G66-J66-L66)-Datos!$F$9)*Datos!$J$6,IF((G66-J66-L66)&gt;=Datos!$F$10,(Datos!$I$8+Datos!$J$8)+((G66-J66-L66)-Datos!$F$10)*Datos!$K$6))))</f>
        <v>0</v>
      </c>
      <c r="L66" s="224">
        <f>IF(G66&gt;=Datos!$D$15,(Datos!$D$15*Datos!$C$15),IF(G66&lt;=Datos!$D$15,(G66*Datos!$C$15)))</f>
        <v>790.4</v>
      </c>
      <c r="M66" s="232">
        <v>3025</v>
      </c>
      <c r="N66" s="232">
        <f t="shared" si="23"/>
        <v>4561.6000000000004</v>
      </c>
      <c r="O66" s="280">
        <f t="shared" si="24"/>
        <v>21438.400000000001</v>
      </c>
      <c r="P66" s="25"/>
    </row>
    <row r="67" spans="1:16" s="9" customFormat="1" ht="36.75" customHeight="1" x14ac:dyDescent="0.2">
      <c r="A67" s="221">
        <v>42</v>
      </c>
      <c r="B67" s="243" t="s">
        <v>817</v>
      </c>
      <c r="C67" s="158" t="s">
        <v>449</v>
      </c>
      <c r="D67" s="181" t="s">
        <v>818</v>
      </c>
      <c r="E67" s="188" t="s">
        <v>347</v>
      </c>
      <c r="F67" s="188" t="s">
        <v>19</v>
      </c>
      <c r="G67" s="182">
        <v>26000</v>
      </c>
      <c r="H67" s="232">
        <v>0</v>
      </c>
      <c r="I67" s="182">
        <f t="shared" si="25"/>
        <v>26000</v>
      </c>
      <c r="J67" s="224">
        <f>IF(G67&gt;=Datos!$D$14,(Datos!$D$14*Datos!$C$14),IF(G67&lt;=Datos!$D$14,(G67*Datos!$C$14)))</f>
        <v>746.2</v>
      </c>
      <c r="K67" s="233" t="str">
        <f>IF((G67-J67-L67)&lt;=Datos!$G$7,"0",IF((G67-J67-L67)&lt;=Datos!$G$8,((G67-J67-L67)-Datos!$F$8)*Datos!$I$6,IF((G67-J67-L67)&lt;=Datos!$G$9,Datos!$I$8+((G67-J67-L67)-Datos!$F$9)*Datos!$J$6,IF((G67-J67-L67)&gt;=Datos!$F$10,(Datos!$I$8+Datos!$J$8)+((G67-J67-L67)-Datos!$F$10)*Datos!$K$6))))</f>
        <v>0</v>
      </c>
      <c r="L67" s="224">
        <f>IF(G67&gt;=Datos!$D$15,(Datos!$D$15*Datos!$C$15),IF(G67&lt;=Datos!$D$15,(G67*Datos!$C$15)))</f>
        <v>790.4</v>
      </c>
      <c r="M67" s="232">
        <v>25</v>
      </c>
      <c r="N67" s="232">
        <f t="shared" si="23"/>
        <v>1561.6</v>
      </c>
      <c r="O67" s="280">
        <f t="shared" si="24"/>
        <v>24438.400000000001</v>
      </c>
      <c r="P67" s="25"/>
    </row>
    <row r="68" spans="1:16" s="9" customFormat="1" ht="36.75" customHeight="1" x14ac:dyDescent="0.2">
      <c r="A68" s="221">
        <v>43</v>
      </c>
      <c r="B68" s="243" t="s">
        <v>816</v>
      </c>
      <c r="C68" s="158" t="s">
        <v>449</v>
      </c>
      <c r="D68" s="181" t="s">
        <v>698</v>
      </c>
      <c r="E68" s="188" t="s">
        <v>347</v>
      </c>
      <c r="F68" s="188" t="s">
        <v>19</v>
      </c>
      <c r="G68" s="182">
        <v>26000</v>
      </c>
      <c r="H68" s="232">
        <v>0</v>
      </c>
      <c r="I68" s="182">
        <f t="shared" si="25"/>
        <v>26000</v>
      </c>
      <c r="J68" s="224">
        <f>IF(G68&gt;=Datos!$D$14,(Datos!$D$14*Datos!$C$14),IF(G68&lt;=Datos!$D$14,(G68*Datos!$C$14)))</f>
        <v>746.2</v>
      </c>
      <c r="K68" s="233" t="str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0</v>
      </c>
      <c r="L68" s="224">
        <f>IF(G68&gt;=Datos!$D$15,(Datos!$D$15*Datos!$C$15),IF(G68&lt;=Datos!$D$15,(G68*Datos!$C$15)))</f>
        <v>790.4</v>
      </c>
      <c r="M68" s="232">
        <v>25</v>
      </c>
      <c r="N68" s="232">
        <f t="shared" si="23"/>
        <v>1561.6</v>
      </c>
      <c r="O68" s="280">
        <f t="shared" si="24"/>
        <v>24438.400000000001</v>
      </c>
      <c r="P68" s="25"/>
    </row>
    <row r="69" spans="1:16" s="123" customFormat="1" ht="36.75" customHeight="1" x14ac:dyDescent="0.2">
      <c r="A69" s="311" t="s">
        <v>631</v>
      </c>
      <c r="B69" s="312"/>
      <c r="C69" s="167">
        <v>9</v>
      </c>
      <c r="D69" s="167"/>
      <c r="E69" s="279"/>
      <c r="F69" s="185"/>
      <c r="G69" s="171">
        <f t="shared" ref="G69:O69" si="26">SUM(G60:G68)</f>
        <v>267000</v>
      </c>
      <c r="H69" s="171">
        <f t="shared" si="26"/>
        <v>0</v>
      </c>
      <c r="I69" s="171">
        <f t="shared" si="26"/>
        <v>267000</v>
      </c>
      <c r="J69" s="171">
        <f t="shared" si="26"/>
        <v>7662.8999999999987</v>
      </c>
      <c r="K69" s="171">
        <f t="shared" si="26"/>
        <v>1853.9984999999997</v>
      </c>
      <c r="L69" s="171">
        <f t="shared" si="26"/>
        <v>8116.7999999999984</v>
      </c>
      <c r="M69" s="171">
        <f t="shared" si="26"/>
        <v>13371.380000000001</v>
      </c>
      <c r="N69" s="171">
        <f t="shared" si="26"/>
        <v>31005.078499999996</v>
      </c>
      <c r="O69" s="171">
        <f t="shared" si="26"/>
        <v>235994.9215</v>
      </c>
    </row>
    <row r="70" spans="1:16" s="9" customFormat="1" ht="36.75" customHeight="1" x14ac:dyDescent="0.2">
      <c r="A70" s="311" t="s">
        <v>699</v>
      </c>
      <c r="B70" s="312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284"/>
    </row>
    <row r="71" spans="1:16" s="9" customFormat="1" ht="36.75" customHeight="1" x14ac:dyDescent="0.2">
      <c r="A71" s="221">
        <v>44</v>
      </c>
      <c r="B71" s="227" t="s">
        <v>146</v>
      </c>
      <c r="C71" s="158" t="s">
        <v>554</v>
      </c>
      <c r="D71" s="158" t="s">
        <v>616</v>
      </c>
      <c r="E71" s="188" t="s">
        <v>347</v>
      </c>
      <c r="F71" s="188" t="s">
        <v>19</v>
      </c>
      <c r="G71" s="232">
        <v>120000</v>
      </c>
      <c r="H71" s="232">
        <v>0</v>
      </c>
      <c r="I71" s="232">
        <f t="shared" ref="I71" si="27">SUM(G71:H71)</f>
        <v>120000</v>
      </c>
      <c r="J71" s="224">
        <f>IF(G71&gt;=Datos!$D$14,(Datos!$D$14*Datos!$C$14),IF(G71&lt;=Datos!$D$14,(G71*Datos!$C$14)))</f>
        <v>3444</v>
      </c>
      <c r="K71" s="233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16809.860666666667</v>
      </c>
      <c r="L71" s="224">
        <f>IF(G71&gt;=Datos!$D$15,(Datos!$D$15*Datos!$C$15),IF(G71&lt;=Datos!$D$15,(G71*Datos!$C$15)))</f>
        <v>3648</v>
      </c>
      <c r="M71" s="232">
        <v>25</v>
      </c>
      <c r="N71" s="232">
        <f t="shared" ref="N71" si="28">SUM(J71:M71)</f>
        <v>23926.860666666667</v>
      </c>
      <c r="O71" s="282">
        <f t="shared" ref="O71" si="29">+G71-N71</f>
        <v>96073.139333333325</v>
      </c>
    </row>
    <row r="72" spans="1:16" s="123" customFormat="1" ht="36.75" customHeight="1" x14ac:dyDescent="0.2">
      <c r="A72" s="311" t="s">
        <v>631</v>
      </c>
      <c r="B72" s="312"/>
      <c r="C72" s="167">
        <v>1</v>
      </c>
      <c r="D72" s="167"/>
      <c r="E72" s="279"/>
      <c r="F72" s="185"/>
      <c r="G72" s="171">
        <f t="shared" ref="G72:O72" si="30">SUM(G71)</f>
        <v>120000</v>
      </c>
      <c r="H72" s="172">
        <f t="shared" si="30"/>
        <v>0</v>
      </c>
      <c r="I72" s="172">
        <f t="shared" si="30"/>
        <v>120000</v>
      </c>
      <c r="J72" s="172">
        <f t="shared" si="30"/>
        <v>3444</v>
      </c>
      <c r="K72" s="173">
        <f t="shared" si="30"/>
        <v>16809.860666666667</v>
      </c>
      <c r="L72" s="172">
        <f t="shared" si="30"/>
        <v>3648</v>
      </c>
      <c r="M72" s="172">
        <f t="shared" si="30"/>
        <v>25</v>
      </c>
      <c r="N72" s="174">
        <f t="shared" si="30"/>
        <v>23926.860666666667</v>
      </c>
      <c r="O72" s="175">
        <f t="shared" si="30"/>
        <v>96073.139333333325</v>
      </c>
    </row>
    <row r="73" spans="1:16" s="9" customFormat="1" ht="36.75" customHeight="1" x14ac:dyDescent="0.2">
      <c r="A73" s="311" t="s">
        <v>700</v>
      </c>
      <c r="B73" s="312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284"/>
    </row>
    <row r="74" spans="1:16" s="9" customFormat="1" ht="36.75" customHeight="1" x14ac:dyDescent="0.2">
      <c r="A74" s="221">
        <v>45</v>
      </c>
      <c r="B74" s="158" t="s">
        <v>221</v>
      </c>
      <c r="C74" s="158" t="s">
        <v>554</v>
      </c>
      <c r="D74" s="181" t="s">
        <v>829</v>
      </c>
      <c r="E74" s="188" t="s">
        <v>347</v>
      </c>
      <c r="F74" s="188" t="s">
        <v>19</v>
      </c>
      <c r="G74" s="232">
        <v>65000</v>
      </c>
      <c r="H74" s="232">
        <v>0</v>
      </c>
      <c r="I74" s="232">
        <f t="shared" ref="I74:I75" si="31">SUM(G74:H74)</f>
        <v>65000</v>
      </c>
      <c r="J74" s="224">
        <f>IF(G74&gt;=Datos!$D$14,(Datos!$D$14*Datos!$C$14),IF(G74&lt;=Datos!$D$14,(G74*Datos!$C$14)))</f>
        <v>1865.5</v>
      </c>
      <c r="K74" s="233">
        <v>4084.48</v>
      </c>
      <c r="L74" s="224">
        <f>IF(G74&gt;=Datos!$D$15,(Datos!$D$15*Datos!$C$15),IF(G74&lt;=Datos!$D$15,(G74*Datos!$C$15)))</f>
        <v>1976</v>
      </c>
      <c r="M74" s="232">
        <v>1740.46</v>
      </c>
      <c r="N74" s="232">
        <f t="shared" ref="N74:N75" si="32">SUM(J74:M74)</f>
        <v>9666.4399999999987</v>
      </c>
      <c r="O74" s="282">
        <f t="shared" ref="O74:O75" si="33">+G74-N74</f>
        <v>55333.56</v>
      </c>
    </row>
    <row r="75" spans="1:16" s="9" customFormat="1" ht="36.75" customHeight="1" x14ac:dyDescent="0.2">
      <c r="A75" s="221">
        <v>46</v>
      </c>
      <c r="B75" s="158" t="s">
        <v>828</v>
      </c>
      <c r="C75" s="158" t="s">
        <v>554</v>
      </c>
      <c r="D75" s="181" t="s">
        <v>829</v>
      </c>
      <c r="E75" s="188" t="s">
        <v>347</v>
      </c>
      <c r="F75" s="188" t="s">
        <v>19</v>
      </c>
      <c r="G75" s="232">
        <v>65000</v>
      </c>
      <c r="H75" s="232">
        <v>0</v>
      </c>
      <c r="I75" s="232">
        <f t="shared" si="31"/>
        <v>65000</v>
      </c>
      <c r="J75" s="224">
        <f>IF(G75&gt;=Datos!$D$14,(Datos!$D$14*Datos!$C$14),IF(G75&lt;=Datos!$D$14,(G75*Datos!$C$14)))</f>
        <v>1865.5</v>
      </c>
      <c r="K75" s="233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4427.5756666666657</v>
      </c>
      <c r="L75" s="224">
        <f>IF(G75&gt;=Datos!$D$15,(Datos!$D$15*Datos!$C$15),IF(G75&lt;=Datos!$D$15,(G75*Datos!$C$15)))</f>
        <v>1976</v>
      </c>
      <c r="M75" s="232">
        <v>25</v>
      </c>
      <c r="N75" s="232">
        <f t="shared" si="32"/>
        <v>8294.0756666666657</v>
      </c>
      <c r="O75" s="282">
        <f t="shared" si="33"/>
        <v>56705.924333333336</v>
      </c>
    </row>
    <row r="76" spans="1:16" s="123" customFormat="1" ht="36.75" customHeight="1" x14ac:dyDescent="0.2">
      <c r="A76" s="311" t="s">
        <v>631</v>
      </c>
      <c r="B76" s="312"/>
      <c r="C76" s="167">
        <v>1</v>
      </c>
      <c r="D76" s="167"/>
      <c r="E76" s="279"/>
      <c r="F76" s="185"/>
      <c r="G76" s="171">
        <f>SUM(G74:G75)</f>
        <v>130000</v>
      </c>
      <c r="H76" s="171">
        <f t="shared" ref="H76:O76" si="34">SUM(H74:H75)</f>
        <v>0</v>
      </c>
      <c r="I76" s="171">
        <f t="shared" si="34"/>
        <v>130000</v>
      </c>
      <c r="J76" s="171">
        <f t="shared" si="34"/>
        <v>3731</v>
      </c>
      <c r="K76" s="171">
        <f t="shared" si="34"/>
        <v>8512.0556666666653</v>
      </c>
      <c r="L76" s="171">
        <f t="shared" si="34"/>
        <v>3952</v>
      </c>
      <c r="M76" s="171">
        <f t="shared" si="34"/>
        <v>1765.46</v>
      </c>
      <c r="N76" s="171">
        <f t="shared" si="34"/>
        <v>17960.515666666666</v>
      </c>
      <c r="O76" s="171">
        <f t="shared" si="34"/>
        <v>112039.48433333333</v>
      </c>
    </row>
    <row r="77" spans="1:16" s="9" customFormat="1" ht="36.75" customHeight="1" x14ac:dyDescent="0.2">
      <c r="A77" s="311" t="s">
        <v>701</v>
      </c>
      <c r="B77" s="312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284"/>
    </row>
    <row r="78" spans="1:16" s="9" customFormat="1" ht="36.75" customHeight="1" x14ac:dyDescent="0.2">
      <c r="A78" s="221">
        <v>47</v>
      </c>
      <c r="B78" s="158" t="s">
        <v>60</v>
      </c>
      <c r="C78" s="158" t="s">
        <v>351</v>
      </c>
      <c r="D78" s="176" t="s">
        <v>279</v>
      </c>
      <c r="E78" s="188" t="s">
        <v>347</v>
      </c>
      <c r="F78" s="188" t="s">
        <v>348</v>
      </c>
      <c r="G78" s="232">
        <v>22821.75</v>
      </c>
      <c r="H78" s="232">
        <v>0</v>
      </c>
      <c r="I78" s="232">
        <f t="shared" ref="I78" si="35">SUM(G78:H78)</f>
        <v>22821.75</v>
      </c>
      <c r="J78" s="224">
        <f>IF(G78&gt;=Datos!$D$14,(Datos!$D$14*Datos!$C$14),IF(G78&lt;=Datos!$D$14,(G78*Datos!$C$14)))</f>
        <v>654.98422500000004</v>
      </c>
      <c r="K78" s="233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224">
        <f>IF(G78&gt;=Datos!$D$15,(Datos!$D$15*Datos!$C$15),IF(G78&lt;=Datos!$D$15,(G78*Datos!$C$15)))</f>
        <v>693.78120000000001</v>
      </c>
      <c r="M78" s="232">
        <v>11177.8</v>
      </c>
      <c r="N78" s="232">
        <f t="shared" ref="N78:N87" si="36">SUM(J78:M78)</f>
        <v>12526.565424999999</v>
      </c>
      <c r="O78" s="282">
        <f t="shared" ref="O78:O87" si="37">+G78-N78</f>
        <v>10295.184575000001</v>
      </c>
    </row>
    <row r="79" spans="1:16" s="9" customFormat="1" ht="36.75" customHeight="1" x14ac:dyDescent="0.2">
      <c r="A79" s="221">
        <v>48</v>
      </c>
      <c r="B79" s="158" t="s">
        <v>208</v>
      </c>
      <c r="C79" s="158" t="s">
        <v>351</v>
      </c>
      <c r="D79" s="176" t="s">
        <v>279</v>
      </c>
      <c r="E79" s="188" t="s">
        <v>347</v>
      </c>
      <c r="F79" s="188" t="s">
        <v>348</v>
      </c>
      <c r="G79" s="232">
        <v>25357.5</v>
      </c>
      <c r="H79" s="232">
        <v>0</v>
      </c>
      <c r="I79" s="232">
        <f t="shared" ref="I79:I87" si="38">SUM(G79:H79)</f>
        <v>25357.5</v>
      </c>
      <c r="J79" s="224">
        <f>IF(G79&gt;=Datos!$D$14,(Datos!$D$14*Datos!$C$14),IF(G79&lt;=Datos!$D$14,(G79*Datos!$C$14)))</f>
        <v>727.76025000000004</v>
      </c>
      <c r="K79" s="233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224">
        <f>IF(G79&gt;=Datos!$D$15,(Datos!$D$15*Datos!$C$15),IF(G79&lt;=Datos!$D$15,(G79*Datos!$C$15)))</f>
        <v>770.86800000000005</v>
      </c>
      <c r="M79" s="232">
        <v>25</v>
      </c>
      <c r="N79" s="232">
        <f t="shared" si="36"/>
        <v>1523.6282500000002</v>
      </c>
      <c r="O79" s="282">
        <f t="shared" si="37"/>
        <v>23833.871749999998</v>
      </c>
    </row>
    <row r="80" spans="1:16" s="9" customFormat="1" ht="36.75" customHeight="1" x14ac:dyDescent="0.2">
      <c r="A80" s="221">
        <v>49</v>
      </c>
      <c r="B80" s="158" t="s">
        <v>228</v>
      </c>
      <c r="C80" s="158" t="s">
        <v>351</v>
      </c>
      <c r="D80" s="158" t="s">
        <v>277</v>
      </c>
      <c r="E80" s="188" t="s">
        <v>347</v>
      </c>
      <c r="F80" s="188" t="s">
        <v>348</v>
      </c>
      <c r="G80" s="232">
        <v>22500</v>
      </c>
      <c r="H80" s="232">
        <v>0</v>
      </c>
      <c r="I80" s="232">
        <f t="shared" si="38"/>
        <v>22500</v>
      </c>
      <c r="J80" s="224">
        <f>IF(G80&gt;=Datos!$D$14,(Datos!$D$14*Datos!$C$14),IF(G80&lt;=Datos!$D$14,(G80*Datos!$C$14)))</f>
        <v>645.75</v>
      </c>
      <c r="K80" s="233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224">
        <f>IF(G80&gt;=Datos!$D$15,(Datos!$D$15*Datos!$C$15),IF(G80&lt;=Datos!$D$15,(G80*Datos!$C$15)))</f>
        <v>684</v>
      </c>
      <c r="M80" s="232">
        <v>25</v>
      </c>
      <c r="N80" s="232">
        <f t="shared" si="36"/>
        <v>1354.75</v>
      </c>
      <c r="O80" s="282">
        <f t="shared" si="37"/>
        <v>21145.25</v>
      </c>
    </row>
    <row r="81" spans="1:15" s="9" customFormat="1" ht="36.75" customHeight="1" x14ac:dyDescent="0.2">
      <c r="A81" s="221">
        <v>50</v>
      </c>
      <c r="B81" s="158" t="s">
        <v>196</v>
      </c>
      <c r="C81" s="158" t="s">
        <v>351</v>
      </c>
      <c r="D81" s="158" t="s">
        <v>277</v>
      </c>
      <c r="E81" s="188" t="s">
        <v>347</v>
      </c>
      <c r="F81" s="188" t="s">
        <v>348</v>
      </c>
      <c r="G81" s="232">
        <v>22500</v>
      </c>
      <c r="H81" s="232">
        <v>0</v>
      </c>
      <c r="I81" s="232">
        <f t="shared" si="38"/>
        <v>22500</v>
      </c>
      <c r="J81" s="224">
        <f>IF(G81&gt;=Datos!$D$14,(Datos!$D$14*Datos!$C$14),IF(G81&lt;=Datos!$D$14,(G81*Datos!$C$14)))</f>
        <v>645.75</v>
      </c>
      <c r="K81" s="233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224">
        <f>IF(G81&gt;=Datos!$D$15,(Datos!$D$15*Datos!$C$15),IF(G81&lt;=Datos!$D$15,(G81*Datos!$C$15)))</f>
        <v>684</v>
      </c>
      <c r="M81" s="232">
        <v>25</v>
      </c>
      <c r="N81" s="232">
        <f t="shared" si="36"/>
        <v>1354.75</v>
      </c>
      <c r="O81" s="282">
        <f t="shared" si="37"/>
        <v>21145.25</v>
      </c>
    </row>
    <row r="82" spans="1:15" s="9" customFormat="1" ht="36.75" customHeight="1" x14ac:dyDescent="0.2">
      <c r="A82" s="221">
        <v>51</v>
      </c>
      <c r="B82" s="158" t="s">
        <v>170</v>
      </c>
      <c r="C82" s="158" t="s">
        <v>352</v>
      </c>
      <c r="D82" s="158" t="s">
        <v>277</v>
      </c>
      <c r="E82" s="188" t="s">
        <v>347</v>
      </c>
      <c r="F82" s="188" t="s">
        <v>348</v>
      </c>
      <c r="G82" s="232">
        <v>22500</v>
      </c>
      <c r="H82" s="232">
        <v>0</v>
      </c>
      <c r="I82" s="232">
        <f t="shared" si="38"/>
        <v>22500</v>
      </c>
      <c r="J82" s="224">
        <f>IF(G82&gt;=Datos!$D$14,(Datos!$D$14*Datos!$C$14),IF(G82&lt;=Datos!$D$14,(G82*Datos!$C$14)))</f>
        <v>645.75</v>
      </c>
      <c r="K82" s="233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224">
        <f>IF(G82&gt;=Datos!$D$15,(Datos!$D$15*Datos!$C$15),IF(G82&lt;=Datos!$D$15,(G82*Datos!$C$15)))</f>
        <v>684</v>
      </c>
      <c r="M82" s="232">
        <v>25</v>
      </c>
      <c r="N82" s="232">
        <f t="shared" si="36"/>
        <v>1354.75</v>
      </c>
      <c r="O82" s="282">
        <f t="shared" si="37"/>
        <v>21145.25</v>
      </c>
    </row>
    <row r="83" spans="1:15" s="9" customFormat="1" ht="36.75" customHeight="1" x14ac:dyDescent="0.2">
      <c r="A83" s="221">
        <v>52</v>
      </c>
      <c r="B83" s="158" t="s">
        <v>51</v>
      </c>
      <c r="C83" s="158" t="s">
        <v>353</v>
      </c>
      <c r="D83" s="158" t="s">
        <v>598</v>
      </c>
      <c r="E83" s="188" t="s">
        <v>347</v>
      </c>
      <c r="F83" s="188" t="s">
        <v>348</v>
      </c>
      <c r="G83" s="232">
        <v>30000</v>
      </c>
      <c r="H83" s="232">
        <v>0</v>
      </c>
      <c r="I83" s="232">
        <f t="shared" si="38"/>
        <v>30000</v>
      </c>
      <c r="J83" s="224">
        <f>IF(G83&gt;=Datos!$D$14,(Datos!$D$14*Datos!$C$14),IF(G83&lt;=Datos!$D$14,(G83*Datos!$C$14)))</f>
        <v>861</v>
      </c>
      <c r="K83" s="233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224">
        <f>IF(G83&gt;=Datos!$D$15,(Datos!$D$15*Datos!$C$15),IF(G83&lt;=Datos!$D$15,(G83*Datos!$C$15)))</f>
        <v>912</v>
      </c>
      <c r="M83" s="232">
        <v>3544.53</v>
      </c>
      <c r="N83" s="232">
        <f t="shared" si="36"/>
        <v>5317.5300000000007</v>
      </c>
      <c r="O83" s="282">
        <f t="shared" si="37"/>
        <v>24682.47</v>
      </c>
    </row>
    <row r="84" spans="1:15" s="9" customFormat="1" ht="36.75" customHeight="1" x14ac:dyDescent="0.2">
      <c r="A84" s="221">
        <v>53</v>
      </c>
      <c r="B84" s="158" t="s">
        <v>604</v>
      </c>
      <c r="C84" s="158" t="s">
        <v>353</v>
      </c>
      <c r="D84" s="158" t="s">
        <v>277</v>
      </c>
      <c r="E84" s="188" t="s">
        <v>347</v>
      </c>
      <c r="F84" s="188" t="s">
        <v>348</v>
      </c>
      <c r="G84" s="232">
        <v>20000</v>
      </c>
      <c r="H84" s="232">
        <v>0</v>
      </c>
      <c r="I84" s="232">
        <f t="shared" si="38"/>
        <v>20000</v>
      </c>
      <c r="J84" s="224">
        <v>574</v>
      </c>
      <c r="K84" s="233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224">
        <v>608</v>
      </c>
      <c r="M84" s="232">
        <v>2025</v>
      </c>
      <c r="N84" s="232">
        <f t="shared" si="36"/>
        <v>3207</v>
      </c>
      <c r="O84" s="282">
        <f t="shared" si="37"/>
        <v>16793</v>
      </c>
    </row>
    <row r="85" spans="1:15" s="9" customFormat="1" ht="36.75" customHeight="1" x14ac:dyDescent="0.2">
      <c r="A85" s="221">
        <v>54</v>
      </c>
      <c r="B85" s="176" t="s">
        <v>611</v>
      </c>
      <c r="C85" s="158" t="s">
        <v>449</v>
      </c>
      <c r="D85" s="176" t="s">
        <v>598</v>
      </c>
      <c r="E85" s="188" t="s">
        <v>347</v>
      </c>
      <c r="F85" s="188" t="s">
        <v>348</v>
      </c>
      <c r="G85" s="232">
        <v>35000</v>
      </c>
      <c r="H85" s="232">
        <v>0</v>
      </c>
      <c r="I85" s="232">
        <f t="shared" si="38"/>
        <v>35000</v>
      </c>
      <c r="J85" s="224">
        <v>1004.5</v>
      </c>
      <c r="K85" s="233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224">
        <v>1064</v>
      </c>
      <c r="M85" s="232">
        <v>8138.91</v>
      </c>
      <c r="N85" s="232">
        <f t="shared" si="36"/>
        <v>10207.41</v>
      </c>
      <c r="O85" s="282">
        <f t="shared" si="37"/>
        <v>24792.59</v>
      </c>
    </row>
    <row r="86" spans="1:15" s="9" customFormat="1" ht="36.75" customHeight="1" x14ac:dyDescent="0.2">
      <c r="A86" s="221">
        <v>55</v>
      </c>
      <c r="B86" s="158" t="s">
        <v>497</v>
      </c>
      <c r="C86" s="158" t="s">
        <v>352</v>
      </c>
      <c r="D86" s="158" t="s">
        <v>281</v>
      </c>
      <c r="E86" s="188" t="s">
        <v>347</v>
      </c>
      <c r="F86" s="188" t="s">
        <v>348</v>
      </c>
      <c r="G86" s="232">
        <v>35000</v>
      </c>
      <c r="H86" s="232">
        <v>0</v>
      </c>
      <c r="I86" s="232">
        <f t="shared" si="38"/>
        <v>35000</v>
      </c>
      <c r="J86" s="224">
        <f>IF(G86&gt;=Datos!$D$14,(Datos!$D$14*Datos!$C$14),IF(G86&lt;=Datos!$D$14,(G86*Datos!$C$14)))</f>
        <v>1004.5</v>
      </c>
      <c r="K86" s="233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224">
        <f>IF(G86&gt;=Datos!$D$15,(Datos!$D$15*Datos!$C$15),IF(G86&lt;=Datos!$D$15,(G86*Datos!$C$15)))</f>
        <v>1064</v>
      </c>
      <c r="M86" s="232">
        <v>25</v>
      </c>
      <c r="N86" s="232">
        <f t="shared" si="36"/>
        <v>2093.5</v>
      </c>
      <c r="O86" s="282">
        <f t="shared" si="37"/>
        <v>32906.5</v>
      </c>
    </row>
    <row r="87" spans="1:15" s="9" customFormat="1" ht="36.75" customHeight="1" x14ac:dyDescent="0.2">
      <c r="A87" s="221">
        <v>56</v>
      </c>
      <c r="B87" s="158" t="s">
        <v>53</v>
      </c>
      <c r="C87" s="158" t="s">
        <v>352</v>
      </c>
      <c r="D87" s="158" t="s">
        <v>277</v>
      </c>
      <c r="E87" s="188" t="s">
        <v>347</v>
      </c>
      <c r="F87" s="188" t="s">
        <v>348</v>
      </c>
      <c r="G87" s="232">
        <v>22500</v>
      </c>
      <c r="H87" s="232">
        <v>0</v>
      </c>
      <c r="I87" s="232">
        <f t="shared" si="38"/>
        <v>22500</v>
      </c>
      <c r="J87" s="224">
        <f>IF(G87&gt;=Datos!$D$14,(Datos!$D$14*Datos!$C$14),IF(G87&lt;=Datos!$D$14,(G87*Datos!$C$14)))</f>
        <v>645.75</v>
      </c>
      <c r="K87" s="233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224">
        <f>IF(G87&gt;=Datos!$D$15,(Datos!$D$15*Datos!$C$15),IF(G87&lt;=Datos!$D$15,(G87*Datos!$C$15)))</f>
        <v>684</v>
      </c>
      <c r="M87" s="232">
        <v>25</v>
      </c>
      <c r="N87" s="232">
        <f t="shared" si="36"/>
        <v>1354.75</v>
      </c>
      <c r="O87" s="282">
        <f t="shared" si="37"/>
        <v>21145.25</v>
      </c>
    </row>
    <row r="88" spans="1:15" s="123" customFormat="1" ht="36.75" customHeight="1" x14ac:dyDescent="0.2">
      <c r="A88" s="311" t="s">
        <v>631</v>
      </c>
      <c r="B88" s="312"/>
      <c r="C88" s="167">
        <v>10</v>
      </c>
      <c r="D88" s="167"/>
      <c r="E88" s="279"/>
      <c r="F88" s="185"/>
      <c r="G88" s="171">
        <f>SUM(G78:G87)</f>
        <v>258179.25</v>
      </c>
      <c r="H88" s="171">
        <f t="shared" ref="H88:O88" si="39">SUM(H78:H87)</f>
        <v>0</v>
      </c>
      <c r="I88" s="171">
        <f t="shared" si="39"/>
        <v>258179.25</v>
      </c>
      <c r="J88" s="171">
        <f t="shared" si="39"/>
        <v>7409.7444749999995</v>
      </c>
      <c r="K88" s="171">
        <f t="shared" si="39"/>
        <v>0</v>
      </c>
      <c r="L88" s="171">
        <f t="shared" si="39"/>
        <v>7848.6491999999998</v>
      </c>
      <c r="M88" s="171">
        <f t="shared" si="39"/>
        <v>25036.240000000002</v>
      </c>
      <c r="N88" s="171">
        <f t="shared" si="39"/>
        <v>40294.633675000005</v>
      </c>
      <c r="O88" s="171">
        <f t="shared" si="39"/>
        <v>217884.61632499998</v>
      </c>
    </row>
    <row r="89" spans="1:15" s="9" customFormat="1" ht="36.75" customHeight="1" x14ac:dyDescent="0.2">
      <c r="A89" s="311" t="s">
        <v>702</v>
      </c>
      <c r="B89" s="312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2"/>
      <c r="N89" s="312"/>
      <c r="O89" s="284"/>
    </row>
    <row r="90" spans="1:15" ht="36.75" customHeight="1" x14ac:dyDescent="0.2">
      <c r="A90" s="226">
        <v>57</v>
      </c>
      <c r="B90" s="227" t="s">
        <v>142</v>
      </c>
      <c r="C90" s="227" t="s">
        <v>351</v>
      </c>
      <c r="D90" s="150" t="s">
        <v>409</v>
      </c>
      <c r="E90" s="228" t="s">
        <v>347</v>
      </c>
      <c r="F90" s="228" t="s">
        <v>348</v>
      </c>
      <c r="G90" s="229">
        <v>26000</v>
      </c>
      <c r="H90" s="229">
        <v>0</v>
      </c>
      <c r="I90" s="229">
        <f>SUM(G90:H90)</f>
        <v>26000</v>
      </c>
      <c r="J90" s="230">
        <f>IF(G90&gt;=Datos!$D$14,(Datos!$D$14*Datos!$C$14),IF(G90&lt;=Datos!$D$14,(G90*Datos!$C$14)))</f>
        <v>746.2</v>
      </c>
      <c r="K90" s="231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230">
        <f>IF(G90&gt;=Datos!$D$15,(Datos!$D$15*Datos!$C$15),IF(G90&lt;=Datos!$D$15,(G90*Datos!$C$15)))</f>
        <v>790.4</v>
      </c>
      <c r="M90" s="229">
        <v>25</v>
      </c>
      <c r="N90" s="229">
        <f>SUM(J90:M90)</f>
        <v>1561.6</v>
      </c>
      <c r="O90" s="282">
        <f>+G90-N90</f>
        <v>24438.400000000001</v>
      </c>
    </row>
    <row r="91" spans="1:15" s="9" customFormat="1" ht="36.75" customHeight="1" x14ac:dyDescent="0.2">
      <c r="A91" s="226">
        <v>58</v>
      </c>
      <c r="B91" s="158" t="s">
        <v>33</v>
      </c>
      <c r="C91" s="158" t="s">
        <v>352</v>
      </c>
      <c r="D91" s="150" t="s">
        <v>409</v>
      </c>
      <c r="E91" s="188" t="s">
        <v>347</v>
      </c>
      <c r="F91" s="188" t="s">
        <v>19</v>
      </c>
      <c r="G91" s="232">
        <v>30000</v>
      </c>
      <c r="H91" s="232">
        <v>0</v>
      </c>
      <c r="I91" s="232">
        <f>SUM(G91:H91)</f>
        <v>30000</v>
      </c>
      <c r="J91" s="224">
        <f>IF(G91&gt;=Datos!$D$14,(Datos!$D$14*Datos!$C$14),IF(G91&lt;=Datos!$D$14,(G91*Datos!$C$14)))</f>
        <v>861</v>
      </c>
      <c r="K91" s="233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224">
        <f>IF(G91&gt;=Datos!$D$15,(Datos!$D$15*Datos!$C$15),IF(G91&lt;=Datos!$D$15,(G91*Datos!$C$15)))</f>
        <v>912</v>
      </c>
      <c r="M91" s="232">
        <v>1740.46</v>
      </c>
      <c r="N91" s="229">
        <f>SUM(J91:M91)</f>
        <v>3513.46</v>
      </c>
      <c r="O91" s="282">
        <f>+G91-N91</f>
        <v>26486.54</v>
      </c>
    </row>
    <row r="92" spans="1:15" s="123" customFormat="1" ht="36.75" customHeight="1" x14ac:dyDescent="0.2">
      <c r="A92" s="311" t="s">
        <v>631</v>
      </c>
      <c r="B92" s="312"/>
      <c r="C92" s="167">
        <v>2</v>
      </c>
      <c r="D92" s="167"/>
      <c r="E92" s="279"/>
      <c r="F92" s="185"/>
      <c r="G92" s="171">
        <f t="shared" ref="G92:O92" si="40">SUM(G90:G91)</f>
        <v>56000</v>
      </c>
      <c r="H92" s="171">
        <f t="shared" si="40"/>
        <v>0</v>
      </c>
      <c r="I92" s="171">
        <f t="shared" si="40"/>
        <v>56000</v>
      </c>
      <c r="J92" s="171">
        <f t="shared" si="40"/>
        <v>1607.2</v>
      </c>
      <c r="K92" s="171">
        <f t="shared" si="40"/>
        <v>0</v>
      </c>
      <c r="L92" s="171">
        <f t="shared" si="40"/>
        <v>1702.4</v>
      </c>
      <c r="M92" s="171">
        <f t="shared" si="40"/>
        <v>1765.46</v>
      </c>
      <c r="N92" s="171">
        <f t="shared" si="40"/>
        <v>5075.0599999999995</v>
      </c>
      <c r="O92" s="171">
        <f t="shared" si="40"/>
        <v>50924.94</v>
      </c>
    </row>
    <row r="93" spans="1:15" s="9" customFormat="1" ht="36.75" customHeight="1" x14ac:dyDescent="0.2">
      <c r="A93" s="311" t="s">
        <v>704</v>
      </c>
      <c r="B93" s="312"/>
      <c r="C93" s="312"/>
      <c r="D93" s="312"/>
      <c r="E93" s="312"/>
      <c r="F93" s="312"/>
      <c r="G93" s="312"/>
      <c r="H93" s="312"/>
      <c r="I93" s="312"/>
      <c r="J93" s="312"/>
      <c r="K93" s="312"/>
      <c r="L93" s="312"/>
      <c r="M93" s="312"/>
      <c r="N93" s="312"/>
      <c r="O93" s="284"/>
    </row>
    <row r="94" spans="1:15" s="9" customFormat="1" ht="36.75" customHeight="1" x14ac:dyDescent="0.2">
      <c r="A94" s="221">
        <v>59</v>
      </c>
      <c r="B94" s="158" t="s">
        <v>703</v>
      </c>
      <c r="C94" s="158" t="s">
        <v>449</v>
      </c>
      <c r="D94" s="158" t="s">
        <v>4</v>
      </c>
      <c r="E94" s="188" t="s">
        <v>347</v>
      </c>
      <c r="F94" s="188" t="s">
        <v>19</v>
      </c>
      <c r="G94" s="232">
        <v>17500</v>
      </c>
      <c r="H94" s="232">
        <v>0</v>
      </c>
      <c r="I94" s="232">
        <f t="shared" ref="I94" si="41">SUM(G94:H94)</f>
        <v>17500</v>
      </c>
      <c r="J94" s="224">
        <f>IF(G94&gt;=Datos!$D$14,(Datos!$D$14*Datos!$C$14),IF(G94&lt;=Datos!$D$14,(G94*Datos!$C$14)))</f>
        <v>502.25</v>
      </c>
      <c r="K94" s="233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224">
        <f>IF(G94&gt;=Datos!$D$15,(Datos!$D$15*Datos!$C$15),IF(G94&lt;=Datos!$D$15,(G94*Datos!$C$15)))</f>
        <v>532</v>
      </c>
      <c r="M94" s="232">
        <v>25</v>
      </c>
      <c r="N94" s="232">
        <f t="shared" ref="N94:N157" si="42">SUM(J94:M94)</f>
        <v>1059.25</v>
      </c>
      <c r="O94" s="280">
        <f t="shared" ref="O94:O157" si="43">+G94-N94</f>
        <v>16440.75</v>
      </c>
    </row>
    <row r="95" spans="1:15" s="9" customFormat="1" ht="36.75" customHeight="1" x14ac:dyDescent="0.2">
      <c r="A95" s="221">
        <v>60</v>
      </c>
      <c r="B95" s="158" t="s">
        <v>705</v>
      </c>
      <c r="C95" s="158" t="s">
        <v>352</v>
      </c>
      <c r="D95" s="158" t="s">
        <v>4</v>
      </c>
      <c r="E95" s="188" t="s">
        <v>347</v>
      </c>
      <c r="F95" s="188" t="s">
        <v>19</v>
      </c>
      <c r="G95" s="232">
        <v>17500</v>
      </c>
      <c r="H95" s="232">
        <v>0</v>
      </c>
      <c r="I95" s="232">
        <f t="shared" ref="I95:I97" si="44">SUM(G95:H95)</f>
        <v>17500</v>
      </c>
      <c r="J95" s="224">
        <f>IF(G95&gt;=Datos!$D$14,(Datos!$D$14*Datos!$C$14),IF(G95&lt;=Datos!$D$14,(G95*Datos!$C$14)))</f>
        <v>502.25</v>
      </c>
      <c r="K95" s="233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224">
        <f>IF(G95&gt;=Datos!$D$15,(Datos!$D$15*Datos!$C$15),IF(G95&lt;=Datos!$D$15,(G95*Datos!$C$15)))</f>
        <v>532</v>
      </c>
      <c r="M95" s="232">
        <v>25</v>
      </c>
      <c r="N95" s="232">
        <f t="shared" si="42"/>
        <v>1059.25</v>
      </c>
      <c r="O95" s="280">
        <f t="shared" si="43"/>
        <v>16440.75</v>
      </c>
    </row>
    <row r="96" spans="1:15" s="9" customFormat="1" ht="36.75" customHeight="1" x14ac:dyDescent="0.2">
      <c r="A96" s="221">
        <v>61</v>
      </c>
      <c r="B96" s="158" t="s">
        <v>707</v>
      </c>
      <c r="C96" s="158" t="s">
        <v>351</v>
      </c>
      <c r="D96" s="158" t="s">
        <v>4</v>
      </c>
      <c r="E96" s="188" t="s">
        <v>347</v>
      </c>
      <c r="F96" s="188" t="s">
        <v>348</v>
      </c>
      <c r="G96" s="232">
        <v>17500</v>
      </c>
      <c r="H96" s="232">
        <v>0</v>
      </c>
      <c r="I96" s="232">
        <f t="shared" si="44"/>
        <v>17500</v>
      </c>
      <c r="J96" s="224">
        <f>IF(G96&gt;=Datos!$D$14,(Datos!$D$14*Datos!$C$14),IF(G96&lt;=Datos!$D$14,(G96*Datos!$C$14)))</f>
        <v>502.25</v>
      </c>
      <c r="K96" s="233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224">
        <f>IF(G96&gt;=Datos!$D$15,(Datos!$D$15*Datos!$C$15),IF(G96&lt;=Datos!$D$15,(G96*Datos!$C$15)))</f>
        <v>532</v>
      </c>
      <c r="M96" s="232">
        <v>25</v>
      </c>
      <c r="N96" s="232">
        <f t="shared" si="42"/>
        <v>1059.25</v>
      </c>
      <c r="O96" s="280">
        <f t="shared" si="43"/>
        <v>16440.75</v>
      </c>
    </row>
    <row r="97" spans="1:15" s="9" customFormat="1" ht="36.75" customHeight="1" x14ac:dyDescent="0.2">
      <c r="A97" s="221">
        <v>62</v>
      </c>
      <c r="B97" s="158" t="s">
        <v>706</v>
      </c>
      <c r="C97" s="158" t="s">
        <v>352</v>
      </c>
      <c r="D97" s="158" t="s">
        <v>4</v>
      </c>
      <c r="E97" s="188" t="s">
        <v>347</v>
      </c>
      <c r="F97" s="188" t="s">
        <v>19</v>
      </c>
      <c r="G97" s="232">
        <v>17500</v>
      </c>
      <c r="H97" s="232">
        <v>0</v>
      </c>
      <c r="I97" s="232">
        <f t="shared" si="44"/>
        <v>17500</v>
      </c>
      <c r="J97" s="224">
        <f>IF(G97&gt;=Datos!$D$14,(Datos!$D$14*Datos!$C$14),IF(G97&lt;=Datos!$D$14,(G97*Datos!$C$14)))</f>
        <v>502.25</v>
      </c>
      <c r="K97" s="233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224">
        <f>IF(G97&gt;=Datos!$D$15,(Datos!$D$15*Datos!$C$15),IF(G97&lt;=Datos!$D$15,(G97*Datos!$C$15)))</f>
        <v>532</v>
      </c>
      <c r="M97" s="232">
        <v>25</v>
      </c>
      <c r="N97" s="232">
        <f t="shared" si="42"/>
        <v>1059.25</v>
      </c>
      <c r="O97" s="280">
        <f t="shared" si="43"/>
        <v>16440.75</v>
      </c>
    </row>
    <row r="98" spans="1:15" s="9" customFormat="1" ht="36.75" customHeight="1" x14ac:dyDescent="0.2">
      <c r="A98" s="221">
        <v>63</v>
      </c>
      <c r="B98" s="158" t="s">
        <v>371</v>
      </c>
      <c r="C98" s="158" t="s">
        <v>352</v>
      </c>
      <c r="D98" s="158" t="s">
        <v>275</v>
      </c>
      <c r="E98" s="188" t="s">
        <v>347</v>
      </c>
      <c r="F98" s="188" t="s">
        <v>348</v>
      </c>
      <c r="G98" s="232">
        <v>25000</v>
      </c>
      <c r="H98" s="232">
        <v>0</v>
      </c>
      <c r="I98" s="232">
        <f>SUM(G98:H98)</f>
        <v>25000</v>
      </c>
      <c r="J98" s="224">
        <f>IF(G98&gt;=Datos!$D$14,(Datos!$D$14*Datos!$C$14),IF(G98&lt;=Datos!$D$14,(G98*Datos!$C$14)))</f>
        <v>717.5</v>
      </c>
      <c r="K98" s="233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224">
        <f>IF(G98&gt;=Datos!$D$15,(Datos!$D$15*Datos!$C$15),IF(G98&lt;=Datos!$D$15,(G98*Datos!$C$15)))</f>
        <v>760</v>
      </c>
      <c r="M98" s="232">
        <v>25</v>
      </c>
      <c r="N98" s="232">
        <f t="shared" si="42"/>
        <v>1502.5</v>
      </c>
      <c r="O98" s="280">
        <f t="shared" si="43"/>
        <v>23497.5</v>
      </c>
    </row>
    <row r="99" spans="1:15" s="9" customFormat="1" ht="36.75" customHeight="1" x14ac:dyDescent="0.2">
      <c r="A99" s="221">
        <v>64</v>
      </c>
      <c r="B99" s="158" t="s">
        <v>136</v>
      </c>
      <c r="C99" s="158" t="s">
        <v>353</v>
      </c>
      <c r="D99" s="158" t="s">
        <v>275</v>
      </c>
      <c r="E99" s="188" t="s">
        <v>347</v>
      </c>
      <c r="F99" s="188" t="s">
        <v>348</v>
      </c>
      <c r="G99" s="232">
        <v>25000</v>
      </c>
      <c r="H99" s="232">
        <v>0</v>
      </c>
      <c r="I99" s="232">
        <f>SUM(G99:H99)</f>
        <v>25000</v>
      </c>
      <c r="J99" s="224">
        <f>IF(G99&gt;=Datos!$D$14,(Datos!$D$14*Datos!$C$14),IF(G99&lt;=Datos!$D$14,(G99*Datos!$C$14)))</f>
        <v>717.5</v>
      </c>
      <c r="K99" s="233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224">
        <f>IF(G99&gt;=Datos!$D$15,(Datos!$D$15*Datos!$C$15),IF(G99&lt;=Datos!$D$15,(G99*Datos!$C$15)))</f>
        <v>760</v>
      </c>
      <c r="M99" s="232">
        <v>525</v>
      </c>
      <c r="N99" s="232">
        <f t="shared" si="42"/>
        <v>2002.5</v>
      </c>
      <c r="O99" s="280">
        <f t="shared" si="43"/>
        <v>22997.5</v>
      </c>
    </row>
    <row r="100" spans="1:15" s="9" customFormat="1" ht="36.75" customHeight="1" x14ac:dyDescent="0.2">
      <c r="A100" s="221">
        <v>65</v>
      </c>
      <c r="B100" s="158" t="s">
        <v>62</v>
      </c>
      <c r="C100" s="158" t="s">
        <v>351</v>
      </c>
      <c r="D100" s="158" t="s">
        <v>4</v>
      </c>
      <c r="E100" s="188" t="s">
        <v>347</v>
      </c>
      <c r="F100" s="188" t="s">
        <v>19</v>
      </c>
      <c r="G100" s="232">
        <v>18000</v>
      </c>
      <c r="H100" s="232">
        <v>0</v>
      </c>
      <c r="I100" s="232">
        <f t="shared" ref="I100:I106" si="45">SUM(G100:H100)</f>
        <v>18000</v>
      </c>
      <c r="J100" s="224">
        <f>IF(G100&gt;=Datos!$D$14,(Datos!$D$14*Datos!$C$14),IF(G100&lt;=Datos!$D$14,(G100*Datos!$C$14)))</f>
        <v>516.6</v>
      </c>
      <c r="K100" s="233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224">
        <f>IF(G100&gt;=Datos!$D$15,(Datos!$D$15*Datos!$C$15),IF(G100&lt;=Datos!$D$15,(G100*Datos!$C$15)))</f>
        <v>547.20000000000005</v>
      </c>
      <c r="M100" s="232">
        <v>2025</v>
      </c>
      <c r="N100" s="232">
        <f t="shared" si="42"/>
        <v>3088.8</v>
      </c>
      <c r="O100" s="280">
        <f t="shared" si="43"/>
        <v>14911.2</v>
      </c>
    </row>
    <row r="101" spans="1:15" s="9" customFormat="1" ht="36.75" customHeight="1" x14ac:dyDescent="0.2">
      <c r="A101" s="221">
        <v>66</v>
      </c>
      <c r="B101" s="158" t="s">
        <v>139</v>
      </c>
      <c r="C101" s="158" t="s">
        <v>351</v>
      </c>
      <c r="D101" s="176" t="s">
        <v>415</v>
      </c>
      <c r="E101" s="188" t="s">
        <v>347</v>
      </c>
      <c r="F101" s="188" t="s">
        <v>19</v>
      </c>
      <c r="G101" s="232">
        <v>20000</v>
      </c>
      <c r="H101" s="232">
        <v>0</v>
      </c>
      <c r="I101" s="232">
        <f t="shared" si="45"/>
        <v>20000</v>
      </c>
      <c r="J101" s="224">
        <f>IF(G101&gt;=Datos!$D$14,(Datos!$D$14*Datos!$C$14),IF(G101&lt;=Datos!$D$14,(G101*Datos!$C$14)))</f>
        <v>574</v>
      </c>
      <c r="K101" s="233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224">
        <f>IF(G101&gt;=Datos!$D$15,(Datos!$D$15*Datos!$C$15),IF(G101&lt;=Datos!$D$15,(G101*Datos!$C$15)))</f>
        <v>608</v>
      </c>
      <c r="M101" s="232">
        <v>25</v>
      </c>
      <c r="N101" s="232">
        <f t="shared" si="42"/>
        <v>1207</v>
      </c>
      <c r="O101" s="280">
        <f t="shared" si="43"/>
        <v>18793</v>
      </c>
    </row>
    <row r="102" spans="1:15" s="9" customFormat="1" ht="36.75" customHeight="1" x14ac:dyDescent="0.2">
      <c r="A102" s="221">
        <v>67</v>
      </c>
      <c r="B102" s="158" t="s">
        <v>169</v>
      </c>
      <c r="C102" s="158" t="s">
        <v>351</v>
      </c>
      <c r="D102" s="158" t="s">
        <v>4</v>
      </c>
      <c r="E102" s="188" t="s">
        <v>347</v>
      </c>
      <c r="F102" s="188" t="s">
        <v>19</v>
      </c>
      <c r="G102" s="232">
        <v>18000</v>
      </c>
      <c r="H102" s="232">
        <v>0</v>
      </c>
      <c r="I102" s="232">
        <f t="shared" si="45"/>
        <v>18000</v>
      </c>
      <c r="J102" s="224">
        <f>IF(G102&gt;=Datos!$D$14,(Datos!$D$14*Datos!$C$14),IF(G102&lt;=Datos!$D$14,(G102*Datos!$C$14)))</f>
        <v>516.6</v>
      </c>
      <c r="K102" s="233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224">
        <f>IF(G102&gt;=Datos!$D$15,(Datos!$D$15*Datos!$C$15),IF(G102&lt;=Datos!$D$15,(G102*Datos!$C$15)))</f>
        <v>547.20000000000005</v>
      </c>
      <c r="M102" s="232">
        <v>2025</v>
      </c>
      <c r="N102" s="232">
        <f t="shared" si="42"/>
        <v>3088.8</v>
      </c>
      <c r="O102" s="280">
        <f t="shared" si="43"/>
        <v>14911.2</v>
      </c>
    </row>
    <row r="103" spans="1:15" s="9" customFormat="1" ht="36.75" customHeight="1" x14ac:dyDescent="0.2">
      <c r="A103" s="221">
        <v>68</v>
      </c>
      <c r="B103" s="158" t="s">
        <v>237</v>
      </c>
      <c r="C103" s="158" t="s">
        <v>351</v>
      </c>
      <c r="D103" s="158" t="s">
        <v>4</v>
      </c>
      <c r="E103" s="188" t="s">
        <v>347</v>
      </c>
      <c r="F103" s="188" t="s">
        <v>348</v>
      </c>
      <c r="G103" s="232">
        <v>18000</v>
      </c>
      <c r="H103" s="232">
        <v>0</v>
      </c>
      <c r="I103" s="232">
        <f t="shared" si="45"/>
        <v>18000</v>
      </c>
      <c r="J103" s="224">
        <f>IF(G103&gt;=Datos!$D$14,(Datos!$D$14*Datos!$C$14),IF(G103&lt;=Datos!$D$14,(G103*Datos!$C$14)))</f>
        <v>516.6</v>
      </c>
      <c r="K103" s="233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224">
        <f>IF(G103&gt;=Datos!$D$15,(Datos!$D$15*Datos!$C$15),IF(G103&lt;=Datos!$D$15,(G103*Datos!$C$15)))</f>
        <v>547.20000000000005</v>
      </c>
      <c r="M103" s="232">
        <v>2553.94</v>
      </c>
      <c r="N103" s="232">
        <f t="shared" si="42"/>
        <v>3617.7400000000002</v>
      </c>
      <c r="O103" s="280">
        <f t="shared" si="43"/>
        <v>14382.26</v>
      </c>
    </row>
    <row r="104" spans="1:15" s="9" customFormat="1" ht="36.75" customHeight="1" x14ac:dyDescent="0.2">
      <c r="A104" s="221">
        <v>69</v>
      </c>
      <c r="B104" s="158" t="s">
        <v>126</v>
      </c>
      <c r="C104" s="158" t="s">
        <v>351</v>
      </c>
      <c r="D104" s="158" t="s">
        <v>4</v>
      </c>
      <c r="E104" s="188" t="s">
        <v>347</v>
      </c>
      <c r="F104" s="188" t="s">
        <v>19</v>
      </c>
      <c r="G104" s="232">
        <v>13860</v>
      </c>
      <c r="H104" s="232">
        <v>0</v>
      </c>
      <c r="I104" s="232">
        <f t="shared" si="45"/>
        <v>13860</v>
      </c>
      <c r="J104" s="224">
        <f>IF(G104&gt;=Datos!$D$14,(Datos!$D$14*Datos!$C$14),IF(G104&lt;=Datos!$D$14,(G104*Datos!$C$14)))</f>
        <v>397.78199999999998</v>
      </c>
      <c r="K104" s="233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224">
        <f>IF(G104&gt;=Datos!$D$15,(Datos!$D$15*Datos!$C$15),IF(G104&lt;=Datos!$D$15,(G104*Datos!$C$15)))</f>
        <v>421.34399999999999</v>
      </c>
      <c r="M104" s="232">
        <v>25</v>
      </c>
      <c r="N104" s="232">
        <f t="shared" si="42"/>
        <v>844.12599999999998</v>
      </c>
      <c r="O104" s="280">
        <f t="shared" si="43"/>
        <v>13015.874</v>
      </c>
    </row>
    <row r="105" spans="1:15" s="9" customFormat="1" ht="36.75" customHeight="1" x14ac:dyDescent="0.2">
      <c r="A105" s="221">
        <v>70</v>
      </c>
      <c r="B105" s="158" t="s">
        <v>155</v>
      </c>
      <c r="C105" s="158" t="s">
        <v>351</v>
      </c>
      <c r="D105" s="158" t="s">
        <v>4</v>
      </c>
      <c r="E105" s="188" t="s">
        <v>347</v>
      </c>
      <c r="F105" s="188" t="s">
        <v>19</v>
      </c>
      <c r="G105" s="232">
        <v>18000</v>
      </c>
      <c r="H105" s="232">
        <v>0</v>
      </c>
      <c r="I105" s="232">
        <f t="shared" si="45"/>
        <v>18000</v>
      </c>
      <c r="J105" s="224">
        <f>IF(G105&gt;=Datos!$D$14,(Datos!$D$14*Datos!$C$14),IF(G105&lt;=Datos!$D$14,(G105*Datos!$C$14)))</f>
        <v>516.6</v>
      </c>
      <c r="K105" s="233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224">
        <f>IF(G105&gt;=Datos!$D$15,(Datos!$D$15*Datos!$C$15),IF(G105&lt;=Datos!$D$15,(G105*Datos!$C$15)))</f>
        <v>547.20000000000005</v>
      </c>
      <c r="M105" s="232">
        <v>6537.92</v>
      </c>
      <c r="N105" s="232">
        <f t="shared" si="42"/>
        <v>7601.72</v>
      </c>
      <c r="O105" s="280">
        <f t="shared" si="43"/>
        <v>10398.279999999999</v>
      </c>
    </row>
    <row r="106" spans="1:15" s="9" customFormat="1" ht="36.75" customHeight="1" x14ac:dyDescent="0.2">
      <c r="A106" s="221">
        <v>71</v>
      </c>
      <c r="B106" s="158" t="s">
        <v>171</v>
      </c>
      <c r="C106" s="158" t="s">
        <v>351</v>
      </c>
      <c r="D106" s="158" t="s">
        <v>415</v>
      </c>
      <c r="E106" s="188" t="s">
        <v>347</v>
      </c>
      <c r="F106" s="188" t="s">
        <v>19</v>
      </c>
      <c r="G106" s="232">
        <v>20000</v>
      </c>
      <c r="H106" s="232">
        <v>0</v>
      </c>
      <c r="I106" s="232">
        <f t="shared" si="45"/>
        <v>20000</v>
      </c>
      <c r="J106" s="224">
        <f>IF(G106&gt;=Datos!$D$14,(Datos!$D$14*Datos!$C$14),IF(G106&lt;=Datos!$D$14,(G106*Datos!$C$14)))</f>
        <v>574</v>
      </c>
      <c r="K106" s="233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224">
        <f>IF(G106&gt;=Datos!$D$15,(Datos!$D$15*Datos!$C$15),IF(G106&lt;=Datos!$D$15,(G106*Datos!$C$15)))</f>
        <v>608</v>
      </c>
      <c r="M106" s="232">
        <v>1025</v>
      </c>
      <c r="N106" s="232">
        <f t="shared" si="42"/>
        <v>2207</v>
      </c>
      <c r="O106" s="280">
        <f t="shared" si="43"/>
        <v>17793</v>
      </c>
    </row>
    <row r="107" spans="1:15" ht="36.75" customHeight="1" x14ac:dyDescent="0.2">
      <c r="A107" s="221">
        <v>72</v>
      </c>
      <c r="B107" s="227" t="s">
        <v>541</v>
      </c>
      <c r="C107" s="227" t="s">
        <v>353</v>
      </c>
      <c r="D107" s="227" t="s">
        <v>4</v>
      </c>
      <c r="E107" s="228" t="s">
        <v>347</v>
      </c>
      <c r="F107" s="228" t="s">
        <v>19</v>
      </c>
      <c r="G107" s="229">
        <v>18000</v>
      </c>
      <c r="H107" s="229">
        <v>0</v>
      </c>
      <c r="I107" s="229">
        <f t="shared" ref="I107:I114" si="46">SUM(G107:H107)</f>
        <v>18000</v>
      </c>
      <c r="J107" s="230">
        <f>IF(G107&gt;=Datos!$D$14,(Datos!$D$14*Datos!$C$14),IF(G107&lt;=Datos!$D$14,(G107*Datos!$C$14)))</f>
        <v>516.6</v>
      </c>
      <c r="K107" s="233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230">
        <f>IF(G107&gt;=Datos!$D$15,(Datos!$D$15*Datos!$C$15),IF(G107&lt;=Datos!$D$15,(G107*Datos!$C$15)))</f>
        <v>547.20000000000005</v>
      </c>
      <c r="M107" s="229">
        <v>7884.37</v>
      </c>
      <c r="N107" s="232">
        <f t="shared" si="42"/>
        <v>8948.17</v>
      </c>
      <c r="O107" s="280">
        <f t="shared" si="43"/>
        <v>9051.83</v>
      </c>
    </row>
    <row r="108" spans="1:15" s="9" customFormat="1" ht="36.75" customHeight="1" x14ac:dyDescent="0.2">
      <c r="A108" s="221">
        <v>73</v>
      </c>
      <c r="B108" s="158" t="s">
        <v>67</v>
      </c>
      <c r="C108" s="158" t="s">
        <v>353</v>
      </c>
      <c r="D108" s="158" t="s">
        <v>4</v>
      </c>
      <c r="E108" s="188" t="s">
        <v>347</v>
      </c>
      <c r="F108" s="188" t="s">
        <v>19</v>
      </c>
      <c r="G108" s="232">
        <v>18000</v>
      </c>
      <c r="H108" s="232">
        <v>0</v>
      </c>
      <c r="I108" s="232">
        <f t="shared" si="46"/>
        <v>18000</v>
      </c>
      <c r="J108" s="224">
        <f>IF(G108&gt;=Datos!$D$14,(Datos!$D$14*Datos!$C$14),IF(G108&lt;=Datos!$D$14,(G108*Datos!$C$14)))</f>
        <v>516.6</v>
      </c>
      <c r="K108" s="233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224">
        <f>IF(G108&gt;=Datos!$D$15,(Datos!$D$15*Datos!$C$15),IF(G108&lt;=Datos!$D$15,(G108*Datos!$C$15)))</f>
        <v>547.20000000000005</v>
      </c>
      <c r="M108" s="232">
        <v>25</v>
      </c>
      <c r="N108" s="232">
        <f t="shared" si="42"/>
        <v>1088.8000000000002</v>
      </c>
      <c r="O108" s="280">
        <f t="shared" si="43"/>
        <v>16911.2</v>
      </c>
    </row>
    <row r="109" spans="1:15" s="9" customFormat="1" ht="36.75" customHeight="1" x14ac:dyDescent="0.2">
      <c r="A109" s="221">
        <v>74</v>
      </c>
      <c r="B109" s="158" t="s">
        <v>105</v>
      </c>
      <c r="C109" s="158" t="s">
        <v>353</v>
      </c>
      <c r="D109" s="158" t="s">
        <v>4</v>
      </c>
      <c r="E109" s="188" t="s">
        <v>347</v>
      </c>
      <c r="F109" s="188" t="s">
        <v>19</v>
      </c>
      <c r="G109" s="232">
        <v>18000</v>
      </c>
      <c r="H109" s="232">
        <v>0</v>
      </c>
      <c r="I109" s="232">
        <f t="shared" si="46"/>
        <v>18000</v>
      </c>
      <c r="J109" s="224">
        <f>IF(G109&gt;=Datos!$D$14,(Datos!$D$14*Datos!$C$14),IF(G109&lt;=Datos!$D$14,(G109*Datos!$C$14)))</f>
        <v>516.6</v>
      </c>
      <c r="K109" s="233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224">
        <f>IF(G109&gt;=Datos!$D$15,(Datos!$D$15*Datos!$C$15),IF(G109&lt;=Datos!$D$15,(G109*Datos!$C$15)))</f>
        <v>547.20000000000005</v>
      </c>
      <c r="M109" s="232">
        <v>1796.71</v>
      </c>
      <c r="N109" s="232">
        <f t="shared" si="42"/>
        <v>2860.51</v>
      </c>
      <c r="O109" s="280">
        <f t="shared" si="43"/>
        <v>15139.49</v>
      </c>
    </row>
    <row r="110" spans="1:15" s="9" customFormat="1" ht="36.75" customHeight="1" x14ac:dyDescent="0.2">
      <c r="A110" s="221">
        <v>75</v>
      </c>
      <c r="B110" s="158" t="s">
        <v>115</v>
      </c>
      <c r="C110" s="158" t="s">
        <v>353</v>
      </c>
      <c r="D110" s="158" t="s">
        <v>4</v>
      </c>
      <c r="E110" s="188" t="s">
        <v>347</v>
      </c>
      <c r="F110" s="188" t="s">
        <v>348</v>
      </c>
      <c r="G110" s="232">
        <v>18000</v>
      </c>
      <c r="H110" s="232">
        <v>0</v>
      </c>
      <c r="I110" s="232">
        <f t="shared" si="46"/>
        <v>18000</v>
      </c>
      <c r="J110" s="224">
        <f>IF(G110&gt;=Datos!$D$14,(Datos!$D$14*Datos!$C$14),IF(G110&lt;=Datos!$D$14,(G110*Datos!$C$14)))</f>
        <v>516.6</v>
      </c>
      <c r="K110" s="233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224">
        <f>IF(G110&gt;=Datos!$D$15,(Datos!$D$15*Datos!$C$15),IF(G110&lt;=Datos!$D$15,(G110*Datos!$C$15)))</f>
        <v>547.20000000000005</v>
      </c>
      <c r="M110" s="232">
        <v>6804.49</v>
      </c>
      <c r="N110" s="232">
        <f t="shared" si="42"/>
        <v>7868.29</v>
      </c>
      <c r="O110" s="280">
        <f t="shared" si="43"/>
        <v>10131.709999999999</v>
      </c>
    </row>
    <row r="111" spans="1:15" s="9" customFormat="1" ht="36.75" customHeight="1" x14ac:dyDescent="0.2">
      <c r="A111" s="221">
        <v>76</v>
      </c>
      <c r="B111" s="158" t="s">
        <v>143</v>
      </c>
      <c r="C111" s="158" t="s">
        <v>353</v>
      </c>
      <c r="D111" s="158" t="s">
        <v>4</v>
      </c>
      <c r="E111" s="188" t="s">
        <v>347</v>
      </c>
      <c r="F111" s="188" t="s">
        <v>348</v>
      </c>
      <c r="G111" s="232">
        <v>18000</v>
      </c>
      <c r="H111" s="232">
        <v>0</v>
      </c>
      <c r="I111" s="232">
        <f t="shared" si="46"/>
        <v>18000</v>
      </c>
      <c r="J111" s="224">
        <f>IF(G111&gt;=Datos!$D$14,(Datos!$D$14*Datos!$C$14),IF(G111&lt;=Datos!$D$14,(G111*Datos!$C$14)))</f>
        <v>516.6</v>
      </c>
      <c r="K111" s="233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224">
        <f>IF(G111&gt;=Datos!$D$15,(Datos!$D$15*Datos!$C$15),IF(G111&lt;=Datos!$D$15,(G111*Datos!$C$15)))</f>
        <v>547.20000000000005</v>
      </c>
      <c r="M111" s="232">
        <v>2025</v>
      </c>
      <c r="N111" s="232">
        <f t="shared" si="42"/>
        <v>3088.8</v>
      </c>
      <c r="O111" s="280">
        <f t="shared" si="43"/>
        <v>14911.2</v>
      </c>
    </row>
    <row r="112" spans="1:15" s="9" customFormat="1" ht="36.75" customHeight="1" x14ac:dyDescent="0.2">
      <c r="A112" s="221">
        <v>77</v>
      </c>
      <c r="B112" s="158" t="s">
        <v>162</v>
      </c>
      <c r="C112" s="158" t="s">
        <v>353</v>
      </c>
      <c r="D112" s="158" t="s">
        <v>4</v>
      </c>
      <c r="E112" s="188" t="s">
        <v>347</v>
      </c>
      <c r="F112" s="188" t="s">
        <v>348</v>
      </c>
      <c r="G112" s="232">
        <v>18000</v>
      </c>
      <c r="H112" s="232">
        <v>0</v>
      </c>
      <c r="I112" s="232">
        <f t="shared" si="46"/>
        <v>18000</v>
      </c>
      <c r="J112" s="224">
        <f>IF(G112&gt;=Datos!$D$14,(Datos!$D$14*Datos!$C$14),IF(G112&lt;=Datos!$D$14,(G112*Datos!$C$14)))</f>
        <v>516.6</v>
      </c>
      <c r="K112" s="233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224">
        <f>IF(G112&gt;=Datos!$D$15,(Datos!$D$15*Datos!$C$15),IF(G112&lt;=Datos!$D$15,(G112*Datos!$C$15)))</f>
        <v>547.20000000000005</v>
      </c>
      <c r="M112" s="232">
        <v>1025</v>
      </c>
      <c r="N112" s="232">
        <f t="shared" si="42"/>
        <v>2088.8000000000002</v>
      </c>
      <c r="O112" s="280">
        <f t="shared" si="43"/>
        <v>15911.2</v>
      </c>
    </row>
    <row r="113" spans="1:15" s="9" customFormat="1" ht="36.75" customHeight="1" x14ac:dyDescent="0.2">
      <c r="A113" s="221">
        <v>78</v>
      </c>
      <c r="B113" s="158" t="s">
        <v>172</v>
      </c>
      <c r="C113" s="158" t="s">
        <v>353</v>
      </c>
      <c r="D113" s="158" t="s">
        <v>4</v>
      </c>
      <c r="E113" s="188" t="s">
        <v>347</v>
      </c>
      <c r="F113" s="188" t="s">
        <v>19</v>
      </c>
      <c r="G113" s="232">
        <v>18000</v>
      </c>
      <c r="H113" s="232">
        <v>0</v>
      </c>
      <c r="I113" s="232">
        <f t="shared" si="46"/>
        <v>18000</v>
      </c>
      <c r="J113" s="224">
        <f>IF(G113&gt;=Datos!$D$14,(Datos!$D$14*Datos!$C$14),IF(G113&lt;=Datos!$D$14,(G113*Datos!$C$14)))</f>
        <v>516.6</v>
      </c>
      <c r="K113" s="233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224">
        <f>IF(G113&gt;=Datos!$D$15,(Datos!$D$15*Datos!$C$15),IF(G113&lt;=Datos!$D$15,(G113*Datos!$C$15)))</f>
        <v>547.20000000000005</v>
      </c>
      <c r="M113" s="232">
        <v>1025</v>
      </c>
      <c r="N113" s="232">
        <f t="shared" si="42"/>
        <v>2088.8000000000002</v>
      </c>
      <c r="O113" s="280">
        <f t="shared" si="43"/>
        <v>15911.2</v>
      </c>
    </row>
    <row r="114" spans="1:15" s="9" customFormat="1" ht="36.75" customHeight="1" x14ac:dyDescent="0.2">
      <c r="A114" s="221">
        <v>79</v>
      </c>
      <c r="B114" s="158" t="s">
        <v>206</v>
      </c>
      <c r="C114" s="158" t="s">
        <v>353</v>
      </c>
      <c r="D114" s="158" t="s">
        <v>284</v>
      </c>
      <c r="E114" s="188" t="s">
        <v>347</v>
      </c>
      <c r="F114" s="188" t="s">
        <v>348</v>
      </c>
      <c r="G114" s="232">
        <v>18000</v>
      </c>
      <c r="H114" s="232">
        <v>0</v>
      </c>
      <c r="I114" s="232">
        <f t="shared" si="46"/>
        <v>18000</v>
      </c>
      <c r="J114" s="224">
        <f>IF(G114&gt;=Datos!$D$14,(Datos!$D$14*Datos!$C$14),IF(G114&lt;=Datos!$D$14,(G114*Datos!$C$14)))</f>
        <v>516.6</v>
      </c>
      <c r="K114" s="233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224">
        <f>IF(G114&gt;=Datos!$D$15,(Datos!$D$15*Datos!$C$15),IF(G114&lt;=Datos!$D$15,(G114*Datos!$C$15)))</f>
        <v>547.20000000000005</v>
      </c>
      <c r="M114" s="232">
        <v>11873.89</v>
      </c>
      <c r="N114" s="232">
        <f t="shared" si="42"/>
        <v>12937.689999999999</v>
      </c>
      <c r="O114" s="280">
        <f t="shared" si="43"/>
        <v>5062.3100000000013</v>
      </c>
    </row>
    <row r="115" spans="1:15" s="9" customFormat="1" ht="36.75" customHeight="1" x14ac:dyDescent="0.2">
      <c r="A115" s="221">
        <v>80</v>
      </c>
      <c r="B115" s="158" t="s">
        <v>242</v>
      </c>
      <c r="C115" s="158" t="s">
        <v>353</v>
      </c>
      <c r="D115" s="158" t="s">
        <v>279</v>
      </c>
      <c r="E115" s="188" t="s">
        <v>347</v>
      </c>
      <c r="F115" s="188" t="s">
        <v>348</v>
      </c>
      <c r="G115" s="232">
        <v>13860</v>
      </c>
      <c r="H115" s="232">
        <v>0</v>
      </c>
      <c r="I115" s="232">
        <f>SUM(G115:H115)</f>
        <v>13860</v>
      </c>
      <c r="J115" s="224">
        <f>IF(G115&gt;=Datos!$D$14,(Datos!$D$14*Datos!$C$14),IF(G115&lt;=Datos!$D$14,(G115*Datos!$C$14)))</f>
        <v>397.78199999999998</v>
      </c>
      <c r="K115" s="233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224">
        <f>IF(G115&gt;=Datos!$D$15,(Datos!$D$15*Datos!$C$15),IF(G115&lt;=Datos!$D$15,(G115*Datos!$C$15)))</f>
        <v>421.34399999999999</v>
      </c>
      <c r="M115" s="232">
        <v>25</v>
      </c>
      <c r="N115" s="232">
        <f t="shared" si="42"/>
        <v>844.12599999999998</v>
      </c>
      <c r="O115" s="280">
        <f t="shared" si="43"/>
        <v>13015.874</v>
      </c>
    </row>
    <row r="116" spans="1:15" s="9" customFormat="1" ht="36.75" customHeight="1" x14ac:dyDescent="0.2">
      <c r="A116" s="221">
        <v>81</v>
      </c>
      <c r="B116" s="158" t="s">
        <v>45</v>
      </c>
      <c r="C116" s="158" t="s">
        <v>351</v>
      </c>
      <c r="D116" s="158" t="s">
        <v>4</v>
      </c>
      <c r="E116" s="188" t="s">
        <v>347</v>
      </c>
      <c r="F116" s="188" t="s">
        <v>19</v>
      </c>
      <c r="G116" s="232">
        <v>18000</v>
      </c>
      <c r="H116" s="232">
        <v>0</v>
      </c>
      <c r="I116" s="232">
        <f>SUM(G116:H116)</f>
        <v>18000</v>
      </c>
      <c r="J116" s="224">
        <f>IF(G116&gt;=Datos!$D$14,(Datos!$D$14*Datos!$C$14),IF(G116&lt;=Datos!$D$14,(G116*Datos!$C$14)))</f>
        <v>516.6</v>
      </c>
      <c r="K116" s="233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224">
        <f>IF(G116&gt;=Datos!$D$15,(Datos!$D$15*Datos!$C$15),IF(G116&lt;=Datos!$D$15,(G116*Datos!$C$15)))</f>
        <v>547.20000000000005</v>
      </c>
      <c r="M116" s="232">
        <v>1025</v>
      </c>
      <c r="N116" s="232">
        <f t="shared" si="42"/>
        <v>2088.8000000000002</v>
      </c>
      <c r="O116" s="280">
        <f t="shared" si="43"/>
        <v>15911.2</v>
      </c>
    </row>
    <row r="117" spans="1:15" s="9" customFormat="1" ht="36.75" customHeight="1" x14ac:dyDescent="0.2">
      <c r="A117" s="221">
        <v>82</v>
      </c>
      <c r="B117" s="158" t="s">
        <v>89</v>
      </c>
      <c r="C117" s="158" t="s">
        <v>353</v>
      </c>
      <c r="D117" s="158" t="s">
        <v>4</v>
      </c>
      <c r="E117" s="188" t="s">
        <v>347</v>
      </c>
      <c r="F117" s="188" t="s">
        <v>19</v>
      </c>
      <c r="G117" s="232">
        <v>18000</v>
      </c>
      <c r="H117" s="232">
        <v>0</v>
      </c>
      <c r="I117" s="232">
        <f t="shared" ref="I117:I123" si="47">SUM(G117:H117)</f>
        <v>18000</v>
      </c>
      <c r="J117" s="224">
        <f>IF(G117&gt;=Datos!$D$14,(Datos!$D$14*Datos!$C$14),IF(G117&lt;=Datos!$D$14,(G117*Datos!$C$14)))</f>
        <v>516.6</v>
      </c>
      <c r="K117" s="233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224">
        <f>IF(G117&gt;=Datos!$D$15,(Datos!$D$15*Datos!$C$15),IF(G117&lt;=Datos!$D$15,(G117*Datos!$C$15)))</f>
        <v>547.20000000000005</v>
      </c>
      <c r="M117" s="232">
        <v>25</v>
      </c>
      <c r="N117" s="232">
        <f t="shared" si="42"/>
        <v>1088.8000000000002</v>
      </c>
      <c r="O117" s="280">
        <f t="shared" si="43"/>
        <v>16911.2</v>
      </c>
    </row>
    <row r="118" spans="1:15" s="9" customFormat="1" ht="36.75" customHeight="1" x14ac:dyDescent="0.2">
      <c r="A118" s="221">
        <v>83</v>
      </c>
      <c r="B118" s="158" t="s">
        <v>212</v>
      </c>
      <c r="C118" s="158" t="s">
        <v>351</v>
      </c>
      <c r="D118" s="158" t="s">
        <v>4</v>
      </c>
      <c r="E118" s="188" t="s">
        <v>347</v>
      </c>
      <c r="F118" s="188" t="s">
        <v>19</v>
      </c>
      <c r="G118" s="232">
        <v>18000</v>
      </c>
      <c r="H118" s="232">
        <v>0</v>
      </c>
      <c r="I118" s="232">
        <f t="shared" si="47"/>
        <v>18000</v>
      </c>
      <c r="J118" s="224">
        <f>IF(G118&gt;=Datos!$D$14,(Datos!$D$14*Datos!$C$14),IF(G118&lt;=Datos!$D$14,(G118*Datos!$C$14)))</f>
        <v>516.6</v>
      </c>
      <c r="K118" s="233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224">
        <f>IF(G118&gt;=Datos!$D$15,(Datos!$D$15*Datos!$C$15),IF(G118&lt;=Datos!$D$15,(G118*Datos!$C$15)))</f>
        <v>547.20000000000005</v>
      </c>
      <c r="M118" s="232">
        <v>2025</v>
      </c>
      <c r="N118" s="232">
        <f t="shared" si="42"/>
        <v>3088.8</v>
      </c>
      <c r="O118" s="280">
        <f t="shared" si="43"/>
        <v>14911.2</v>
      </c>
    </row>
    <row r="119" spans="1:15" s="9" customFormat="1" ht="36.75" customHeight="1" x14ac:dyDescent="0.2">
      <c r="A119" s="221">
        <v>84</v>
      </c>
      <c r="B119" s="158" t="s">
        <v>550</v>
      </c>
      <c r="C119" s="158" t="s">
        <v>352</v>
      </c>
      <c r="D119" s="158" t="s">
        <v>4</v>
      </c>
      <c r="E119" s="188" t="s">
        <v>347</v>
      </c>
      <c r="F119" s="188" t="s">
        <v>19</v>
      </c>
      <c r="G119" s="232">
        <v>18000</v>
      </c>
      <c r="H119" s="232">
        <v>0</v>
      </c>
      <c r="I119" s="232">
        <f t="shared" si="47"/>
        <v>18000</v>
      </c>
      <c r="J119" s="224">
        <f>IF(G119&gt;=Datos!$D$14,(Datos!$D$14*Datos!$C$14),IF(G119&lt;=Datos!$D$14,(G119*Datos!$C$14)))</f>
        <v>516.6</v>
      </c>
      <c r="K119" s="233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224">
        <f>IF(G119&gt;=Datos!$D$15,(Datos!$D$15*Datos!$C$15),IF(G119&lt;=Datos!$D$15,(G119*Datos!$C$15)))</f>
        <v>547.20000000000005</v>
      </c>
      <c r="M119" s="232">
        <v>25</v>
      </c>
      <c r="N119" s="232">
        <f t="shared" si="42"/>
        <v>1088.8000000000002</v>
      </c>
      <c r="O119" s="280">
        <f t="shared" si="43"/>
        <v>16911.2</v>
      </c>
    </row>
    <row r="120" spans="1:15" s="9" customFormat="1" ht="36.75" customHeight="1" x14ac:dyDescent="0.2">
      <c r="A120" s="221">
        <v>85</v>
      </c>
      <c r="B120" s="158" t="s">
        <v>335</v>
      </c>
      <c r="C120" s="158" t="s">
        <v>352</v>
      </c>
      <c r="D120" s="158" t="s">
        <v>4</v>
      </c>
      <c r="E120" s="188" t="s">
        <v>347</v>
      </c>
      <c r="F120" s="188" t="s">
        <v>19</v>
      </c>
      <c r="G120" s="232">
        <v>18000</v>
      </c>
      <c r="H120" s="232">
        <v>0</v>
      </c>
      <c r="I120" s="232">
        <f t="shared" si="47"/>
        <v>18000</v>
      </c>
      <c r="J120" s="224">
        <f>IF(G120&gt;=Datos!$D$14,(Datos!$D$14*Datos!$C$14),IF(G120&lt;=Datos!$D$14,(G120*Datos!$C$14)))</f>
        <v>516.6</v>
      </c>
      <c r="K120" s="233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224">
        <f>IF(G120&gt;=Datos!$D$15,(Datos!$D$15*Datos!$C$15),IF(G120&lt;=Datos!$D$15,(G120*Datos!$C$15)))</f>
        <v>547.20000000000005</v>
      </c>
      <c r="M120" s="232">
        <v>25</v>
      </c>
      <c r="N120" s="232">
        <f t="shared" si="42"/>
        <v>1088.8000000000002</v>
      </c>
      <c r="O120" s="280">
        <f t="shared" si="43"/>
        <v>16911.2</v>
      </c>
    </row>
    <row r="121" spans="1:15" s="9" customFormat="1" ht="36.75" customHeight="1" x14ac:dyDescent="0.2">
      <c r="A121" s="221">
        <v>86</v>
      </c>
      <c r="B121" s="158" t="s">
        <v>188</v>
      </c>
      <c r="C121" s="158" t="s">
        <v>351</v>
      </c>
      <c r="D121" s="158" t="s">
        <v>4</v>
      </c>
      <c r="E121" s="188" t="s">
        <v>347</v>
      </c>
      <c r="F121" s="188" t="s">
        <v>19</v>
      </c>
      <c r="G121" s="232">
        <v>18000</v>
      </c>
      <c r="H121" s="232">
        <v>0</v>
      </c>
      <c r="I121" s="232">
        <f t="shared" si="47"/>
        <v>18000</v>
      </c>
      <c r="J121" s="224">
        <f>IF(G121&gt;=Datos!$D$14,(Datos!$D$14*Datos!$C$14),IF(G121&lt;=Datos!$D$14,(G121*Datos!$C$14)))</f>
        <v>516.6</v>
      </c>
      <c r="K121" s="233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224">
        <f>IF(G121&gt;=Datos!$D$15,(Datos!$D$15*Datos!$C$15),IF(G121&lt;=Datos!$D$15,(G121*Datos!$C$15)))</f>
        <v>547.20000000000005</v>
      </c>
      <c r="M121" s="232">
        <v>25</v>
      </c>
      <c r="N121" s="232">
        <f t="shared" si="42"/>
        <v>1088.8000000000002</v>
      </c>
      <c r="O121" s="280">
        <f t="shared" si="43"/>
        <v>16911.2</v>
      </c>
    </row>
    <row r="122" spans="1:15" s="9" customFormat="1" ht="36.75" customHeight="1" x14ac:dyDescent="0.2">
      <c r="A122" s="221">
        <v>87</v>
      </c>
      <c r="B122" s="158" t="s">
        <v>197</v>
      </c>
      <c r="C122" s="158" t="s">
        <v>351</v>
      </c>
      <c r="D122" s="158" t="s">
        <v>4</v>
      </c>
      <c r="E122" s="188" t="s">
        <v>347</v>
      </c>
      <c r="F122" s="188" t="s">
        <v>19</v>
      </c>
      <c r="G122" s="232">
        <v>18000</v>
      </c>
      <c r="H122" s="232">
        <v>0</v>
      </c>
      <c r="I122" s="232">
        <f t="shared" si="47"/>
        <v>18000</v>
      </c>
      <c r="J122" s="224">
        <f>IF(G122&gt;=Datos!$D$14,(Datos!$D$14*Datos!$C$14),IF(G122&lt;=Datos!$D$14,(G122*Datos!$C$14)))</f>
        <v>516.6</v>
      </c>
      <c r="K122" s="233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224">
        <f>IF(G122&gt;=Datos!$D$15,(Datos!$D$15*Datos!$C$15),IF(G122&lt;=Datos!$D$15,(G122*Datos!$C$15)))</f>
        <v>547.20000000000005</v>
      </c>
      <c r="M122" s="232">
        <v>4218.28</v>
      </c>
      <c r="N122" s="232">
        <f t="shared" si="42"/>
        <v>5282.08</v>
      </c>
      <c r="O122" s="280">
        <f t="shared" si="43"/>
        <v>12717.92</v>
      </c>
    </row>
    <row r="123" spans="1:15" s="9" customFormat="1" ht="36.75" customHeight="1" x14ac:dyDescent="0.2">
      <c r="A123" s="221">
        <v>88</v>
      </c>
      <c r="B123" s="158" t="s">
        <v>216</v>
      </c>
      <c r="C123" s="158" t="s">
        <v>351</v>
      </c>
      <c r="D123" s="158" t="s">
        <v>4</v>
      </c>
      <c r="E123" s="188" t="s">
        <v>347</v>
      </c>
      <c r="F123" s="188" t="s">
        <v>19</v>
      </c>
      <c r="G123" s="232">
        <v>18000</v>
      </c>
      <c r="H123" s="232">
        <v>0</v>
      </c>
      <c r="I123" s="232">
        <f t="shared" si="47"/>
        <v>18000</v>
      </c>
      <c r="J123" s="224">
        <f>IF(G123&gt;=Datos!$D$14,(Datos!$D$14*Datos!$C$14),IF(G123&lt;=Datos!$D$14,(G123*Datos!$C$14)))</f>
        <v>516.6</v>
      </c>
      <c r="K123" s="233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224">
        <f>IF(G123&gt;=Datos!$D$15,(Datos!$D$15*Datos!$C$15),IF(G123&lt;=Datos!$D$15,(G123*Datos!$C$15)))</f>
        <v>547.20000000000005</v>
      </c>
      <c r="M123" s="232">
        <v>25</v>
      </c>
      <c r="N123" s="232">
        <f t="shared" si="42"/>
        <v>1088.8000000000002</v>
      </c>
      <c r="O123" s="280">
        <f t="shared" si="43"/>
        <v>16911.2</v>
      </c>
    </row>
    <row r="124" spans="1:15" s="9" customFormat="1" ht="36.75" customHeight="1" x14ac:dyDescent="0.2">
      <c r="A124" s="221">
        <v>89</v>
      </c>
      <c r="B124" s="158" t="s">
        <v>384</v>
      </c>
      <c r="C124" s="158" t="s">
        <v>351</v>
      </c>
      <c r="D124" s="158" t="s">
        <v>275</v>
      </c>
      <c r="E124" s="188" t="s">
        <v>347</v>
      </c>
      <c r="F124" s="188" t="s">
        <v>348</v>
      </c>
      <c r="G124" s="232">
        <v>25000</v>
      </c>
      <c r="H124" s="232">
        <v>0</v>
      </c>
      <c r="I124" s="232">
        <f>SUM(G124:H124)</f>
        <v>25000</v>
      </c>
      <c r="J124" s="224">
        <f>IF(G124&gt;=Datos!$D$14,(Datos!$D$14*Datos!$C$14),IF(G124&lt;=Datos!$D$14,(G124*Datos!$C$14)))</f>
        <v>717.5</v>
      </c>
      <c r="K124" s="233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224">
        <f>IF(G124&gt;=Datos!$D$15,(Datos!$D$15*Datos!$C$15),IF(G124&lt;=Datos!$D$15,(G124*Datos!$C$15)))</f>
        <v>760</v>
      </c>
      <c r="M124" s="232">
        <v>25</v>
      </c>
      <c r="N124" s="232">
        <f t="shared" si="42"/>
        <v>1502.5</v>
      </c>
      <c r="O124" s="280">
        <f t="shared" si="43"/>
        <v>23497.5</v>
      </c>
    </row>
    <row r="125" spans="1:15" s="9" customFormat="1" ht="36.75" customHeight="1" x14ac:dyDescent="0.2">
      <c r="A125" s="221">
        <v>90</v>
      </c>
      <c r="B125" s="158" t="s">
        <v>382</v>
      </c>
      <c r="C125" s="158" t="s">
        <v>351</v>
      </c>
      <c r="D125" s="158" t="s">
        <v>4</v>
      </c>
      <c r="E125" s="188" t="s">
        <v>347</v>
      </c>
      <c r="F125" s="188" t="s">
        <v>19</v>
      </c>
      <c r="G125" s="232">
        <v>18000</v>
      </c>
      <c r="H125" s="232">
        <v>0</v>
      </c>
      <c r="I125" s="232">
        <f>SUM(G125:H125)</f>
        <v>18000</v>
      </c>
      <c r="J125" s="224">
        <f>IF(G125&gt;=Datos!$D$14,(Datos!$D$14*Datos!$C$14),IF(G125&lt;=Datos!$D$14,(G125*Datos!$C$14)))</f>
        <v>516.6</v>
      </c>
      <c r="K125" s="233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224">
        <f>IF(G125&gt;=Datos!$D$15,(Datos!$D$15*Datos!$C$15),IF(G125&lt;=Datos!$D$15,(G125*Datos!$C$15)))</f>
        <v>547.20000000000005</v>
      </c>
      <c r="M125" s="232">
        <v>25</v>
      </c>
      <c r="N125" s="232">
        <f t="shared" si="42"/>
        <v>1088.8000000000002</v>
      </c>
      <c r="O125" s="280">
        <f t="shared" si="43"/>
        <v>16911.2</v>
      </c>
    </row>
    <row r="126" spans="1:15" s="9" customFormat="1" ht="36.75" customHeight="1" x14ac:dyDescent="0.2">
      <c r="A126" s="221">
        <v>91</v>
      </c>
      <c r="B126" s="158" t="s">
        <v>201</v>
      </c>
      <c r="C126" s="158" t="s">
        <v>352</v>
      </c>
      <c r="D126" s="158" t="s">
        <v>275</v>
      </c>
      <c r="E126" s="188" t="s">
        <v>347</v>
      </c>
      <c r="F126" s="188" t="s">
        <v>348</v>
      </c>
      <c r="G126" s="182">
        <f>18975+3525</f>
        <v>22500</v>
      </c>
      <c r="H126" s="232">
        <v>0</v>
      </c>
      <c r="I126" s="232">
        <f t="shared" ref="I126:I146" si="48">SUM(G126:H126)</f>
        <v>22500</v>
      </c>
      <c r="J126" s="224">
        <f>IF(G126&gt;=Datos!$D$14,(Datos!$D$14*Datos!$C$14),IF(G126&lt;=Datos!$D$14,(G126*Datos!$C$14)))</f>
        <v>645.75</v>
      </c>
      <c r="K126" s="233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224">
        <f>IF(G126&gt;=Datos!$D$15,(Datos!$D$15*Datos!$C$15),IF(G126&lt;=Datos!$D$15,(G126*Datos!$C$15)))</f>
        <v>684</v>
      </c>
      <c r="M126" s="232">
        <v>25</v>
      </c>
      <c r="N126" s="232">
        <f t="shared" si="42"/>
        <v>1354.75</v>
      </c>
      <c r="O126" s="280">
        <f t="shared" si="43"/>
        <v>21145.25</v>
      </c>
    </row>
    <row r="127" spans="1:15" s="9" customFormat="1" ht="36.75" customHeight="1" x14ac:dyDescent="0.2">
      <c r="A127" s="221">
        <v>92</v>
      </c>
      <c r="B127" s="158" t="s">
        <v>75</v>
      </c>
      <c r="C127" s="158" t="s">
        <v>352</v>
      </c>
      <c r="D127" s="158" t="s">
        <v>4</v>
      </c>
      <c r="E127" s="188" t="s">
        <v>347</v>
      </c>
      <c r="F127" s="188" t="s">
        <v>19</v>
      </c>
      <c r="G127" s="232">
        <v>18000</v>
      </c>
      <c r="H127" s="232">
        <v>0</v>
      </c>
      <c r="I127" s="232">
        <f t="shared" si="48"/>
        <v>18000</v>
      </c>
      <c r="J127" s="224">
        <f>IF(G127&gt;=Datos!$D$14,(Datos!$D$14*Datos!$C$14),IF(G127&lt;=Datos!$D$14,(G127*Datos!$C$14)))</f>
        <v>516.6</v>
      </c>
      <c r="K127" s="233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224">
        <f>IF(G127&gt;=Datos!$D$15,(Datos!$D$15*Datos!$C$15),IF(G127&lt;=Datos!$D$15,(G127*Datos!$C$15)))</f>
        <v>547.20000000000005</v>
      </c>
      <c r="M127" s="232">
        <v>25</v>
      </c>
      <c r="N127" s="232">
        <f t="shared" si="42"/>
        <v>1088.8000000000002</v>
      </c>
      <c r="O127" s="280">
        <f t="shared" si="43"/>
        <v>16911.2</v>
      </c>
    </row>
    <row r="128" spans="1:15" s="9" customFormat="1" ht="36.75" customHeight="1" x14ac:dyDescent="0.2">
      <c r="A128" s="221">
        <v>93</v>
      </c>
      <c r="B128" s="158" t="s">
        <v>464</v>
      </c>
      <c r="C128" s="158" t="s">
        <v>449</v>
      </c>
      <c r="D128" s="158" t="s">
        <v>4</v>
      </c>
      <c r="E128" s="188" t="s">
        <v>347</v>
      </c>
      <c r="F128" s="188" t="s">
        <v>19</v>
      </c>
      <c r="G128" s="232">
        <v>18000</v>
      </c>
      <c r="H128" s="232">
        <v>0</v>
      </c>
      <c r="I128" s="232">
        <f t="shared" si="48"/>
        <v>18000</v>
      </c>
      <c r="J128" s="224">
        <f>IF(G128&gt;=Datos!$D$14,(Datos!$D$14*Datos!$C$14),IF(G128&lt;=Datos!$D$14,(G128*Datos!$C$14)))</f>
        <v>516.6</v>
      </c>
      <c r="K128" s="233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224">
        <f>IF(G128&gt;=Datos!$D$15,(Datos!$D$15*Datos!$C$15),IF(G128&lt;=Datos!$D$15,(G128*Datos!$C$15)))</f>
        <v>547.20000000000005</v>
      </c>
      <c r="M128" s="232">
        <v>25</v>
      </c>
      <c r="N128" s="232">
        <f t="shared" si="42"/>
        <v>1088.8000000000002</v>
      </c>
      <c r="O128" s="280">
        <f t="shared" si="43"/>
        <v>16911.2</v>
      </c>
    </row>
    <row r="129" spans="1:15" s="9" customFormat="1" ht="36.75" customHeight="1" x14ac:dyDescent="0.2">
      <c r="A129" s="221">
        <v>94</v>
      </c>
      <c r="B129" s="243" t="s">
        <v>546</v>
      </c>
      <c r="C129" s="158" t="s">
        <v>352</v>
      </c>
      <c r="D129" s="243" t="s">
        <v>4</v>
      </c>
      <c r="E129" s="188" t="s">
        <v>347</v>
      </c>
      <c r="F129" s="188" t="s">
        <v>19</v>
      </c>
      <c r="G129" s="182">
        <v>18000</v>
      </c>
      <c r="H129" s="232">
        <v>0</v>
      </c>
      <c r="I129" s="182">
        <f t="shared" si="48"/>
        <v>18000</v>
      </c>
      <c r="J129" s="224">
        <f>IF(G129&gt;=Datos!$D$14,(Datos!$D$14*Datos!$C$14),IF(G129&lt;=Datos!$D$14,(G129*Datos!$C$14)))</f>
        <v>516.6</v>
      </c>
      <c r="K129" s="233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224">
        <f>IF(G129&gt;=Datos!$D$15,(Datos!$D$15*Datos!$C$15),IF(G129&lt;=Datos!$D$15,(G129*Datos!$C$15)))</f>
        <v>547.20000000000005</v>
      </c>
      <c r="M129" s="232">
        <v>25</v>
      </c>
      <c r="N129" s="232">
        <f t="shared" si="42"/>
        <v>1088.8000000000002</v>
      </c>
      <c r="O129" s="280">
        <f t="shared" si="43"/>
        <v>16911.2</v>
      </c>
    </row>
    <row r="130" spans="1:15" s="9" customFormat="1" ht="36.75" customHeight="1" x14ac:dyDescent="0.2">
      <c r="A130" s="221">
        <v>95</v>
      </c>
      <c r="B130" s="158" t="s">
        <v>481</v>
      </c>
      <c r="C130" s="158" t="s">
        <v>449</v>
      </c>
      <c r="D130" s="158" t="s">
        <v>559</v>
      </c>
      <c r="E130" s="188" t="s">
        <v>347</v>
      </c>
      <c r="F130" s="188" t="s">
        <v>19</v>
      </c>
      <c r="G130" s="232">
        <v>20000</v>
      </c>
      <c r="H130" s="232">
        <v>0</v>
      </c>
      <c r="I130" s="232">
        <f t="shared" si="48"/>
        <v>20000</v>
      </c>
      <c r="J130" s="224">
        <f>IF(G130&gt;=Datos!$D$14,(Datos!$D$14*Datos!$C$14),IF(G130&lt;=Datos!$D$14,(G130*Datos!$C$14)))</f>
        <v>574</v>
      </c>
      <c r="K130" s="233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224">
        <f>IF(G130&gt;=Datos!$D$15,(Datos!$D$15*Datos!$C$15),IF(G130&lt;=Datos!$D$15,(G130*Datos!$C$15)))</f>
        <v>608</v>
      </c>
      <c r="M130" s="232">
        <v>2025</v>
      </c>
      <c r="N130" s="232">
        <f t="shared" si="42"/>
        <v>3207</v>
      </c>
      <c r="O130" s="280">
        <f t="shared" si="43"/>
        <v>16793</v>
      </c>
    </row>
    <row r="131" spans="1:15" s="9" customFormat="1" ht="36.75" customHeight="1" x14ac:dyDescent="0.2">
      <c r="A131" s="221">
        <v>96</v>
      </c>
      <c r="B131" s="243" t="s">
        <v>484</v>
      </c>
      <c r="C131" s="158" t="s">
        <v>352</v>
      </c>
      <c r="D131" s="243" t="s">
        <v>559</v>
      </c>
      <c r="E131" s="188" t="s">
        <v>347</v>
      </c>
      <c r="F131" s="188" t="s">
        <v>19</v>
      </c>
      <c r="G131" s="182">
        <v>20000</v>
      </c>
      <c r="H131" s="232">
        <v>0</v>
      </c>
      <c r="I131" s="182">
        <f t="shared" si="48"/>
        <v>20000</v>
      </c>
      <c r="J131" s="224">
        <f>IF(G131&gt;=Datos!$D$14,(Datos!$D$14*Datos!$C$14),IF(G131&lt;=Datos!$D$14,(G131*Datos!$C$14)))</f>
        <v>574</v>
      </c>
      <c r="K131" s="233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224">
        <f>IF(G131&gt;=Datos!$D$15,(Datos!$D$15*Datos!$C$15),IF(G131&lt;=Datos!$D$15,(G131*Datos!$C$15)))</f>
        <v>608</v>
      </c>
      <c r="M131" s="232">
        <v>25</v>
      </c>
      <c r="N131" s="232">
        <f t="shared" si="42"/>
        <v>1207</v>
      </c>
      <c r="O131" s="280">
        <f t="shared" si="43"/>
        <v>18793</v>
      </c>
    </row>
    <row r="132" spans="1:15" s="9" customFormat="1" ht="36.75" customHeight="1" x14ac:dyDescent="0.2">
      <c r="A132" s="221">
        <v>97</v>
      </c>
      <c r="B132" s="158" t="s">
        <v>175</v>
      </c>
      <c r="C132" s="158" t="s">
        <v>352</v>
      </c>
      <c r="D132" s="158" t="s">
        <v>4</v>
      </c>
      <c r="E132" s="188" t="s">
        <v>347</v>
      </c>
      <c r="F132" s="188" t="s">
        <v>19</v>
      </c>
      <c r="G132" s="232">
        <v>18000</v>
      </c>
      <c r="H132" s="232">
        <v>0</v>
      </c>
      <c r="I132" s="232">
        <f t="shared" si="48"/>
        <v>18000</v>
      </c>
      <c r="J132" s="224">
        <f>IF(G132&gt;=Datos!$D$14,(Datos!$D$14*Datos!$C$14),IF(G132&lt;=Datos!$D$14,(G132*Datos!$C$14)))</f>
        <v>516.6</v>
      </c>
      <c r="K132" s="233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224">
        <f>IF(G132&gt;=Datos!$D$15,(Datos!$D$15*Datos!$C$15),IF(G132&lt;=Datos!$D$15,(G132*Datos!$C$15)))</f>
        <v>547.20000000000005</v>
      </c>
      <c r="M132" s="232">
        <v>25</v>
      </c>
      <c r="N132" s="232">
        <f t="shared" si="42"/>
        <v>1088.8000000000002</v>
      </c>
      <c r="O132" s="280">
        <f t="shared" si="43"/>
        <v>16911.2</v>
      </c>
    </row>
    <row r="133" spans="1:15" s="9" customFormat="1" ht="36.75" customHeight="1" x14ac:dyDescent="0.2">
      <c r="A133" s="221">
        <v>98</v>
      </c>
      <c r="B133" s="158" t="s">
        <v>180</v>
      </c>
      <c r="C133" s="158" t="s">
        <v>352</v>
      </c>
      <c r="D133" s="158" t="s">
        <v>4</v>
      </c>
      <c r="E133" s="188" t="s">
        <v>347</v>
      </c>
      <c r="F133" s="188" t="s">
        <v>19</v>
      </c>
      <c r="G133" s="232">
        <v>18000</v>
      </c>
      <c r="H133" s="232">
        <v>0</v>
      </c>
      <c r="I133" s="232">
        <f t="shared" si="48"/>
        <v>18000</v>
      </c>
      <c r="J133" s="224">
        <f>IF(G133&gt;=Datos!$D$14,(Datos!$D$14*Datos!$C$14),IF(G133&lt;=Datos!$D$14,(G133*Datos!$C$14)))</f>
        <v>516.6</v>
      </c>
      <c r="K133" s="233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224">
        <f>IF(G133&gt;=Datos!$D$15,(Datos!$D$15*Datos!$C$15),IF(G133&lt;=Datos!$D$15,(G133*Datos!$C$15)))</f>
        <v>547.20000000000005</v>
      </c>
      <c r="M133" s="232">
        <v>25</v>
      </c>
      <c r="N133" s="232">
        <f t="shared" si="42"/>
        <v>1088.8000000000002</v>
      </c>
      <c r="O133" s="280">
        <f t="shared" si="43"/>
        <v>16911.2</v>
      </c>
    </row>
    <row r="134" spans="1:15" s="9" customFormat="1" ht="36.75" customHeight="1" x14ac:dyDescent="0.2">
      <c r="A134" s="221">
        <v>99</v>
      </c>
      <c r="B134" s="243" t="s">
        <v>494</v>
      </c>
      <c r="C134" s="158" t="s">
        <v>352</v>
      </c>
      <c r="D134" s="243" t="s">
        <v>4</v>
      </c>
      <c r="E134" s="188" t="s">
        <v>347</v>
      </c>
      <c r="F134" s="188" t="s">
        <v>19</v>
      </c>
      <c r="G134" s="182">
        <v>18000</v>
      </c>
      <c r="H134" s="232">
        <v>0</v>
      </c>
      <c r="I134" s="182">
        <f t="shared" si="48"/>
        <v>18000</v>
      </c>
      <c r="J134" s="224">
        <f>IF(G134&gt;=Datos!$D$14,(Datos!$D$14*Datos!$C$14),IF(G134&lt;=Datos!$D$14,(G134*Datos!$C$14)))</f>
        <v>516.6</v>
      </c>
      <c r="K134" s="233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224">
        <f>IF(G134&gt;=Datos!$D$15,(Datos!$D$15*Datos!$C$15),IF(G134&lt;=Datos!$D$15,(G134*Datos!$C$15)))</f>
        <v>547.20000000000005</v>
      </c>
      <c r="M134" s="232">
        <v>25</v>
      </c>
      <c r="N134" s="232">
        <f t="shared" si="42"/>
        <v>1088.8000000000002</v>
      </c>
      <c r="O134" s="280">
        <f t="shared" si="43"/>
        <v>16911.2</v>
      </c>
    </row>
    <row r="135" spans="1:15" s="9" customFormat="1" ht="36.75" customHeight="1" x14ac:dyDescent="0.2">
      <c r="A135" s="221">
        <v>100</v>
      </c>
      <c r="B135" s="243" t="s">
        <v>581</v>
      </c>
      <c r="C135" s="158" t="s">
        <v>352</v>
      </c>
      <c r="D135" s="243" t="s">
        <v>4</v>
      </c>
      <c r="E135" s="188" t="s">
        <v>347</v>
      </c>
      <c r="F135" s="188" t="s">
        <v>19</v>
      </c>
      <c r="G135" s="182">
        <v>18000</v>
      </c>
      <c r="H135" s="232">
        <v>0</v>
      </c>
      <c r="I135" s="182">
        <f t="shared" si="48"/>
        <v>18000</v>
      </c>
      <c r="J135" s="224">
        <f>IF(G135&gt;=Datos!$D$14,(Datos!$D$14*Datos!$C$14),IF(G135&lt;=Datos!$D$14,(G135*Datos!$C$14)))</f>
        <v>516.6</v>
      </c>
      <c r="K135" s="233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224">
        <f>IF(G135&gt;=Datos!$D$15,(Datos!$D$15*Datos!$C$15),IF(G135&lt;=Datos!$D$15,(G135*Datos!$C$15)))</f>
        <v>547.20000000000005</v>
      </c>
      <c r="M135" s="232">
        <v>25</v>
      </c>
      <c r="N135" s="232">
        <f t="shared" si="42"/>
        <v>1088.8000000000002</v>
      </c>
      <c r="O135" s="280">
        <f t="shared" si="43"/>
        <v>16911.2</v>
      </c>
    </row>
    <row r="136" spans="1:15" s="9" customFormat="1" ht="36.75" customHeight="1" x14ac:dyDescent="0.2">
      <c r="A136" s="221">
        <v>101</v>
      </c>
      <c r="B136" s="158" t="s">
        <v>209</v>
      </c>
      <c r="C136" s="158" t="s">
        <v>352</v>
      </c>
      <c r="D136" s="158" t="s">
        <v>4</v>
      </c>
      <c r="E136" s="188" t="s">
        <v>347</v>
      </c>
      <c r="F136" s="188" t="s">
        <v>19</v>
      </c>
      <c r="G136" s="232">
        <v>18000</v>
      </c>
      <c r="H136" s="232">
        <v>0</v>
      </c>
      <c r="I136" s="232">
        <f t="shared" si="48"/>
        <v>18000</v>
      </c>
      <c r="J136" s="224">
        <f>IF(G136&gt;=Datos!$D$14,(Datos!$D$14*Datos!$C$14),IF(G136&lt;=Datos!$D$14,(G136*Datos!$C$14)))</f>
        <v>516.6</v>
      </c>
      <c r="K136" s="233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224">
        <f>IF(G136&gt;=Datos!$D$15,(Datos!$D$15*Datos!$C$15),IF(G136&lt;=Datos!$D$15,(G136*Datos!$C$15)))</f>
        <v>547.20000000000005</v>
      </c>
      <c r="M136" s="232">
        <v>25</v>
      </c>
      <c r="N136" s="232">
        <f t="shared" si="42"/>
        <v>1088.8000000000002</v>
      </c>
      <c r="O136" s="280">
        <f t="shared" si="43"/>
        <v>16911.2</v>
      </c>
    </row>
    <row r="137" spans="1:15" s="9" customFormat="1" ht="36.75" customHeight="1" x14ac:dyDescent="0.2">
      <c r="A137" s="221">
        <v>102</v>
      </c>
      <c r="B137" s="158" t="s">
        <v>244</v>
      </c>
      <c r="C137" s="158" t="s">
        <v>352</v>
      </c>
      <c r="D137" s="158" t="s">
        <v>4</v>
      </c>
      <c r="E137" s="188" t="s">
        <v>347</v>
      </c>
      <c r="F137" s="188" t="s">
        <v>19</v>
      </c>
      <c r="G137" s="232">
        <v>18000</v>
      </c>
      <c r="H137" s="232">
        <v>0</v>
      </c>
      <c r="I137" s="232">
        <f t="shared" si="48"/>
        <v>18000</v>
      </c>
      <c r="J137" s="224">
        <f>IF(G137&gt;=Datos!$D$14,(Datos!$D$14*Datos!$C$14),IF(G137&lt;=Datos!$D$14,(G137*Datos!$C$14)))</f>
        <v>516.6</v>
      </c>
      <c r="K137" s="233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224">
        <f>IF(G137&gt;=Datos!$D$15,(Datos!$D$15*Datos!$C$15),IF(G137&lt;=Datos!$D$15,(G137*Datos!$C$15)))</f>
        <v>547.20000000000005</v>
      </c>
      <c r="M137" s="232">
        <v>25</v>
      </c>
      <c r="N137" s="232">
        <f t="shared" si="42"/>
        <v>1088.8000000000002</v>
      </c>
      <c r="O137" s="280">
        <f t="shared" si="43"/>
        <v>16911.2</v>
      </c>
    </row>
    <row r="138" spans="1:15" s="9" customFormat="1" ht="36.75" customHeight="1" x14ac:dyDescent="0.2">
      <c r="A138" s="221">
        <v>103</v>
      </c>
      <c r="B138" s="158" t="s">
        <v>50</v>
      </c>
      <c r="C138" s="158" t="s">
        <v>352</v>
      </c>
      <c r="D138" s="158" t="s">
        <v>4</v>
      </c>
      <c r="E138" s="188" t="s">
        <v>347</v>
      </c>
      <c r="F138" s="188" t="s">
        <v>19</v>
      </c>
      <c r="G138" s="232">
        <v>18000</v>
      </c>
      <c r="H138" s="232">
        <v>0</v>
      </c>
      <c r="I138" s="232">
        <f t="shared" si="48"/>
        <v>18000</v>
      </c>
      <c r="J138" s="224">
        <f>IF(G138&gt;=Datos!$D$14,(Datos!$D$14*Datos!$C$14),IF(G138&lt;=Datos!$D$14,(G138*Datos!$C$14)))</f>
        <v>516.6</v>
      </c>
      <c r="K138" s="233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224">
        <f>IF(G138&gt;=Datos!$D$15,(Datos!$D$15*Datos!$C$15),IF(G138&lt;=Datos!$D$15,(G138*Datos!$C$15)))</f>
        <v>547.20000000000005</v>
      </c>
      <c r="M138" s="232">
        <v>25</v>
      </c>
      <c r="N138" s="232">
        <f t="shared" si="42"/>
        <v>1088.8000000000002</v>
      </c>
      <c r="O138" s="280">
        <f t="shared" si="43"/>
        <v>16911.2</v>
      </c>
    </row>
    <row r="139" spans="1:15" s="9" customFormat="1" ht="36.75" customHeight="1" x14ac:dyDescent="0.2">
      <c r="A139" s="221">
        <v>104</v>
      </c>
      <c r="B139" s="158" t="s">
        <v>64</v>
      </c>
      <c r="C139" s="158" t="s">
        <v>352</v>
      </c>
      <c r="D139" s="158" t="s">
        <v>4</v>
      </c>
      <c r="E139" s="188" t="s">
        <v>347</v>
      </c>
      <c r="F139" s="188" t="s">
        <v>19</v>
      </c>
      <c r="G139" s="182">
        <f>12000+6000</f>
        <v>18000</v>
      </c>
      <c r="H139" s="232">
        <v>0</v>
      </c>
      <c r="I139" s="232">
        <f t="shared" si="48"/>
        <v>18000</v>
      </c>
      <c r="J139" s="224">
        <f>IF(G139&gt;=Datos!$D$14,(Datos!$D$14*Datos!$C$14),IF(G139&lt;=Datos!$D$14,(G139*Datos!$C$14)))</f>
        <v>516.6</v>
      </c>
      <c r="K139" s="233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224">
        <f>IF(G139&gt;=Datos!$D$15,(Datos!$D$15*Datos!$C$15),IF(G139&lt;=Datos!$D$15,(G139*Datos!$C$15)))</f>
        <v>547.20000000000005</v>
      </c>
      <c r="M139" s="232">
        <v>25</v>
      </c>
      <c r="N139" s="232">
        <f t="shared" si="42"/>
        <v>1088.8000000000002</v>
      </c>
      <c r="O139" s="280">
        <f t="shared" si="43"/>
        <v>16911.2</v>
      </c>
    </row>
    <row r="140" spans="1:15" s="9" customFormat="1" ht="36.75" customHeight="1" x14ac:dyDescent="0.2">
      <c r="A140" s="221">
        <v>105</v>
      </c>
      <c r="B140" s="213" t="s">
        <v>584</v>
      </c>
      <c r="C140" s="158" t="s">
        <v>353</v>
      </c>
      <c r="D140" s="181" t="s">
        <v>4</v>
      </c>
      <c r="E140" s="188" t="s">
        <v>347</v>
      </c>
      <c r="F140" s="188" t="s">
        <v>348</v>
      </c>
      <c r="G140" s="232">
        <v>17500</v>
      </c>
      <c r="H140" s="232">
        <v>0</v>
      </c>
      <c r="I140" s="232">
        <f t="shared" si="48"/>
        <v>17500</v>
      </c>
      <c r="J140" s="224">
        <v>502.25</v>
      </c>
      <c r="K140" s="233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224">
        <v>532</v>
      </c>
      <c r="M140" s="232">
        <v>2934.53</v>
      </c>
      <c r="N140" s="232">
        <f t="shared" si="42"/>
        <v>3968.78</v>
      </c>
      <c r="O140" s="280">
        <f t="shared" si="43"/>
        <v>13531.22</v>
      </c>
    </row>
    <row r="141" spans="1:15" s="9" customFormat="1" ht="36.75" customHeight="1" x14ac:dyDescent="0.2">
      <c r="A141" s="221">
        <v>106</v>
      </c>
      <c r="B141" s="213" t="s">
        <v>585</v>
      </c>
      <c r="C141" s="158" t="s">
        <v>353</v>
      </c>
      <c r="D141" s="181" t="s">
        <v>4</v>
      </c>
      <c r="E141" s="188" t="s">
        <v>347</v>
      </c>
      <c r="F141" s="188" t="s">
        <v>348</v>
      </c>
      <c r="G141" s="232">
        <v>17500</v>
      </c>
      <c r="H141" s="232">
        <v>0</v>
      </c>
      <c r="I141" s="232">
        <f t="shared" si="48"/>
        <v>17500</v>
      </c>
      <c r="J141" s="224">
        <v>502.25</v>
      </c>
      <c r="K141" s="233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224">
        <v>532</v>
      </c>
      <c r="M141" s="232">
        <v>25</v>
      </c>
      <c r="N141" s="232">
        <f t="shared" si="42"/>
        <v>1059.25</v>
      </c>
      <c r="O141" s="280">
        <f t="shared" si="43"/>
        <v>16440.75</v>
      </c>
    </row>
    <row r="142" spans="1:15" s="9" customFormat="1" ht="36.75" customHeight="1" x14ac:dyDescent="0.2">
      <c r="A142" s="221">
        <v>107</v>
      </c>
      <c r="B142" s="158" t="s">
        <v>68</v>
      </c>
      <c r="C142" s="158" t="s">
        <v>352</v>
      </c>
      <c r="D142" s="158" t="s">
        <v>4</v>
      </c>
      <c r="E142" s="188" t="s">
        <v>347</v>
      </c>
      <c r="F142" s="188" t="s">
        <v>19</v>
      </c>
      <c r="G142" s="232">
        <v>18000</v>
      </c>
      <c r="H142" s="232">
        <v>0</v>
      </c>
      <c r="I142" s="232">
        <f t="shared" si="48"/>
        <v>18000</v>
      </c>
      <c r="J142" s="224">
        <f>IF(G142&gt;=Datos!$D$14,(Datos!$D$14*Datos!$C$14),IF(G142&lt;=Datos!$D$14,(G142*Datos!$C$14)))</f>
        <v>516.6</v>
      </c>
      <c r="K142" s="233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224">
        <f>IF(G142&gt;=Datos!$D$15,(Datos!$D$15*Datos!$C$15),IF(G142&lt;=Datos!$D$15,(G142*Datos!$C$15)))</f>
        <v>547.20000000000005</v>
      </c>
      <c r="M142" s="232">
        <v>25</v>
      </c>
      <c r="N142" s="232">
        <f t="shared" si="42"/>
        <v>1088.8000000000002</v>
      </c>
      <c r="O142" s="280">
        <f t="shared" si="43"/>
        <v>16911.2</v>
      </c>
    </row>
    <row r="143" spans="1:15" s="9" customFormat="1" ht="36.75" customHeight="1" x14ac:dyDescent="0.2">
      <c r="A143" s="221">
        <v>108</v>
      </c>
      <c r="B143" s="158" t="s">
        <v>72</v>
      </c>
      <c r="C143" s="158" t="s">
        <v>352</v>
      </c>
      <c r="D143" s="158" t="s">
        <v>4</v>
      </c>
      <c r="E143" s="188" t="s">
        <v>347</v>
      </c>
      <c r="F143" s="188" t="s">
        <v>19</v>
      </c>
      <c r="G143" s="232">
        <v>18000</v>
      </c>
      <c r="H143" s="232">
        <v>0</v>
      </c>
      <c r="I143" s="232">
        <f t="shared" si="48"/>
        <v>18000</v>
      </c>
      <c r="J143" s="224">
        <f>IF(G143&gt;=Datos!$D$14,(Datos!$D$14*Datos!$C$14),IF(G143&lt;=Datos!$D$14,(G143*Datos!$C$14)))</f>
        <v>516.6</v>
      </c>
      <c r="K143" s="233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224">
        <f>IF(G143&gt;=Datos!$D$15,(Datos!$D$15*Datos!$C$15),IF(G143&lt;=Datos!$D$15,(G143*Datos!$C$15)))</f>
        <v>547.20000000000005</v>
      </c>
      <c r="M143" s="232">
        <v>25</v>
      </c>
      <c r="N143" s="232">
        <f t="shared" si="42"/>
        <v>1088.8000000000002</v>
      </c>
      <c r="O143" s="280">
        <f t="shared" si="43"/>
        <v>16911.2</v>
      </c>
    </row>
    <row r="144" spans="1:15" s="9" customFormat="1" ht="36.75" customHeight="1" x14ac:dyDescent="0.2">
      <c r="A144" s="221">
        <v>109</v>
      </c>
      <c r="B144" s="158" t="s">
        <v>599</v>
      </c>
      <c r="C144" s="158" t="s">
        <v>352</v>
      </c>
      <c r="D144" s="158" t="s">
        <v>4</v>
      </c>
      <c r="E144" s="188" t="s">
        <v>347</v>
      </c>
      <c r="F144" s="188" t="s">
        <v>19</v>
      </c>
      <c r="G144" s="232">
        <v>17500</v>
      </c>
      <c r="H144" s="232">
        <v>0</v>
      </c>
      <c r="I144" s="232">
        <f t="shared" si="48"/>
        <v>17500</v>
      </c>
      <c r="J144" s="224">
        <v>502.25</v>
      </c>
      <c r="K144" s="233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224">
        <v>532</v>
      </c>
      <c r="M144" s="232">
        <v>25</v>
      </c>
      <c r="N144" s="232">
        <f t="shared" si="42"/>
        <v>1059.25</v>
      </c>
      <c r="O144" s="280">
        <f t="shared" si="43"/>
        <v>16440.75</v>
      </c>
    </row>
    <row r="145" spans="1:15" s="9" customFormat="1" ht="36.75" customHeight="1" x14ac:dyDescent="0.2">
      <c r="A145" s="221">
        <v>110</v>
      </c>
      <c r="B145" s="158" t="s">
        <v>82</v>
      </c>
      <c r="C145" s="158" t="s">
        <v>352</v>
      </c>
      <c r="D145" s="158" t="s">
        <v>4</v>
      </c>
      <c r="E145" s="188" t="s">
        <v>347</v>
      </c>
      <c r="F145" s="188" t="s">
        <v>348</v>
      </c>
      <c r="G145" s="232">
        <v>18000</v>
      </c>
      <c r="H145" s="232">
        <v>0</v>
      </c>
      <c r="I145" s="232">
        <f t="shared" si="48"/>
        <v>18000</v>
      </c>
      <c r="J145" s="224">
        <f>IF(G145&gt;=Datos!$D$14,(Datos!$D$14*Datos!$C$14),IF(G145&lt;=Datos!$D$14,(G145*Datos!$C$14)))</f>
        <v>516.6</v>
      </c>
      <c r="K145" s="233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224">
        <f>IF(G145&gt;=Datos!$D$15,(Datos!$D$15*Datos!$C$15),IF(G145&lt;=Datos!$D$15,(G145*Datos!$C$15)))</f>
        <v>547.20000000000005</v>
      </c>
      <c r="M145" s="232">
        <v>25</v>
      </c>
      <c r="N145" s="232">
        <f t="shared" si="42"/>
        <v>1088.8000000000002</v>
      </c>
      <c r="O145" s="280">
        <f t="shared" si="43"/>
        <v>16911.2</v>
      </c>
    </row>
    <row r="146" spans="1:15" s="9" customFormat="1" ht="36.75" customHeight="1" x14ac:dyDescent="0.2">
      <c r="A146" s="221">
        <v>111</v>
      </c>
      <c r="B146" s="158" t="s">
        <v>85</v>
      </c>
      <c r="C146" s="158" t="s">
        <v>352</v>
      </c>
      <c r="D146" s="158" t="s">
        <v>4</v>
      </c>
      <c r="E146" s="188" t="s">
        <v>347</v>
      </c>
      <c r="F146" s="188" t="s">
        <v>19</v>
      </c>
      <c r="G146" s="232">
        <v>18000</v>
      </c>
      <c r="H146" s="232">
        <v>0</v>
      </c>
      <c r="I146" s="232">
        <f t="shared" si="48"/>
        <v>18000</v>
      </c>
      <c r="J146" s="224">
        <f>IF(G146&gt;=Datos!$D$14,(Datos!$D$14*Datos!$C$14),IF(G146&lt;=Datos!$D$14,(G146*Datos!$C$14)))</f>
        <v>516.6</v>
      </c>
      <c r="K146" s="233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224">
        <f>IF(G146&gt;=Datos!$D$15,(Datos!$D$15*Datos!$C$15),IF(G146&lt;=Datos!$D$15,(G146*Datos!$C$15)))</f>
        <v>547.20000000000005</v>
      </c>
      <c r="M146" s="232">
        <v>25</v>
      </c>
      <c r="N146" s="232">
        <f t="shared" si="42"/>
        <v>1088.8000000000002</v>
      </c>
      <c r="O146" s="280">
        <f t="shared" si="43"/>
        <v>16911.2</v>
      </c>
    </row>
    <row r="147" spans="1:15" s="9" customFormat="1" ht="36.75" customHeight="1" x14ac:dyDescent="0.2">
      <c r="A147" s="221">
        <v>112</v>
      </c>
      <c r="B147" s="158" t="s">
        <v>154</v>
      </c>
      <c r="C147" s="158" t="s">
        <v>352</v>
      </c>
      <c r="D147" s="158" t="s">
        <v>4</v>
      </c>
      <c r="E147" s="188" t="s">
        <v>347</v>
      </c>
      <c r="F147" s="188" t="s">
        <v>19</v>
      </c>
      <c r="G147" s="232">
        <v>18000</v>
      </c>
      <c r="H147" s="232">
        <v>0</v>
      </c>
      <c r="I147" s="232">
        <f t="shared" ref="I147:I152" si="49">SUM(G147:H147)</f>
        <v>18000</v>
      </c>
      <c r="J147" s="224">
        <f>IF(G147&gt;=Datos!$D$14,(Datos!$D$14*Datos!$C$14),IF(G147&lt;=Datos!$D$14,(G147*Datos!$C$14)))</f>
        <v>516.6</v>
      </c>
      <c r="K147" s="233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224">
        <f>IF(G147&gt;=Datos!$D$15,(Datos!$D$15*Datos!$C$15),IF(G147&lt;=Datos!$D$15,(G147*Datos!$C$15)))</f>
        <v>547.20000000000005</v>
      </c>
      <c r="M147" s="232">
        <v>3455.92</v>
      </c>
      <c r="N147" s="232">
        <f t="shared" si="42"/>
        <v>4519.72</v>
      </c>
      <c r="O147" s="280">
        <f t="shared" si="43"/>
        <v>13480.279999999999</v>
      </c>
    </row>
    <row r="148" spans="1:15" s="9" customFormat="1" ht="36.75" customHeight="1" x14ac:dyDescent="0.2">
      <c r="A148" s="221">
        <v>113</v>
      </c>
      <c r="B148" s="158" t="s">
        <v>612</v>
      </c>
      <c r="C148" s="158" t="s">
        <v>449</v>
      </c>
      <c r="D148" s="158" t="s">
        <v>275</v>
      </c>
      <c r="E148" s="188" t="s">
        <v>347</v>
      </c>
      <c r="F148" s="188" t="s">
        <v>348</v>
      </c>
      <c r="G148" s="232">
        <v>25000</v>
      </c>
      <c r="H148" s="232">
        <v>0</v>
      </c>
      <c r="I148" s="232">
        <f t="shared" si="49"/>
        <v>25000</v>
      </c>
      <c r="J148" s="224">
        <v>717.5</v>
      </c>
      <c r="K148" s="233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224">
        <v>760</v>
      </c>
      <c r="M148" s="232">
        <v>1525</v>
      </c>
      <c r="N148" s="232">
        <f t="shared" si="42"/>
        <v>3002.5</v>
      </c>
      <c r="O148" s="280">
        <f t="shared" si="43"/>
        <v>21997.5</v>
      </c>
    </row>
    <row r="149" spans="1:15" s="9" customFormat="1" ht="36.75" customHeight="1" x14ac:dyDescent="0.2">
      <c r="A149" s="221">
        <v>114</v>
      </c>
      <c r="B149" s="158" t="s">
        <v>613</v>
      </c>
      <c r="C149" s="158" t="s">
        <v>351</v>
      </c>
      <c r="D149" s="158" t="s">
        <v>4</v>
      </c>
      <c r="E149" s="188" t="s">
        <v>347</v>
      </c>
      <c r="F149" s="188" t="s">
        <v>19</v>
      </c>
      <c r="G149" s="232">
        <v>17500</v>
      </c>
      <c r="H149" s="232">
        <v>0</v>
      </c>
      <c r="I149" s="232">
        <f t="shared" si="49"/>
        <v>17500</v>
      </c>
      <c r="J149" s="224">
        <v>502.25</v>
      </c>
      <c r="K149" s="233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224">
        <v>532</v>
      </c>
      <c r="M149" s="232">
        <v>3225</v>
      </c>
      <c r="N149" s="232">
        <f t="shared" si="42"/>
        <v>4259.25</v>
      </c>
      <c r="O149" s="280">
        <f t="shared" si="43"/>
        <v>13240.75</v>
      </c>
    </row>
    <row r="150" spans="1:15" s="9" customFormat="1" ht="36.75" customHeight="1" x14ac:dyDescent="0.2">
      <c r="A150" s="221">
        <v>115</v>
      </c>
      <c r="B150" s="243" t="s">
        <v>482</v>
      </c>
      <c r="C150" s="158" t="s">
        <v>352</v>
      </c>
      <c r="D150" s="243" t="s">
        <v>284</v>
      </c>
      <c r="E150" s="188" t="s">
        <v>347</v>
      </c>
      <c r="F150" s="188" t="s">
        <v>348</v>
      </c>
      <c r="G150" s="182">
        <v>18000</v>
      </c>
      <c r="H150" s="232">
        <v>0</v>
      </c>
      <c r="I150" s="182">
        <f t="shared" si="49"/>
        <v>18000</v>
      </c>
      <c r="J150" s="224">
        <f>IF(G150&gt;=Datos!$D$14,(Datos!$D$14*Datos!$C$14),IF(G150&lt;=Datos!$D$14,(G150*Datos!$C$14)))</f>
        <v>516.6</v>
      </c>
      <c r="K150" s="233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224">
        <f>IF(G150&gt;=Datos!$D$15,(Datos!$D$15*Datos!$C$15),IF(G150&lt;=Datos!$D$15,(G150*Datos!$C$15)))</f>
        <v>547.20000000000005</v>
      </c>
      <c r="M150" s="232">
        <v>25</v>
      </c>
      <c r="N150" s="232">
        <f t="shared" si="42"/>
        <v>1088.8000000000002</v>
      </c>
      <c r="O150" s="280">
        <f t="shared" si="43"/>
        <v>16911.2</v>
      </c>
    </row>
    <row r="151" spans="1:15" s="9" customFormat="1" ht="36.75" customHeight="1" x14ac:dyDescent="0.2">
      <c r="A151" s="221">
        <v>116</v>
      </c>
      <c r="B151" s="158" t="s">
        <v>622</v>
      </c>
      <c r="C151" s="158" t="s">
        <v>449</v>
      </c>
      <c r="D151" s="158" t="s">
        <v>4</v>
      </c>
      <c r="E151" s="188" t="s">
        <v>347</v>
      </c>
      <c r="F151" s="188" t="s">
        <v>19</v>
      </c>
      <c r="G151" s="232">
        <v>17500</v>
      </c>
      <c r="H151" s="232">
        <v>0</v>
      </c>
      <c r="I151" s="232">
        <f t="shared" si="49"/>
        <v>17500</v>
      </c>
      <c r="J151" s="224">
        <v>502.25</v>
      </c>
      <c r="K151" s="233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224">
        <v>532</v>
      </c>
      <c r="M151" s="232">
        <v>25</v>
      </c>
      <c r="N151" s="232">
        <f t="shared" si="42"/>
        <v>1059.25</v>
      </c>
      <c r="O151" s="280">
        <f t="shared" si="43"/>
        <v>16440.75</v>
      </c>
    </row>
    <row r="152" spans="1:15" s="9" customFormat="1" ht="36.75" customHeight="1" x14ac:dyDescent="0.2">
      <c r="A152" s="221">
        <v>117</v>
      </c>
      <c r="B152" s="158" t="s">
        <v>103</v>
      </c>
      <c r="C152" s="158" t="s">
        <v>352</v>
      </c>
      <c r="D152" s="158" t="s">
        <v>284</v>
      </c>
      <c r="E152" s="188" t="s">
        <v>347</v>
      </c>
      <c r="F152" s="188" t="s">
        <v>348</v>
      </c>
      <c r="G152" s="232">
        <v>18000</v>
      </c>
      <c r="H152" s="232">
        <v>0</v>
      </c>
      <c r="I152" s="232">
        <f t="shared" si="49"/>
        <v>18000</v>
      </c>
      <c r="J152" s="224">
        <f>IF(G152&gt;=Datos!$D$14,(Datos!$D$14*Datos!$C$14),IF(G152&lt;=Datos!$D$14,(G152*Datos!$C$14)))</f>
        <v>516.6</v>
      </c>
      <c r="K152" s="233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224">
        <f>IF(G152&gt;=Datos!$D$15,(Datos!$D$15*Datos!$C$15),IF(G152&lt;=Datos!$D$15,(G152*Datos!$C$15)))</f>
        <v>547.20000000000005</v>
      </c>
      <c r="M152" s="232">
        <v>25</v>
      </c>
      <c r="N152" s="232">
        <f t="shared" si="42"/>
        <v>1088.8000000000002</v>
      </c>
      <c r="O152" s="280">
        <f t="shared" si="43"/>
        <v>16911.2</v>
      </c>
    </row>
    <row r="153" spans="1:15" s="9" customFormat="1" ht="36.75" customHeight="1" x14ac:dyDescent="0.2">
      <c r="A153" s="221">
        <v>118</v>
      </c>
      <c r="B153" s="158" t="s">
        <v>30</v>
      </c>
      <c r="C153" s="158" t="s">
        <v>351</v>
      </c>
      <c r="D153" s="158" t="s">
        <v>4</v>
      </c>
      <c r="E153" s="188" t="s">
        <v>347</v>
      </c>
      <c r="F153" s="188" t="s">
        <v>19</v>
      </c>
      <c r="G153" s="232">
        <v>18000</v>
      </c>
      <c r="H153" s="232">
        <v>0</v>
      </c>
      <c r="I153" s="232">
        <f t="shared" ref="I153:I155" si="50">SUM(G153:H153)</f>
        <v>18000</v>
      </c>
      <c r="J153" s="224">
        <f>IF(G153&gt;=Datos!$D$14,(Datos!$D$14*Datos!$C$14),IF(G153&lt;=Datos!$D$14,(G153*Datos!$C$14)))</f>
        <v>516.6</v>
      </c>
      <c r="K153" s="233" t="str">
        <f>IF((G153-J153-L153)&lt;=Datos!$G$7,"0",IF((G153-J153-L153)&lt;=Datos!$G$8,((G153-J153-L153)-Datos!$F$8)*Datos!$I$6,IF((G153-J153-L153)&lt;=Datos!$G$9,Datos!$I$8+((G153-J153-L153)-Datos!$F$9)*Datos!$J$6,IF((G153-J153-L153)&gt;=Datos!$F$10,(Datos!$I$8+Datos!$J$8)+((G153-J153-L153)-Datos!$F$10)*Datos!$K$6))))</f>
        <v>0</v>
      </c>
      <c r="L153" s="224">
        <f>IF(G153&gt;=Datos!$D$15,(Datos!$D$15*Datos!$C$15),IF(G153&lt;=Datos!$D$15,(G153*Datos!$C$15)))</f>
        <v>547.20000000000005</v>
      </c>
      <c r="M153" s="232">
        <v>2928.49</v>
      </c>
      <c r="N153" s="232">
        <f t="shared" si="42"/>
        <v>3992.29</v>
      </c>
      <c r="O153" s="280">
        <f t="shared" si="43"/>
        <v>14007.71</v>
      </c>
    </row>
    <row r="154" spans="1:15" s="9" customFormat="1" ht="36.75" customHeight="1" x14ac:dyDescent="0.2">
      <c r="A154" s="221">
        <v>119</v>
      </c>
      <c r="B154" s="158" t="s">
        <v>365</v>
      </c>
      <c r="C154" s="158" t="s">
        <v>353</v>
      </c>
      <c r="D154" s="158" t="s">
        <v>4</v>
      </c>
      <c r="E154" s="188" t="s">
        <v>347</v>
      </c>
      <c r="F154" s="188" t="s">
        <v>19</v>
      </c>
      <c r="G154" s="232">
        <v>18000</v>
      </c>
      <c r="H154" s="232">
        <v>0</v>
      </c>
      <c r="I154" s="232">
        <f t="shared" si="50"/>
        <v>18000</v>
      </c>
      <c r="J154" s="224">
        <f>IF(G154&gt;=Datos!$D$14,(Datos!$D$14*Datos!$C$14),IF(G154&lt;=Datos!$D$14,(G154*Datos!$C$14)))</f>
        <v>516.6</v>
      </c>
      <c r="K154" s="233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224">
        <f>IF(G154&gt;=Datos!$D$15,(Datos!$D$15*Datos!$C$15),IF(G154&lt;=Datos!$D$15,(G154*Datos!$C$15)))</f>
        <v>547.20000000000005</v>
      </c>
      <c r="M154" s="232">
        <v>2733.51</v>
      </c>
      <c r="N154" s="232">
        <f t="shared" si="42"/>
        <v>3797.3100000000004</v>
      </c>
      <c r="O154" s="280">
        <f t="shared" si="43"/>
        <v>14202.689999999999</v>
      </c>
    </row>
    <row r="155" spans="1:15" s="9" customFormat="1" ht="36.75" customHeight="1" x14ac:dyDescent="0.2">
      <c r="A155" s="221">
        <v>120</v>
      </c>
      <c r="B155" s="158" t="s">
        <v>43</v>
      </c>
      <c r="C155" s="158" t="s">
        <v>353</v>
      </c>
      <c r="D155" s="158" t="s">
        <v>4</v>
      </c>
      <c r="E155" s="188" t="s">
        <v>347</v>
      </c>
      <c r="F155" s="188" t="s">
        <v>19</v>
      </c>
      <c r="G155" s="232">
        <v>18000</v>
      </c>
      <c r="H155" s="232">
        <v>0</v>
      </c>
      <c r="I155" s="232">
        <f t="shared" si="50"/>
        <v>18000</v>
      </c>
      <c r="J155" s="224">
        <f>IF(G155&gt;=Datos!$D$14,(Datos!$D$14*Datos!$C$14),IF(G155&lt;=Datos!$D$14,(G155*Datos!$C$14)))</f>
        <v>516.6</v>
      </c>
      <c r="K155" s="233" t="str">
        <f>IF((G155-J155-L155)&lt;=Datos!$G$7,"0",IF((G155-J155-L155)&lt;=Datos!$G$8,((G155-J155-L155)-Datos!$F$8)*Datos!$I$6,IF((G155-J155-L155)&lt;=Datos!$G$9,Datos!$I$8+((G155-J155-L155)-Datos!$F$9)*Datos!$J$6,IF((G155-J155-L155)&gt;=Datos!$F$10,(Datos!$I$8+Datos!$J$8)+((G155-J155-L155)-Datos!$F$10)*Datos!$K$6))))</f>
        <v>0</v>
      </c>
      <c r="L155" s="224">
        <f>IF(G155&gt;=Datos!$D$15,(Datos!$D$15*Datos!$C$15),IF(G155&lt;=Datos!$D$15,(G155*Datos!$C$15)))</f>
        <v>547.20000000000005</v>
      </c>
      <c r="M155" s="232">
        <v>2025</v>
      </c>
      <c r="N155" s="232">
        <f t="shared" si="42"/>
        <v>3088.8</v>
      </c>
      <c r="O155" s="280">
        <f t="shared" si="43"/>
        <v>14911.2</v>
      </c>
    </row>
    <row r="156" spans="1:15" s="9" customFormat="1" ht="36.75" customHeight="1" x14ac:dyDescent="0.2">
      <c r="A156" s="221">
        <v>121</v>
      </c>
      <c r="B156" s="158" t="s">
        <v>69</v>
      </c>
      <c r="C156" s="158" t="s">
        <v>353</v>
      </c>
      <c r="D156" s="158" t="s">
        <v>281</v>
      </c>
      <c r="E156" s="188" t="s">
        <v>347</v>
      </c>
      <c r="F156" s="188" t="s">
        <v>19</v>
      </c>
      <c r="G156" s="232">
        <v>20000</v>
      </c>
      <c r="H156" s="232">
        <v>0</v>
      </c>
      <c r="I156" s="232">
        <f>SUM(G156:H156)</f>
        <v>20000</v>
      </c>
      <c r="J156" s="224">
        <f>IF(G156&gt;=Datos!$D$14,(Datos!$D$14*Datos!$C$14),IF(G156&lt;=Datos!$D$14,(G156*Datos!$C$14)))</f>
        <v>574</v>
      </c>
      <c r="K156" s="233" t="str">
        <f>IF((G156-J156-L156)&lt;=Datos!$G$7,"0",IF((G156-J156-L156)&lt;=Datos!$G$8,((G156-J156-L156)-Datos!$F$8)*Datos!$I$6,IF((G156-J156-L156)&lt;=Datos!$G$9,Datos!$I$8+((G156-J156-L156)-Datos!$F$9)*Datos!$J$6,IF((G156-J156-L156)&gt;=Datos!$F$10,(Datos!$I$8+Datos!$J$8)+((G156-J156-L156)-Datos!$F$10)*Datos!$K$6))))</f>
        <v>0</v>
      </c>
      <c r="L156" s="224">
        <f>IF(G156&gt;=Datos!$D$15,(Datos!$D$15*Datos!$C$15),IF(G156&lt;=Datos!$D$15,(G156*Datos!$C$15)))</f>
        <v>608</v>
      </c>
      <c r="M156" s="232">
        <v>13779.44</v>
      </c>
      <c r="N156" s="232">
        <f t="shared" si="42"/>
        <v>14961.44</v>
      </c>
      <c r="O156" s="280">
        <f t="shared" si="43"/>
        <v>5038.5599999999995</v>
      </c>
    </row>
    <row r="157" spans="1:15" s="9" customFormat="1" ht="36.75" customHeight="1" x14ac:dyDescent="0.2">
      <c r="A157" s="221">
        <v>122</v>
      </c>
      <c r="B157" s="158" t="s">
        <v>739</v>
      </c>
      <c r="C157" s="158" t="s">
        <v>449</v>
      </c>
      <c r="D157" s="158" t="s">
        <v>4</v>
      </c>
      <c r="E157" s="188" t="s">
        <v>347</v>
      </c>
      <c r="F157" s="188" t="s">
        <v>348</v>
      </c>
      <c r="G157" s="232">
        <v>17500</v>
      </c>
      <c r="H157" s="232">
        <v>0</v>
      </c>
      <c r="I157" s="232">
        <f t="shared" ref="I157:I162" si="51">SUM(G157:H157)</f>
        <v>17500</v>
      </c>
      <c r="J157" s="224">
        <f>IF(G157&gt;=Datos!$D$14,(Datos!$D$14*Datos!$C$14),IF(G157&lt;=Datos!$D$14,(G157*Datos!$C$14)))</f>
        <v>502.25</v>
      </c>
      <c r="K157" s="233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224">
        <f>IF(G157&gt;=Datos!$D$15,(Datos!$D$15*Datos!$C$15),IF(G157&lt;=Datos!$D$15,(G157*Datos!$C$15)))</f>
        <v>532</v>
      </c>
      <c r="M157" s="232">
        <v>25</v>
      </c>
      <c r="N157" s="232">
        <f t="shared" si="42"/>
        <v>1059.25</v>
      </c>
      <c r="O157" s="280">
        <f t="shared" si="43"/>
        <v>16440.75</v>
      </c>
    </row>
    <row r="158" spans="1:15" s="9" customFormat="1" ht="36.75" customHeight="1" x14ac:dyDescent="0.2">
      <c r="A158" s="221">
        <v>123</v>
      </c>
      <c r="B158" s="158" t="s">
        <v>740</v>
      </c>
      <c r="C158" s="158" t="s">
        <v>449</v>
      </c>
      <c r="D158" s="158" t="s">
        <v>4</v>
      </c>
      <c r="E158" s="188" t="s">
        <v>347</v>
      </c>
      <c r="F158" s="188" t="s">
        <v>19</v>
      </c>
      <c r="G158" s="232">
        <v>17500</v>
      </c>
      <c r="H158" s="232">
        <v>0</v>
      </c>
      <c r="I158" s="232">
        <f t="shared" si="51"/>
        <v>17500</v>
      </c>
      <c r="J158" s="224">
        <f>IF(G158&gt;=Datos!$D$14,(Datos!$D$14*Datos!$C$14),IF(G158&lt;=Datos!$D$14,(G158*Datos!$C$14)))</f>
        <v>502.25</v>
      </c>
      <c r="K158" s="233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224">
        <f>IF(G158&gt;=Datos!$D$15,(Datos!$D$15*Datos!$C$15),IF(G158&lt;=Datos!$D$15,(G158*Datos!$C$15)))</f>
        <v>532</v>
      </c>
      <c r="M158" s="232">
        <v>2025</v>
      </c>
      <c r="N158" s="232">
        <f t="shared" ref="N158:N165" si="52">SUM(J158:M158)</f>
        <v>3059.25</v>
      </c>
      <c r="O158" s="280">
        <f t="shared" ref="O158:O165" si="53">+G158-N158</f>
        <v>14440.75</v>
      </c>
    </row>
    <row r="159" spans="1:15" s="9" customFormat="1" ht="36.75" customHeight="1" x14ac:dyDescent="0.2">
      <c r="A159" s="221">
        <v>124</v>
      </c>
      <c r="B159" s="158" t="s">
        <v>741</v>
      </c>
      <c r="C159" s="158" t="s">
        <v>449</v>
      </c>
      <c r="D159" s="158" t="s">
        <v>745</v>
      </c>
      <c r="E159" s="188" t="s">
        <v>347</v>
      </c>
      <c r="F159" s="188" t="s">
        <v>19</v>
      </c>
      <c r="G159" s="232">
        <v>33000</v>
      </c>
      <c r="H159" s="232">
        <v>0</v>
      </c>
      <c r="I159" s="232">
        <f t="shared" si="51"/>
        <v>33000</v>
      </c>
      <c r="J159" s="224">
        <f>IF(G159&gt;=Datos!$D$14,(Datos!$D$14*Datos!$C$14),IF(G159&lt;=Datos!$D$14,(G159*Datos!$C$14)))</f>
        <v>947.1</v>
      </c>
      <c r="K159" s="233" t="str">
        <f>IF((G159-J159-L159)&lt;=Datos!$G$7,"0",IF((G159-J159-L159)&lt;=Datos!$G$8,((G159-J159-L159)-Datos!$F$8)*Datos!$I$6,IF((G159-J159-L159)&lt;=Datos!$G$9,Datos!$I$8+((G159-J159-L159)-Datos!$F$9)*Datos!$J$6,IF((G159-J159-L159)&gt;=Datos!$F$10,(Datos!$I$8+Datos!$J$8)+((G159-J159-L159)-Datos!$F$10)*Datos!$K$6))))</f>
        <v>0</v>
      </c>
      <c r="L159" s="224">
        <f>IF(G159&gt;=Datos!$D$15,(Datos!$D$15*Datos!$C$15),IF(G159&lt;=Datos!$D$15,(G159*Datos!$C$15)))</f>
        <v>1003.2</v>
      </c>
      <c r="M159" s="232">
        <v>25</v>
      </c>
      <c r="N159" s="232">
        <f t="shared" si="52"/>
        <v>1975.3000000000002</v>
      </c>
      <c r="O159" s="280">
        <f t="shared" si="53"/>
        <v>31024.7</v>
      </c>
    </row>
    <row r="160" spans="1:15" s="9" customFormat="1" ht="36.75" customHeight="1" x14ac:dyDescent="0.2">
      <c r="A160" s="221">
        <v>125</v>
      </c>
      <c r="B160" s="158" t="s">
        <v>742</v>
      </c>
      <c r="C160" s="158" t="s">
        <v>351</v>
      </c>
      <c r="D160" s="158" t="s">
        <v>4</v>
      </c>
      <c r="E160" s="188" t="s">
        <v>347</v>
      </c>
      <c r="F160" s="188" t="s">
        <v>348</v>
      </c>
      <c r="G160" s="232">
        <v>17500</v>
      </c>
      <c r="H160" s="232">
        <v>0</v>
      </c>
      <c r="I160" s="232">
        <f t="shared" si="51"/>
        <v>17500</v>
      </c>
      <c r="J160" s="224">
        <f>IF(G160&gt;=Datos!$D$14,(Datos!$D$14*Datos!$C$14),IF(G160&lt;=Datos!$D$14,(G160*Datos!$C$14)))</f>
        <v>502.25</v>
      </c>
      <c r="K160" s="233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224">
        <f>IF(G160&gt;=Datos!$D$15,(Datos!$D$15*Datos!$C$15),IF(G160&lt;=Datos!$D$15,(G160*Datos!$C$15)))</f>
        <v>532</v>
      </c>
      <c r="M160" s="232">
        <v>25</v>
      </c>
      <c r="N160" s="232">
        <f t="shared" si="52"/>
        <v>1059.25</v>
      </c>
      <c r="O160" s="280">
        <f t="shared" si="53"/>
        <v>16440.75</v>
      </c>
    </row>
    <row r="161" spans="1:15" s="9" customFormat="1" ht="36.75" customHeight="1" x14ac:dyDescent="0.2">
      <c r="A161" s="221">
        <v>126</v>
      </c>
      <c r="B161" s="158" t="s">
        <v>743</v>
      </c>
      <c r="C161" s="158" t="s">
        <v>449</v>
      </c>
      <c r="D161" s="158" t="s">
        <v>4</v>
      </c>
      <c r="E161" s="188" t="s">
        <v>347</v>
      </c>
      <c r="F161" s="188" t="s">
        <v>19</v>
      </c>
      <c r="G161" s="232">
        <v>17500</v>
      </c>
      <c r="H161" s="232">
        <v>0</v>
      </c>
      <c r="I161" s="232">
        <f t="shared" si="51"/>
        <v>17500</v>
      </c>
      <c r="J161" s="224">
        <f>IF(G161&gt;=Datos!$D$14,(Datos!$D$14*Datos!$C$14),IF(G161&lt;=Datos!$D$14,(G161*Datos!$C$14)))</f>
        <v>502.25</v>
      </c>
      <c r="K161" s="233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224">
        <f>IF(G161&gt;=Datos!$D$15,(Datos!$D$15*Datos!$C$15),IF(G161&lt;=Datos!$D$15,(G161*Datos!$C$15)))</f>
        <v>532</v>
      </c>
      <c r="M161" s="232">
        <v>3025</v>
      </c>
      <c r="N161" s="232">
        <f t="shared" si="52"/>
        <v>4059.25</v>
      </c>
      <c r="O161" s="280">
        <f t="shared" si="53"/>
        <v>13440.75</v>
      </c>
    </row>
    <row r="162" spans="1:15" s="9" customFormat="1" ht="36.75" customHeight="1" x14ac:dyDescent="0.2">
      <c r="A162" s="221">
        <v>127</v>
      </c>
      <c r="B162" s="158" t="s">
        <v>744</v>
      </c>
      <c r="C162" s="158" t="s">
        <v>449</v>
      </c>
      <c r="D162" s="158" t="s">
        <v>4</v>
      </c>
      <c r="E162" s="188" t="s">
        <v>347</v>
      </c>
      <c r="F162" s="188" t="s">
        <v>19</v>
      </c>
      <c r="G162" s="232">
        <v>17500</v>
      </c>
      <c r="H162" s="232">
        <v>0</v>
      </c>
      <c r="I162" s="232">
        <f t="shared" si="51"/>
        <v>17500</v>
      </c>
      <c r="J162" s="224">
        <f>IF(G162&gt;=Datos!$D$14,(Datos!$D$14*Datos!$C$14),IF(G162&lt;=Datos!$D$14,(G162*Datos!$C$14)))</f>
        <v>502.25</v>
      </c>
      <c r="K162" s="233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224">
        <f>IF(G162&gt;=Datos!$D$15,(Datos!$D$15*Datos!$C$15),IF(G162&lt;=Datos!$D$15,(G162*Datos!$C$15)))</f>
        <v>532</v>
      </c>
      <c r="M162" s="232">
        <v>25</v>
      </c>
      <c r="N162" s="232">
        <f t="shared" si="52"/>
        <v>1059.25</v>
      </c>
      <c r="O162" s="280">
        <f t="shared" si="53"/>
        <v>16440.75</v>
      </c>
    </row>
    <row r="163" spans="1:15" s="9" customFormat="1" ht="36.75" customHeight="1" x14ac:dyDescent="0.2">
      <c r="A163" s="221">
        <v>128</v>
      </c>
      <c r="B163" s="158" t="s">
        <v>758</v>
      </c>
      <c r="C163" s="158" t="s">
        <v>761</v>
      </c>
      <c r="D163" s="158" t="s">
        <v>284</v>
      </c>
      <c r="E163" s="188" t="s">
        <v>347</v>
      </c>
      <c r="F163" s="188" t="s">
        <v>348</v>
      </c>
      <c r="G163" s="232">
        <v>20000</v>
      </c>
      <c r="H163" s="232">
        <v>0</v>
      </c>
      <c r="I163" s="232">
        <f>SUM(G163:H163)</f>
        <v>20000</v>
      </c>
      <c r="J163" s="224">
        <f>IF(G163&gt;=Datos!$D$14,(Datos!$D$14*Datos!$C$14),IF(G163&lt;=Datos!$D$14,(G163*Datos!$C$14)))</f>
        <v>574</v>
      </c>
      <c r="K163" s="233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224">
        <f>IF(G163&gt;=Datos!$D$15,(Datos!$D$15*Datos!$C$15),IF(G163&lt;=Datos!$D$15,(G163*Datos!$C$15)))</f>
        <v>608</v>
      </c>
      <c r="M163" s="232">
        <v>25</v>
      </c>
      <c r="N163" s="232">
        <f t="shared" si="52"/>
        <v>1207</v>
      </c>
      <c r="O163" s="280">
        <f t="shared" si="53"/>
        <v>18793</v>
      </c>
    </row>
    <row r="164" spans="1:15" s="9" customFormat="1" ht="36.75" customHeight="1" x14ac:dyDescent="0.2">
      <c r="A164" s="221">
        <v>129</v>
      </c>
      <c r="B164" s="158" t="s">
        <v>770</v>
      </c>
      <c r="C164" s="158" t="s">
        <v>771</v>
      </c>
      <c r="D164" s="158" t="s">
        <v>275</v>
      </c>
      <c r="E164" s="188" t="s">
        <v>347</v>
      </c>
      <c r="F164" s="188" t="s">
        <v>348</v>
      </c>
      <c r="G164" s="232">
        <v>25000</v>
      </c>
      <c r="H164" s="232">
        <v>0</v>
      </c>
      <c r="I164" s="232">
        <f>SUM(G164:H164)</f>
        <v>25000</v>
      </c>
      <c r="J164" s="224">
        <f>IF(G164&gt;=Datos!$D$14,(Datos!$D$14*Datos!$C$14),IF(G164&lt;=Datos!$D$14,(G164*Datos!$C$14)))</f>
        <v>717.5</v>
      </c>
      <c r="K164" s="233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224">
        <f>IF(G164&gt;=Datos!$D$15,(Datos!$D$15*Datos!$C$15),IF(G164&lt;=Datos!$D$15,(G164*Datos!$C$15)))</f>
        <v>760</v>
      </c>
      <c r="M164" s="232">
        <v>25</v>
      </c>
      <c r="N164" s="232">
        <f t="shared" si="52"/>
        <v>1502.5</v>
      </c>
      <c r="O164" s="280">
        <f t="shared" si="53"/>
        <v>23497.5</v>
      </c>
    </row>
    <row r="165" spans="1:15" s="9" customFormat="1" ht="36.75" customHeight="1" x14ac:dyDescent="0.2">
      <c r="A165" s="221">
        <v>130</v>
      </c>
      <c r="B165" s="158" t="s">
        <v>820</v>
      </c>
      <c r="C165" s="158" t="s">
        <v>761</v>
      </c>
      <c r="D165" s="158" t="s">
        <v>4</v>
      </c>
      <c r="E165" s="188" t="s">
        <v>347</v>
      </c>
      <c r="F165" s="188" t="s">
        <v>19</v>
      </c>
      <c r="G165" s="232">
        <v>17500</v>
      </c>
      <c r="H165" s="232">
        <v>0</v>
      </c>
      <c r="I165" s="232">
        <f>SUM(G165:H165)</f>
        <v>17500</v>
      </c>
      <c r="J165" s="224">
        <f>IF(G165&gt;=Datos!$D$14,(Datos!$D$14*Datos!$C$14),IF(G165&lt;=Datos!$D$14,(G165*Datos!$C$14)))</f>
        <v>502.25</v>
      </c>
      <c r="K165" s="233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224">
        <f>IF(G165&gt;=Datos!$D$15,(Datos!$D$15*Datos!$C$15),IF(G165&lt;=Datos!$D$15,(G165*Datos!$C$15)))</f>
        <v>532</v>
      </c>
      <c r="M165" s="232">
        <v>25</v>
      </c>
      <c r="N165" s="232">
        <f t="shared" si="52"/>
        <v>1059.25</v>
      </c>
      <c r="O165" s="280">
        <f t="shared" si="53"/>
        <v>16440.75</v>
      </c>
    </row>
    <row r="166" spans="1:15" s="123" customFormat="1" ht="36.75" customHeight="1" x14ac:dyDescent="0.2">
      <c r="A166" s="311" t="s">
        <v>631</v>
      </c>
      <c r="B166" s="312"/>
      <c r="C166" s="167">
        <v>72</v>
      </c>
      <c r="D166" s="167"/>
      <c r="E166" s="279"/>
      <c r="F166" s="185"/>
      <c r="G166" s="171">
        <f t="shared" ref="G166:O166" si="54">SUM(G94:G165)</f>
        <v>1346720</v>
      </c>
      <c r="H166" s="171">
        <f t="shared" si="54"/>
        <v>0</v>
      </c>
      <c r="I166" s="171">
        <f t="shared" si="54"/>
        <v>1346720</v>
      </c>
      <c r="J166" s="171">
        <f t="shared" si="54"/>
        <v>38650.863999999972</v>
      </c>
      <c r="K166" s="171">
        <f t="shared" si="54"/>
        <v>0</v>
      </c>
      <c r="L166" s="171">
        <f t="shared" si="54"/>
        <v>40940.288000000008</v>
      </c>
      <c r="M166" s="171">
        <f t="shared" si="54"/>
        <v>95201.489999999991</v>
      </c>
      <c r="N166" s="171">
        <f t="shared" si="54"/>
        <v>174792.64200000008</v>
      </c>
      <c r="O166" s="171">
        <f t="shared" si="54"/>
        <v>1171927.3579999993</v>
      </c>
    </row>
    <row r="167" spans="1:15" s="9" customFormat="1" ht="36.75" customHeight="1" x14ac:dyDescent="0.2">
      <c r="A167" s="311" t="s">
        <v>659</v>
      </c>
      <c r="B167" s="312"/>
      <c r="C167" s="312"/>
      <c r="D167" s="312"/>
      <c r="E167" s="312"/>
      <c r="F167" s="312"/>
      <c r="G167" s="312"/>
      <c r="H167" s="312"/>
      <c r="I167" s="312"/>
      <c r="J167" s="312"/>
      <c r="K167" s="312"/>
      <c r="L167" s="312"/>
      <c r="M167" s="312"/>
      <c r="N167" s="312"/>
      <c r="O167" s="313"/>
    </row>
    <row r="168" spans="1:15" ht="36.75" customHeight="1" x14ac:dyDescent="0.2">
      <c r="A168" s="226">
        <v>131</v>
      </c>
      <c r="B168" s="227" t="s">
        <v>782</v>
      </c>
      <c r="C168" s="158" t="s">
        <v>352</v>
      </c>
      <c r="D168" s="150" t="s">
        <v>773</v>
      </c>
      <c r="E168" s="228" t="s">
        <v>347</v>
      </c>
      <c r="F168" s="228" t="s">
        <v>19</v>
      </c>
      <c r="G168" s="229">
        <v>26000</v>
      </c>
      <c r="H168" s="229">
        <v>0</v>
      </c>
      <c r="I168" s="229">
        <f>SUM(G168:H168)</f>
        <v>26000</v>
      </c>
      <c r="J168" s="230">
        <f>IF(G168&gt;=Datos!$D$14,(Datos!$D$14*Datos!$C$14),IF(G168&lt;=Datos!$D$14,(G168*Datos!$C$14)))</f>
        <v>746.2</v>
      </c>
      <c r="K168" s="231" t="str">
        <f>IF((G168-J168-L168)&lt;=Datos!$G$7,"0",IF((G168-J168-L168)&lt;=Datos!$G$8,((G168-J168-L168)-Datos!$F$8)*Datos!$I$6,IF((G168-J168-L168)&lt;=Datos!$G$9,Datos!$I$8+((G168-J168-L168)-Datos!$F$9)*Datos!$J$6,IF((G168-J168-L168)&gt;=Datos!$F$10,(Datos!$I$8+Datos!$J$8)+((G168-J168-L168)-Datos!$F$10)*Datos!$K$6))))</f>
        <v>0</v>
      </c>
      <c r="L168" s="230">
        <f>IF(G168&gt;=Datos!$D$15,(Datos!$D$15*Datos!$C$15),IF(G168&lt;=Datos!$D$15,(G168*Datos!$C$15)))</f>
        <v>790.4</v>
      </c>
      <c r="M168" s="229">
        <v>25</v>
      </c>
      <c r="N168" s="229">
        <f>SUM(J168:M168)</f>
        <v>1561.6</v>
      </c>
      <c r="O168" s="282">
        <f>+G168-N168</f>
        <v>24438.400000000001</v>
      </c>
    </row>
    <row r="169" spans="1:15" s="9" customFormat="1" ht="36.75" customHeight="1" x14ac:dyDescent="0.2">
      <c r="A169" s="226">
        <v>132</v>
      </c>
      <c r="B169" s="158" t="s">
        <v>783</v>
      </c>
      <c r="C169" s="158" t="s">
        <v>352</v>
      </c>
      <c r="D169" s="150" t="s">
        <v>784</v>
      </c>
      <c r="E169" s="188" t="s">
        <v>347</v>
      </c>
      <c r="F169" s="188" t="s">
        <v>19</v>
      </c>
      <c r="G169" s="232">
        <v>35000</v>
      </c>
      <c r="H169" s="232">
        <v>0</v>
      </c>
      <c r="I169" s="232">
        <f>SUM(G169:H169)</f>
        <v>35000</v>
      </c>
      <c r="J169" s="224">
        <f>IF(G169&gt;=Datos!$D$14,(Datos!$D$14*Datos!$C$14),IF(G169&lt;=Datos!$D$14,(G169*Datos!$C$14)))</f>
        <v>1004.5</v>
      </c>
      <c r="K169" s="233" t="str">
        <f>IF((G169-J169-L169)&lt;=Datos!$G$7,"0",IF((G169-J169-L169)&lt;=Datos!$G$8,((G169-J169-L169)-Datos!$F$8)*Datos!$I$6,IF((G169-J169-L169)&lt;=Datos!$G$9,Datos!$I$8+((G169-J169-L169)-Datos!$F$9)*Datos!$J$6,IF((G169-J169-L169)&gt;=Datos!$F$10,(Datos!$I$8+Datos!$J$8)+((G169-J169-L169)-Datos!$F$10)*Datos!$K$6))))</f>
        <v>0</v>
      </c>
      <c r="L169" s="224">
        <f>IF(G169&gt;=Datos!$D$15,(Datos!$D$15*Datos!$C$15),IF(G169&lt;=Datos!$D$15,(G169*Datos!$C$15)))</f>
        <v>1064</v>
      </c>
      <c r="M169" s="232">
        <v>25</v>
      </c>
      <c r="N169" s="229">
        <f>SUM(J169:M169)</f>
        <v>2093.5</v>
      </c>
      <c r="O169" s="282">
        <f>+G169-N169</f>
        <v>32906.5</v>
      </c>
    </row>
    <row r="170" spans="1:15" s="123" customFormat="1" ht="36.75" customHeight="1" x14ac:dyDescent="0.2">
      <c r="A170" s="311" t="s">
        <v>631</v>
      </c>
      <c r="B170" s="312"/>
      <c r="C170" s="167">
        <v>2</v>
      </c>
      <c r="D170" s="167"/>
      <c r="E170" s="279"/>
      <c r="F170" s="185"/>
      <c r="G170" s="171">
        <f t="shared" ref="G170:O170" si="55">SUM(G168:G169)</f>
        <v>61000</v>
      </c>
      <c r="H170" s="171">
        <f t="shared" si="55"/>
        <v>0</v>
      </c>
      <c r="I170" s="171">
        <f t="shared" si="55"/>
        <v>61000</v>
      </c>
      <c r="J170" s="171">
        <f t="shared" si="55"/>
        <v>1750.7</v>
      </c>
      <c r="K170" s="171">
        <f t="shared" si="55"/>
        <v>0</v>
      </c>
      <c r="L170" s="171">
        <f t="shared" si="55"/>
        <v>1854.4</v>
      </c>
      <c r="M170" s="171">
        <f t="shared" si="55"/>
        <v>50</v>
      </c>
      <c r="N170" s="171">
        <f t="shared" si="55"/>
        <v>3655.1</v>
      </c>
      <c r="O170" s="171">
        <f t="shared" si="55"/>
        <v>57344.9</v>
      </c>
    </row>
    <row r="171" spans="1:15" s="9" customFormat="1" ht="36.75" customHeight="1" x14ac:dyDescent="0.2">
      <c r="A171" s="311" t="s">
        <v>637</v>
      </c>
      <c r="B171" s="312"/>
      <c r="C171" s="312"/>
      <c r="D171" s="312"/>
      <c r="E171" s="312"/>
      <c r="F171" s="312"/>
      <c r="G171" s="312"/>
      <c r="H171" s="312"/>
      <c r="I171" s="312"/>
      <c r="J171" s="312"/>
      <c r="K171" s="312"/>
      <c r="L171" s="312"/>
      <c r="M171" s="312"/>
      <c r="N171" s="312"/>
      <c r="O171" s="284"/>
    </row>
    <row r="172" spans="1:15" s="9" customFormat="1" ht="36.75" customHeight="1" x14ac:dyDescent="0.2">
      <c r="A172" s="221">
        <v>133</v>
      </c>
      <c r="B172" s="158" t="s">
        <v>708</v>
      </c>
      <c r="C172" s="158" t="s">
        <v>449</v>
      </c>
      <c r="D172" s="176" t="s">
        <v>271</v>
      </c>
      <c r="E172" s="188" t="s">
        <v>347</v>
      </c>
      <c r="F172" s="188" t="s">
        <v>19</v>
      </c>
      <c r="G172" s="232">
        <v>26000</v>
      </c>
      <c r="H172" s="232">
        <v>0</v>
      </c>
      <c r="I172" s="232">
        <f>SUM(G172:H172)</f>
        <v>26000</v>
      </c>
      <c r="J172" s="224">
        <f>IF(G172&gt;=Datos!$D$14,(Datos!$D$14*Datos!$C$14),IF(G172&lt;=Datos!$D$14,(G172*Datos!$C$14)))</f>
        <v>746.2</v>
      </c>
      <c r="K172" s="233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224">
        <f>IF(G172&gt;=Datos!$D$15,(Datos!$D$15*Datos!$C$15),IF(G172&lt;=Datos!$D$15,(G172*Datos!$C$15)))</f>
        <v>790.4</v>
      </c>
      <c r="M172" s="232">
        <v>25</v>
      </c>
      <c r="N172" s="232">
        <f>SUM(J172:M172)</f>
        <v>1561.6</v>
      </c>
      <c r="O172" s="280">
        <f>+G172-N172</f>
        <v>24438.400000000001</v>
      </c>
    </row>
    <row r="173" spans="1:15" s="9" customFormat="1" ht="36.75" customHeight="1" x14ac:dyDescent="0.2">
      <c r="A173" s="221">
        <v>134</v>
      </c>
      <c r="B173" s="158" t="s">
        <v>709</v>
      </c>
      <c r="C173" s="158" t="s">
        <v>449</v>
      </c>
      <c r="D173" s="176" t="s">
        <v>271</v>
      </c>
      <c r="E173" s="188" t="s">
        <v>347</v>
      </c>
      <c r="F173" s="188" t="s">
        <v>19</v>
      </c>
      <c r="G173" s="232">
        <v>26000</v>
      </c>
      <c r="H173" s="232">
        <v>0</v>
      </c>
      <c r="I173" s="232">
        <f>SUM(G173:H173)</f>
        <v>26000</v>
      </c>
      <c r="J173" s="224">
        <f>IF(G173&gt;=Datos!$D$14,(Datos!$D$14*Datos!$C$14),IF(G173&lt;=Datos!$D$14,(G173*Datos!$C$14)))</f>
        <v>746.2</v>
      </c>
      <c r="K173" s="233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224">
        <f>IF(G173&gt;=Datos!$D$15,(Datos!$D$15*Datos!$C$15),IF(G173&lt;=Datos!$D$15,(G173*Datos!$C$15)))</f>
        <v>790.4</v>
      </c>
      <c r="M173" s="232">
        <v>1025</v>
      </c>
      <c r="N173" s="232">
        <f t="shared" ref="N173:N189" si="56">SUM(J173:M173)</f>
        <v>2561.6</v>
      </c>
      <c r="O173" s="280">
        <f>+G173-N173</f>
        <v>23438.400000000001</v>
      </c>
    </row>
    <row r="174" spans="1:15" s="9" customFormat="1" ht="36.75" customHeight="1" x14ac:dyDescent="0.2">
      <c r="A174" s="221">
        <v>135</v>
      </c>
      <c r="B174" s="158" t="s">
        <v>600</v>
      </c>
      <c r="C174" s="158" t="s">
        <v>351</v>
      </c>
      <c r="D174" s="158" t="s">
        <v>601</v>
      </c>
      <c r="E174" s="188" t="s">
        <v>347</v>
      </c>
      <c r="F174" s="188" t="s">
        <v>19</v>
      </c>
      <c r="G174" s="232">
        <v>25000</v>
      </c>
      <c r="H174" s="232">
        <v>0</v>
      </c>
      <c r="I174" s="232">
        <f>SUM(G174:H174)</f>
        <v>25000</v>
      </c>
      <c r="J174" s="224">
        <v>717.5</v>
      </c>
      <c r="K174" s="233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224">
        <f>IF(G174&gt;=Datos!$D$15,(Datos!$D$15*Datos!$C$15),IF(G174&lt;=Datos!$D$15,(G174*Datos!$C$15)))</f>
        <v>760</v>
      </c>
      <c r="M174" s="232">
        <v>25</v>
      </c>
      <c r="N174" s="232">
        <f t="shared" si="56"/>
        <v>1502.5</v>
      </c>
      <c r="O174" s="280">
        <f>+G174-N174</f>
        <v>23497.5</v>
      </c>
    </row>
    <row r="175" spans="1:15" s="9" customFormat="1" ht="36.75" customHeight="1" x14ac:dyDescent="0.2">
      <c r="A175" s="221">
        <v>136</v>
      </c>
      <c r="B175" s="158" t="s">
        <v>195</v>
      </c>
      <c r="C175" s="158" t="s">
        <v>351</v>
      </c>
      <c r="D175" s="158" t="s">
        <v>263</v>
      </c>
      <c r="E175" s="188" t="s">
        <v>347</v>
      </c>
      <c r="F175" s="188" t="s">
        <v>19</v>
      </c>
      <c r="G175" s="232">
        <v>42446</v>
      </c>
      <c r="H175" s="232">
        <v>0</v>
      </c>
      <c r="I175" s="232">
        <f t="shared" ref="I175:I176" si="57">SUM(G175:H175)</f>
        <v>42446</v>
      </c>
      <c r="J175" s="224">
        <f>IF(G175&gt;=Datos!$D$14,(Datos!$D$14*Datos!$C$14),IF(G175&lt;=Datos!$D$14,(G175*Datos!$C$14)))</f>
        <v>1218.2002</v>
      </c>
      <c r="K175" s="233">
        <v>530.54999999999995</v>
      </c>
      <c r="L175" s="224">
        <f>IF(G175&gt;=Datos!$D$15,(Datos!$D$15*Datos!$C$15),IF(G175&lt;=Datos!$D$15,(G175*Datos!$C$15)))</f>
        <v>1290.3584000000001</v>
      </c>
      <c r="M175" s="232">
        <v>1740.46</v>
      </c>
      <c r="N175" s="232">
        <f t="shared" si="56"/>
        <v>4779.5686000000005</v>
      </c>
      <c r="O175" s="280">
        <f t="shared" ref="O175:O176" si="58">+G175-N175</f>
        <v>37666.431400000001</v>
      </c>
    </row>
    <row r="176" spans="1:15" s="9" customFormat="1" ht="36.75" customHeight="1" x14ac:dyDescent="0.2">
      <c r="A176" s="221">
        <v>137</v>
      </c>
      <c r="B176" s="158" t="s">
        <v>41</v>
      </c>
      <c r="C176" s="158" t="s">
        <v>351</v>
      </c>
      <c r="D176" s="158" t="s">
        <v>401</v>
      </c>
      <c r="E176" s="188" t="s">
        <v>347</v>
      </c>
      <c r="F176" s="188" t="s">
        <v>19</v>
      </c>
      <c r="G176" s="232">
        <v>38000</v>
      </c>
      <c r="H176" s="232">
        <v>0</v>
      </c>
      <c r="I176" s="232">
        <f t="shared" si="57"/>
        <v>38000</v>
      </c>
      <c r="J176" s="224">
        <f>IF(G176&gt;=Datos!$D$14,(Datos!$D$14*Datos!$C$14),IF(G176&lt;=Datos!$D$14,(G176*Datos!$C$14)))</f>
        <v>1090.5999999999999</v>
      </c>
      <c r="K176" s="246">
        <v>0</v>
      </c>
      <c r="L176" s="224">
        <f>IF(G176&gt;=Datos!$D$15,(Datos!$D$15*Datos!$C$15),IF(G176&lt;=Datos!$D$15,(G176*Datos!$C$15)))</f>
        <v>1155.2</v>
      </c>
      <c r="M176" s="232">
        <v>1740.46</v>
      </c>
      <c r="N176" s="232">
        <f t="shared" si="56"/>
        <v>3986.26</v>
      </c>
      <c r="O176" s="280">
        <f t="shared" si="58"/>
        <v>34013.74</v>
      </c>
    </row>
    <row r="177" spans="1:16" s="9" customFormat="1" ht="36.75" customHeight="1" x14ac:dyDescent="0.2">
      <c r="A177" s="221">
        <v>138</v>
      </c>
      <c r="B177" s="158" t="s">
        <v>393</v>
      </c>
      <c r="C177" s="158" t="s">
        <v>351</v>
      </c>
      <c r="D177" s="158" t="s">
        <v>271</v>
      </c>
      <c r="E177" s="188" t="s">
        <v>347</v>
      </c>
      <c r="F177" s="188" t="s">
        <v>19</v>
      </c>
      <c r="G177" s="232">
        <v>26000</v>
      </c>
      <c r="H177" s="232">
        <v>0</v>
      </c>
      <c r="I177" s="232">
        <f>SUM(G177:H177)</f>
        <v>26000</v>
      </c>
      <c r="J177" s="224">
        <f>IF(G177&gt;=Datos!$D$14,(Datos!$D$14*Datos!$C$14),IF(G177&lt;=Datos!$D$14,(G177*Datos!$C$14)))</f>
        <v>746.2</v>
      </c>
      <c r="K177" s="233" t="str">
        <f>IF((G177-J177-L177)&lt;=Datos!$G$7,"0",IF((G177-J177-L177)&lt;=Datos!$G$8,((G177-J177-L177)-Datos!$F$8)*Datos!$I$6,IF((G177-J177-L177)&lt;=Datos!$G$9,Datos!$I$8+((G177-J177-L177)-Datos!$F$9)*Datos!$J$6,IF((G177-J177-L177)&gt;=Datos!$F$10,(Datos!$I$8+Datos!$J$8)+((G177-J177-L177)-Datos!$F$10)*Datos!$K$6))))</f>
        <v>0</v>
      </c>
      <c r="L177" s="224">
        <f>IF(G177&gt;=Datos!$D$15,(Datos!$D$15*Datos!$C$15),IF(G177&lt;=Datos!$D$15,(G177*Datos!$C$15)))</f>
        <v>790.4</v>
      </c>
      <c r="M177" s="232">
        <v>25</v>
      </c>
      <c r="N177" s="232">
        <f t="shared" si="56"/>
        <v>1561.6</v>
      </c>
      <c r="O177" s="280">
        <f>+G177-N177</f>
        <v>24438.400000000001</v>
      </c>
    </row>
    <row r="178" spans="1:16" s="9" customFormat="1" ht="36.75" customHeight="1" x14ac:dyDescent="0.2">
      <c r="A178" s="221">
        <v>139</v>
      </c>
      <c r="B178" s="158" t="s">
        <v>236</v>
      </c>
      <c r="C178" s="158" t="s">
        <v>351</v>
      </c>
      <c r="D178" s="158" t="s">
        <v>271</v>
      </c>
      <c r="E178" s="188" t="s">
        <v>347</v>
      </c>
      <c r="F178" s="188" t="s">
        <v>19</v>
      </c>
      <c r="G178" s="232">
        <v>41800</v>
      </c>
      <c r="H178" s="232">
        <v>0</v>
      </c>
      <c r="I178" s="232">
        <f>SUM(G178:H178)</f>
        <v>41800</v>
      </c>
      <c r="J178" s="224">
        <f>IF(G178&gt;=Datos!$D$14,(Datos!$D$14*Datos!$C$14),IF(G178&lt;=Datos!$D$14,(G178*Datos!$C$14)))</f>
        <v>1199.6600000000001</v>
      </c>
      <c r="K178" s="233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696.691499999999</v>
      </c>
      <c r="L178" s="224">
        <f>IF(G178&gt;=Datos!$D$15,(Datos!$D$15*Datos!$C$15),IF(G178&lt;=Datos!$D$15,(G178*Datos!$C$15)))</f>
        <v>1270.72</v>
      </c>
      <c r="M178" s="232">
        <v>4152.0600000000004</v>
      </c>
      <c r="N178" s="232">
        <f t="shared" si="56"/>
        <v>7319.1314999999995</v>
      </c>
      <c r="O178" s="280">
        <f>+G178-N178</f>
        <v>34480.868499999997</v>
      </c>
    </row>
    <row r="179" spans="1:16" s="9" customFormat="1" ht="36.75" customHeight="1" x14ac:dyDescent="0.2">
      <c r="A179" s="221">
        <v>140</v>
      </c>
      <c r="B179" s="243" t="s">
        <v>252</v>
      </c>
      <c r="C179" s="158" t="s">
        <v>351</v>
      </c>
      <c r="D179" s="243" t="s">
        <v>271</v>
      </c>
      <c r="E179" s="188" t="s">
        <v>347</v>
      </c>
      <c r="F179" s="188" t="s">
        <v>19</v>
      </c>
      <c r="G179" s="182">
        <v>26000</v>
      </c>
      <c r="H179" s="232">
        <v>0</v>
      </c>
      <c r="I179" s="182">
        <f>SUM(G179:H179)</f>
        <v>26000</v>
      </c>
      <c r="J179" s="224">
        <f>IF(G179&gt;=Datos!$D$14,(Datos!$D$14*Datos!$C$14),IF(G179&lt;=Datos!$D$14,(G179*Datos!$C$14)))</f>
        <v>746.2</v>
      </c>
      <c r="K179" s="233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224">
        <f>IF(G179&gt;=Datos!$D$15,(Datos!$D$15*Datos!$C$15),IF(G179&lt;=Datos!$D$15,(G179*Datos!$C$15)))</f>
        <v>790.4</v>
      </c>
      <c r="M179" s="232">
        <v>25</v>
      </c>
      <c r="N179" s="232">
        <f t="shared" si="56"/>
        <v>1561.6</v>
      </c>
      <c r="O179" s="280">
        <f>+G179-N179</f>
        <v>24438.400000000001</v>
      </c>
      <c r="P179" s="25"/>
    </row>
    <row r="180" spans="1:16" s="9" customFormat="1" ht="36.75" customHeight="1" x14ac:dyDescent="0.2">
      <c r="A180" s="221">
        <v>141</v>
      </c>
      <c r="B180" s="243" t="s">
        <v>249</v>
      </c>
      <c r="C180" s="158" t="s">
        <v>351</v>
      </c>
      <c r="D180" s="243" t="s">
        <v>271</v>
      </c>
      <c r="E180" s="188" t="s">
        <v>347</v>
      </c>
      <c r="F180" s="188" t="s">
        <v>19</v>
      </c>
      <c r="G180" s="182">
        <v>26000</v>
      </c>
      <c r="H180" s="232">
        <v>0</v>
      </c>
      <c r="I180" s="182">
        <f>SUM(G180:H180)</f>
        <v>26000</v>
      </c>
      <c r="J180" s="224">
        <f>IF(G180&gt;=Datos!$D$14,(Datos!$D$14*Datos!$C$14),IF(G180&lt;=Datos!$D$14,(G180*Datos!$C$14)))</f>
        <v>746.2</v>
      </c>
      <c r="K180" s="233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224">
        <f>IF(G180&gt;=Datos!$D$15,(Datos!$D$15*Datos!$C$15),IF(G180&lt;=Datos!$D$15,(G180*Datos!$C$15)))</f>
        <v>790.4</v>
      </c>
      <c r="M180" s="232">
        <v>25</v>
      </c>
      <c r="N180" s="232">
        <f t="shared" si="56"/>
        <v>1561.6</v>
      </c>
      <c r="O180" s="280">
        <f>+G180-N180</f>
        <v>24438.400000000001</v>
      </c>
    </row>
    <row r="181" spans="1:16" ht="36.75" customHeight="1" x14ac:dyDescent="0.2">
      <c r="A181" s="221">
        <v>142</v>
      </c>
      <c r="B181" s="227" t="s">
        <v>145</v>
      </c>
      <c r="C181" s="227" t="s">
        <v>554</v>
      </c>
      <c r="D181" s="227" t="s">
        <v>401</v>
      </c>
      <c r="E181" s="228" t="s">
        <v>347</v>
      </c>
      <c r="F181" s="228" t="s">
        <v>19</v>
      </c>
      <c r="G181" s="229">
        <v>26000</v>
      </c>
      <c r="H181" s="229">
        <v>0</v>
      </c>
      <c r="I181" s="229">
        <f t="shared" ref="I181:I182" si="59">SUM(G181:H181)</f>
        <v>26000</v>
      </c>
      <c r="J181" s="230">
        <f>IF(G181&gt;=Datos!$D$14,(Datos!$D$14*Datos!$C$14),IF(G181&lt;=Datos!$D$14,(G181*Datos!$C$14)))</f>
        <v>746.2</v>
      </c>
      <c r="K181" s="231" t="str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0</v>
      </c>
      <c r="L181" s="230">
        <f>IF(G181&gt;=Datos!$D$15,(Datos!$D$15*Datos!$C$15),IF(G181&lt;=Datos!$D$15,(G181*Datos!$C$15)))</f>
        <v>790.4</v>
      </c>
      <c r="M181" s="229">
        <v>3025</v>
      </c>
      <c r="N181" s="232">
        <f t="shared" si="56"/>
        <v>4561.6000000000004</v>
      </c>
      <c r="O181" s="282">
        <f t="shared" ref="O181:O182" si="60">+G181-N181</f>
        <v>21438.400000000001</v>
      </c>
    </row>
    <row r="182" spans="1:16" ht="36.75" customHeight="1" x14ac:dyDescent="0.2">
      <c r="A182" s="221">
        <v>143</v>
      </c>
      <c r="B182" s="227" t="s">
        <v>111</v>
      </c>
      <c r="C182" s="227" t="s">
        <v>353</v>
      </c>
      <c r="D182" s="227" t="s">
        <v>266</v>
      </c>
      <c r="E182" s="228" t="s">
        <v>347</v>
      </c>
      <c r="F182" s="228" t="s">
        <v>348</v>
      </c>
      <c r="G182" s="229">
        <v>26000</v>
      </c>
      <c r="H182" s="229">
        <v>0</v>
      </c>
      <c r="I182" s="229">
        <f t="shared" si="59"/>
        <v>26000</v>
      </c>
      <c r="J182" s="230">
        <f>IF(G182&gt;=Datos!$D$14,(Datos!$D$14*Datos!$C$14),IF(G182&lt;=Datos!$D$14,(G182*Datos!$C$14)))</f>
        <v>746.2</v>
      </c>
      <c r="K182" s="231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230">
        <f>IF(G182&gt;=Datos!$D$15,(Datos!$D$15*Datos!$C$15),IF(G182&lt;=Datos!$D$15,(G182*Datos!$C$15)))</f>
        <v>790.4</v>
      </c>
      <c r="M182" s="229">
        <v>25</v>
      </c>
      <c r="N182" s="232">
        <f t="shared" si="56"/>
        <v>1561.6</v>
      </c>
      <c r="O182" s="282">
        <f t="shared" si="60"/>
        <v>24438.400000000001</v>
      </c>
    </row>
    <row r="183" spans="1:16" s="9" customFormat="1" ht="36.75" customHeight="1" x14ac:dyDescent="0.2">
      <c r="A183" s="221">
        <v>144</v>
      </c>
      <c r="B183" s="158" t="s">
        <v>37</v>
      </c>
      <c r="C183" s="158" t="s">
        <v>352</v>
      </c>
      <c r="D183" s="158" t="s">
        <v>271</v>
      </c>
      <c r="E183" s="188" t="s">
        <v>347</v>
      </c>
      <c r="F183" s="188" t="s">
        <v>19</v>
      </c>
      <c r="G183" s="232">
        <v>26000</v>
      </c>
      <c r="H183" s="232">
        <v>0</v>
      </c>
      <c r="I183" s="232">
        <f>SUM(G183:H183)</f>
        <v>26000</v>
      </c>
      <c r="J183" s="224">
        <f>IF(G183&gt;=Datos!$D$14,(Datos!$D$14*Datos!$C$14),IF(G183&lt;=Datos!$D$14,(G183*Datos!$C$14)))</f>
        <v>746.2</v>
      </c>
      <c r="K183" s="233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224">
        <f>IF(G183&gt;=Datos!$D$15,(Datos!$D$15*Datos!$C$15),IF(G183&lt;=Datos!$D$15,(G183*Datos!$C$15)))</f>
        <v>790.4</v>
      </c>
      <c r="M183" s="232">
        <v>25</v>
      </c>
      <c r="N183" s="232">
        <f t="shared" si="56"/>
        <v>1561.6</v>
      </c>
      <c r="O183" s="280">
        <f>+G183-N183</f>
        <v>24438.400000000001</v>
      </c>
    </row>
    <row r="184" spans="1:16" s="9" customFormat="1" ht="36.75" customHeight="1" x14ac:dyDescent="0.2">
      <c r="A184" s="221">
        <v>145</v>
      </c>
      <c r="B184" s="158" t="s">
        <v>336</v>
      </c>
      <c r="C184" s="158" t="s">
        <v>352</v>
      </c>
      <c r="D184" s="158" t="s">
        <v>271</v>
      </c>
      <c r="E184" s="188" t="s">
        <v>347</v>
      </c>
      <c r="F184" s="188" t="s">
        <v>19</v>
      </c>
      <c r="G184" s="232">
        <v>26000</v>
      </c>
      <c r="H184" s="232">
        <v>0</v>
      </c>
      <c r="I184" s="232">
        <f t="shared" ref="I184" si="61">SUM(G184:H184)</f>
        <v>26000</v>
      </c>
      <c r="J184" s="224">
        <f>IF(G184&gt;=Datos!$D$14,(Datos!$D$14*Datos!$C$14),IF(G184&lt;=Datos!$D$14,(G184*Datos!$C$14)))</f>
        <v>746.2</v>
      </c>
      <c r="K184" s="246">
        <v>0</v>
      </c>
      <c r="L184" s="224">
        <f>IF(G184&gt;=Datos!$D$15,(Datos!$D$15*Datos!$C$15),IF(G184&lt;=Datos!$D$15,(G184*Datos!$C$15)))</f>
        <v>790.4</v>
      </c>
      <c r="M184" s="232">
        <v>25</v>
      </c>
      <c r="N184" s="232">
        <f t="shared" si="56"/>
        <v>1561.6</v>
      </c>
      <c r="O184" s="280">
        <f>+G184-N184</f>
        <v>24438.400000000001</v>
      </c>
    </row>
    <row r="185" spans="1:16" s="9" customFormat="1" ht="36.75" customHeight="1" x14ac:dyDescent="0.2">
      <c r="A185" s="221">
        <v>146</v>
      </c>
      <c r="B185" s="158" t="s">
        <v>238</v>
      </c>
      <c r="C185" s="158" t="s">
        <v>353</v>
      </c>
      <c r="D185" s="158" t="s">
        <v>271</v>
      </c>
      <c r="E185" s="188" t="s">
        <v>347</v>
      </c>
      <c r="F185" s="188" t="s">
        <v>19</v>
      </c>
      <c r="G185" s="232">
        <v>26000</v>
      </c>
      <c r="H185" s="232">
        <v>0</v>
      </c>
      <c r="I185" s="232">
        <f>SUM(G185:H185)</f>
        <v>26000</v>
      </c>
      <c r="J185" s="224">
        <f>IF(G185&gt;=Datos!$D$14,(Datos!$D$14*Datos!$C$14),IF(G185&lt;=Datos!$D$14,(G185*Datos!$C$14)))</f>
        <v>746.2</v>
      </c>
      <c r="K185" s="233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224">
        <f>IF(G185&gt;=Datos!$D$15,(Datos!$D$15*Datos!$C$15),IF(G185&lt;=Datos!$D$15,(G185*Datos!$C$15)))</f>
        <v>790.4</v>
      </c>
      <c r="M185" s="232">
        <v>4025</v>
      </c>
      <c r="N185" s="232">
        <f t="shared" si="56"/>
        <v>5561.6</v>
      </c>
      <c r="O185" s="280">
        <f>+G185-N185</f>
        <v>20438.400000000001</v>
      </c>
    </row>
    <row r="186" spans="1:16" s="9" customFormat="1" ht="36.75" customHeight="1" x14ac:dyDescent="0.2">
      <c r="A186" s="221">
        <v>147</v>
      </c>
      <c r="B186" s="243" t="s">
        <v>396</v>
      </c>
      <c r="C186" s="158" t="s">
        <v>353</v>
      </c>
      <c r="D186" s="181" t="s">
        <v>428</v>
      </c>
      <c r="E186" s="188" t="s">
        <v>347</v>
      </c>
      <c r="F186" s="188" t="s">
        <v>19</v>
      </c>
      <c r="G186" s="182">
        <v>35000</v>
      </c>
      <c r="H186" s="232">
        <v>0</v>
      </c>
      <c r="I186" s="182">
        <f t="shared" ref="I186:I187" si="62">SUM(G186:H186)</f>
        <v>35000</v>
      </c>
      <c r="J186" s="224">
        <f>IF(G186&gt;=Datos!$D$14,(Datos!$D$14*Datos!$C$14),IF(G186&lt;=Datos!$D$14,(G186*Datos!$C$14)))</f>
        <v>1004.5</v>
      </c>
      <c r="K186" s="233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224">
        <f>IF(G186&gt;=Datos!$D$15,(Datos!$D$15*Datos!$C$15),IF(G186&lt;=Datos!$D$15,(G186*Datos!$C$15)))</f>
        <v>1064</v>
      </c>
      <c r="M186" s="232">
        <v>25</v>
      </c>
      <c r="N186" s="232">
        <f t="shared" si="56"/>
        <v>2093.5</v>
      </c>
      <c r="O186" s="280">
        <f t="shared" ref="O186:O190" si="63">+G186-N186</f>
        <v>32906.5</v>
      </c>
      <c r="P186" s="25"/>
    </row>
    <row r="187" spans="1:16" s="9" customFormat="1" ht="36.75" customHeight="1" x14ac:dyDescent="0.2">
      <c r="A187" s="221">
        <v>148</v>
      </c>
      <c r="B187" s="158" t="s">
        <v>63</v>
      </c>
      <c r="C187" s="158" t="s">
        <v>352</v>
      </c>
      <c r="D187" s="158" t="s">
        <v>271</v>
      </c>
      <c r="E187" s="188" t="s">
        <v>347</v>
      </c>
      <c r="F187" s="188" t="s">
        <v>19</v>
      </c>
      <c r="G187" s="182">
        <v>26000</v>
      </c>
      <c r="H187" s="232">
        <v>0</v>
      </c>
      <c r="I187" s="232">
        <f t="shared" si="62"/>
        <v>26000</v>
      </c>
      <c r="J187" s="224">
        <f>IF(G187&gt;=Datos!$D$14,(Datos!$D$14*Datos!$C$14),IF(G187&lt;=Datos!$D$14,(G187*Datos!$C$14)))</f>
        <v>746.2</v>
      </c>
      <c r="K187" s="233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224">
        <f>IF(G187&gt;=Datos!$D$15,(Datos!$D$15*Datos!$C$15),IF(G187&lt;=Datos!$D$15,(G187*Datos!$C$15)))</f>
        <v>790.4</v>
      </c>
      <c r="M187" s="232">
        <v>25</v>
      </c>
      <c r="N187" s="232">
        <f t="shared" si="56"/>
        <v>1561.6</v>
      </c>
      <c r="O187" s="282">
        <f t="shared" si="63"/>
        <v>24438.400000000001</v>
      </c>
    </row>
    <row r="188" spans="1:16" s="9" customFormat="1" ht="36.75" customHeight="1" x14ac:dyDescent="0.2">
      <c r="A188" s="221">
        <v>149</v>
      </c>
      <c r="B188" s="158" t="s">
        <v>370</v>
      </c>
      <c r="C188" s="158" t="s">
        <v>352</v>
      </c>
      <c r="D188" s="158" t="s">
        <v>401</v>
      </c>
      <c r="E188" s="188" t="s">
        <v>347</v>
      </c>
      <c r="F188" s="188" t="s">
        <v>19</v>
      </c>
      <c r="G188" s="232">
        <v>35000</v>
      </c>
      <c r="H188" s="232">
        <v>0</v>
      </c>
      <c r="I188" s="232">
        <f t="shared" ref="I188:I190" si="64">SUM(G188:H188)</f>
        <v>35000</v>
      </c>
      <c r="J188" s="224">
        <f>IF(G188&gt;=Datos!$D$14,(Datos!$D$14*Datos!$C$14),IF(G188&lt;=Datos!$D$14,(G188*Datos!$C$14)))</f>
        <v>1004.5</v>
      </c>
      <c r="K188" s="233" t="str">
        <f>IF((G188-J188-L188)&lt;=Datos!$G$7,"0",IF((G188-J188-L188)&lt;=Datos!$G$8,((G188-J188-L188)-Datos!$F$8)*Datos!$I$6,IF((G188-J188-L188)&lt;=Datos!$G$9,Datos!$I$8+((G188-J188-L188)-Datos!$F$9)*Datos!$J$6,IF((G188-J188-L188)&gt;=Datos!$F$10,(Datos!$I$8+Datos!$J$8)+((G188-J188-L188)-Datos!$F$10)*Datos!$K$6))))</f>
        <v>0</v>
      </c>
      <c r="L188" s="224">
        <f>IF(G188&gt;=Datos!$D$15,(Datos!$D$15*Datos!$C$15),IF(G188&lt;=Datos!$D$15,(G188*Datos!$C$15)))</f>
        <v>1064</v>
      </c>
      <c r="M188" s="232">
        <v>1740.46</v>
      </c>
      <c r="N188" s="232">
        <f t="shared" si="56"/>
        <v>3808.96</v>
      </c>
      <c r="O188" s="280">
        <f t="shared" si="63"/>
        <v>31191.040000000001</v>
      </c>
    </row>
    <row r="189" spans="1:16" s="9" customFormat="1" ht="36.75" customHeight="1" x14ac:dyDescent="0.2">
      <c r="A189" s="221">
        <v>150</v>
      </c>
      <c r="B189" s="158" t="s">
        <v>746</v>
      </c>
      <c r="C189" s="158" t="s">
        <v>351</v>
      </c>
      <c r="D189" s="158" t="s">
        <v>271</v>
      </c>
      <c r="E189" s="188" t="s">
        <v>347</v>
      </c>
      <c r="F189" s="188" t="s">
        <v>19</v>
      </c>
      <c r="G189" s="232">
        <v>26000</v>
      </c>
      <c r="H189" s="232">
        <v>0</v>
      </c>
      <c r="I189" s="232">
        <f t="shared" si="64"/>
        <v>26000</v>
      </c>
      <c r="J189" s="224">
        <f>IF(G189&gt;=Datos!$D$14,(Datos!$D$14*Datos!$C$14),IF(G189&lt;=Datos!$D$14,(G189*Datos!$C$14)))</f>
        <v>746.2</v>
      </c>
      <c r="K189" s="233" t="str">
        <f>IF((G189-J189-L189)&lt;=Datos!$G$7,"0",IF((G189-J189-L189)&lt;=Datos!$G$8,((G189-J189-L189)-Datos!$F$8)*Datos!$I$6,IF((G189-J189-L189)&lt;=Datos!$G$9,Datos!$I$8+((G189-J189-L189)-Datos!$F$9)*Datos!$J$6,IF((G189-J189-L189)&gt;=Datos!$F$10,(Datos!$I$8+Datos!$J$8)+((G189-J189-L189)-Datos!$F$10)*Datos!$K$6))))</f>
        <v>0</v>
      </c>
      <c r="L189" s="224">
        <f>IF(G189&gt;=Datos!$D$15,(Datos!$D$15*Datos!$C$15),IF(G189&lt;=Datos!$D$15,(G189*Datos!$C$15)))</f>
        <v>790.4</v>
      </c>
      <c r="M189" s="232">
        <v>25</v>
      </c>
      <c r="N189" s="232">
        <f t="shared" si="56"/>
        <v>1561.6</v>
      </c>
      <c r="O189" s="280">
        <f t="shared" si="63"/>
        <v>24438.400000000001</v>
      </c>
    </row>
    <row r="190" spans="1:16" s="9" customFormat="1" ht="36.75" customHeight="1" x14ac:dyDescent="0.2">
      <c r="A190" s="221">
        <v>151</v>
      </c>
      <c r="B190" s="158" t="s">
        <v>772</v>
      </c>
      <c r="C190" s="158" t="s">
        <v>449</v>
      </c>
      <c r="D190" s="176" t="s">
        <v>773</v>
      </c>
      <c r="E190" s="188" t="s">
        <v>347</v>
      </c>
      <c r="F190" s="188" t="s">
        <v>19</v>
      </c>
      <c r="G190" s="232">
        <v>26000</v>
      </c>
      <c r="H190" s="232">
        <v>0</v>
      </c>
      <c r="I190" s="232">
        <f t="shared" si="64"/>
        <v>26000</v>
      </c>
      <c r="J190" s="224">
        <f>IF(G190&gt;=Datos!$D$14,(Datos!$D$14*Datos!$C$14),IF(G190&lt;=Datos!$D$14,(G190*Datos!$C$14)))</f>
        <v>746.2</v>
      </c>
      <c r="K190" s="233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224">
        <f>IF(G190&gt;=Datos!$D$15,(Datos!$D$15*Datos!$C$15),IF(G190&lt;=Datos!$D$15,(G190*Datos!$C$15)))</f>
        <v>790.4</v>
      </c>
      <c r="M190" s="232">
        <v>25</v>
      </c>
      <c r="N190" s="232">
        <f t="shared" ref="N190" si="65">SUM(J190:M190)</f>
        <v>1561.6</v>
      </c>
      <c r="O190" s="280">
        <f t="shared" si="63"/>
        <v>24438.400000000001</v>
      </c>
    </row>
    <row r="191" spans="1:16" s="123" customFormat="1" ht="36.75" customHeight="1" x14ac:dyDescent="0.2">
      <c r="A191" s="311" t="s">
        <v>631</v>
      </c>
      <c r="B191" s="312"/>
      <c r="C191" s="167">
        <v>19</v>
      </c>
      <c r="D191" s="167"/>
      <c r="E191" s="279"/>
      <c r="F191" s="185"/>
      <c r="G191" s="171">
        <f>SUM(G172:G190)</f>
        <v>555246</v>
      </c>
      <c r="H191" s="171">
        <f t="shared" ref="H191:O191" si="66">SUM(H172:H190)</f>
        <v>0</v>
      </c>
      <c r="I191" s="171">
        <f t="shared" si="66"/>
        <v>555246</v>
      </c>
      <c r="J191" s="171">
        <f t="shared" si="66"/>
        <v>15935.560200000004</v>
      </c>
      <c r="K191" s="171">
        <f t="shared" si="66"/>
        <v>1227.241499999999</v>
      </c>
      <c r="L191" s="171">
        <f t="shared" si="66"/>
        <v>16879.478399999996</v>
      </c>
      <c r="M191" s="171">
        <f t="shared" si="66"/>
        <v>17748.439999999999</v>
      </c>
      <c r="N191" s="171">
        <f t="shared" si="66"/>
        <v>51790.720099999984</v>
      </c>
      <c r="O191" s="171">
        <f t="shared" si="66"/>
        <v>503455.27990000014</v>
      </c>
    </row>
    <row r="192" spans="1:16" s="9" customFormat="1" ht="36.75" customHeight="1" x14ac:dyDescent="0.2">
      <c r="A192" s="311" t="s">
        <v>637</v>
      </c>
      <c r="B192" s="312"/>
      <c r="C192" s="312"/>
      <c r="D192" s="312"/>
      <c r="E192" s="312"/>
      <c r="F192" s="312"/>
      <c r="G192" s="312"/>
      <c r="H192" s="312"/>
      <c r="I192" s="312"/>
      <c r="J192" s="312"/>
      <c r="K192" s="312"/>
      <c r="L192" s="312"/>
      <c r="M192" s="312"/>
      <c r="N192" s="312"/>
      <c r="O192" s="313"/>
    </row>
    <row r="193" spans="1:15" s="9" customFormat="1" ht="36.75" customHeight="1" x14ac:dyDescent="0.2">
      <c r="A193" s="221">
        <v>152</v>
      </c>
      <c r="B193" s="158" t="s">
        <v>247</v>
      </c>
      <c r="C193" s="158" t="s">
        <v>554</v>
      </c>
      <c r="D193" s="176" t="s">
        <v>538</v>
      </c>
      <c r="E193" s="188" t="s">
        <v>347</v>
      </c>
      <c r="F193" s="188" t="s">
        <v>19</v>
      </c>
      <c r="G193" s="232">
        <v>145000</v>
      </c>
      <c r="H193" s="232">
        <v>0</v>
      </c>
      <c r="I193" s="232">
        <f>SUM(G193:H193)</f>
        <v>145000</v>
      </c>
      <c r="J193" s="224">
        <f>IF(G193&gt;=Datos!$D$14,(Datos!$D$14*Datos!$C$14),IF(G193&lt;=Datos!$D$14,(G193*Datos!$C$14)))</f>
        <v>4161.5</v>
      </c>
      <c r="K193" s="233">
        <v>22261.63</v>
      </c>
      <c r="L193" s="224">
        <f>IF(G193&gt;=Datos!$D$15,(Datos!$D$15*Datos!$C$15),IF(G193&lt;=Datos!$D$15,(G193*Datos!$C$15)))</f>
        <v>4408</v>
      </c>
      <c r="M193" s="232">
        <v>1740.46</v>
      </c>
      <c r="N193" s="232">
        <f>SUM(J193:M193)</f>
        <v>32571.59</v>
      </c>
      <c r="O193" s="280">
        <f>+G193-N193</f>
        <v>112428.41</v>
      </c>
    </row>
    <row r="194" spans="1:15" s="123" customFormat="1" ht="36.75" customHeight="1" x14ac:dyDescent="0.2">
      <c r="A194" s="311" t="s">
        <v>631</v>
      </c>
      <c r="B194" s="312"/>
      <c r="C194" s="167">
        <v>1</v>
      </c>
      <c r="D194" s="167"/>
      <c r="E194" s="279"/>
      <c r="F194" s="185"/>
      <c r="G194" s="171">
        <f t="shared" ref="G194:O194" si="67">SUM(G193:G193)</f>
        <v>145000</v>
      </c>
      <c r="H194" s="172">
        <f t="shared" si="67"/>
        <v>0</v>
      </c>
      <c r="I194" s="172">
        <f t="shared" si="67"/>
        <v>145000</v>
      </c>
      <c r="J194" s="172">
        <f t="shared" si="67"/>
        <v>4161.5</v>
      </c>
      <c r="K194" s="173">
        <f t="shared" si="67"/>
        <v>22261.63</v>
      </c>
      <c r="L194" s="172">
        <f t="shared" si="67"/>
        <v>4408</v>
      </c>
      <c r="M194" s="172">
        <f t="shared" si="67"/>
        <v>1740.46</v>
      </c>
      <c r="N194" s="174">
        <f t="shared" si="67"/>
        <v>32571.59</v>
      </c>
      <c r="O194" s="175">
        <f t="shared" si="67"/>
        <v>112428.41</v>
      </c>
    </row>
    <row r="195" spans="1:15" s="9" customFormat="1" ht="36.75" customHeight="1" x14ac:dyDescent="0.2">
      <c r="A195" s="311" t="s">
        <v>642</v>
      </c>
      <c r="B195" s="312"/>
      <c r="C195" s="312"/>
      <c r="D195" s="312"/>
      <c r="E195" s="312"/>
      <c r="F195" s="312"/>
      <c r="G195" s="312"/>
      <c r="H195" s="312"/>
      <c r="I195" s="312"/>
      <c r="J195" s="312"/>
      <c r="K195" s="312"/>
      <c r="L195" s="312"/>
      <c r="M195" s="312"/>
      <c r="N195" s="312"/>
      <c r="O195" s="284"/>
    </row>
    <row r="196" spans="1:15" s="9" customFormat="1" ht="36.75" customHeight="1" x14ac:dyDescent="0.2">
      <c r="A196" s="221">
        <v>153</v>
      </c>
      <c r="B196" s="176" t="s">
        <v>785</v>
      </c>
      <c r="C196" s="158" t="s">
        <v>351</v>
      </c>
      <c r="D196" s="158" t="s">
        <v>786</v>
      </c>
      <c r="E196" s="188" t="s">
        <v>347</v>
      </c>
      <c r="F196" s="188" t="s">
        <v>19</v>
      </c>
      <c r="G196" s="232">
        <v>150000</v>
      </c>
      <c r="H196" s="232">
        <v>0</v>
      </c>
      <c r="I196" s="232">
        <f t="shared" ref="I196:I197" si="68">SUM(G196:H196)</f>
        <v>150000</v>
      </c>
      <c r="J196" s="224">
        <f>IF(G196&gt;=Datos!$D$14,(Datos!$D$14*Datos!$C$14),IF(G196&lt;=Datos!$D$14,(G196*Datos!$C$14)))</f>
        <v>4305</v>
      </c>
      <c r="K196" s="233">
        <v>23866.62</v>
      </c>
      <c r="L196" s="224">
        <f>IF(G196&gt;=Datos!$D$15,(Datos!$D$15*Datos!$C$15),IF(G196&lt;=Datos!$D$15,(G196*Datos!$C$15)))</f>
        <v>4560</v>
      </c>
      <c r="M196" s="232">
        <v>25</v>
      </c>
      <c r="N196" s="232">
        <f t="shared" ref="N196:N207" si="69">SUM(J196:M196)</f>
        <v>32756.62</v>
      </c>
      <c r="O196" s="280">
        <f t="shared" ref="O196:O233" si="70">+G196-N196</f>
        <v>117243.38</v>
      </c>
    </row>
    <row r="197" spans="1:15" s="9" customFormat="1" ht="36.75" customHeight="1" x14ac:dyDescent="0.2">
      <c r="A197" s="221">
        <v>154</v>
      </c>
      <c r="B197" s="158" t="s">
        <v>36</v>
      </c>
      <c r="C197" s="158" t="s">
        <v>351</v>
      </c>
      <c r="D197" s="158" t="s">
        <v>270</v>
      </c>
      <c r="E197" s="188" t="s">
        <v>347</v>
      </c>
      <c r="F197" s="188" t="s">
        <v>19</v>
      </c>
      <c r="G197" s="232">
        <v>55000</v>
      </c>
      <c r="H197" s="232">
        <v>0</v>
      </c>
      <c r="I197" s="232">
        <f t="shared" si="68"/>
        <v>55000</v>
      </c>
      <c r="J197" s="224">
        <f>IF(G197&gt;=Datos!$D$14,(Datos!$D$14*Datos!$C$14),IF(G197&lt;=Datos!$D$14,(G197*Datos!$C$14)))</f>
        <v>1578.5</v>
      </c>
      <c r="K197" s="233">
        <v>2302.36</v>
      </c>
      <c r="L197" s="224">
        <f>IF(G197&gt;=Datos!$D$15,(Datos!$D$15*Datos!$C$15),IF(G197&lt;=Datos!$D$15,(G197*Datos!$C$15)))</f>
        <v>1672</v>
      </c>
      <c r="M197" s="232">
        <v>1740.46</v>
      </c>
      <c r="N197" s="232">
        <f t="shared" si="69"/>
        <v>7293.3200000000006</v>
      </c>
      <c r="O197" s="280">
        <f t="shared" si="70"/>
        <v>47706.68</v>
      </c>
    </row>
    <row r="198" spans="1:15" s="123" customFormat="1" ht="36.75" customHeight="1" x14ac:dyDescent="0.2">
      <c r="A198" s="311" t="s">
        <v>631</v>
      </c>
      <c r="B198" s="312"/>
      <c r="C198" s="167">
        <v>2</v>
      </c>
      <c r="D198" s="167"/>
      <c r="E198" s="279"/>
      <c r="F198" s="185"/>
      <c r="G198" s="171">
        <f>SUM(G196:G197)</f>
        <v>205000</v>
      </c>
      <c r="H198" s="171">
        <f t="shared" ref="H198:O198" si="71">SUM(H196:H197)</f>
        <v>0</v>
      </c>
      <c r="I198" s="171">
        <f t="shared" si="71"/>
        <v>205000</v>
      </c>
      <c r="J198" s="171">
        <f t="shared" si="71"/>
        <v>5883.5</v>
      </c>
      <c r="K198" s="171">
        <f t="shared" si="71"/>
        <v>26168.98</v>
      </c>
      <c r="L198" s="171">
        <f t="shared" si="71"/>
        <v>6232</v>
      </c>
      <c r="M198" s="171">
        <f t="shared" si="71"/>
        <v>1765.46</v>
      </c>
      <c r="N198" s="171">
        <f t="shared" si="71"/>
        <v>40049.94</v>
      </c>
      <c r="O198" s="171">
        <f t="shared" si="71"/>
        <v>164950.06</v>
      </c>
    </row>
    <row r="199" spans="1:15" s="9" customFormat="1" ht="36.75" customHeight="1" x14ac:dyDescent="0.2">
      <c r="A199" s="311" t="s">
        <v>638</v>
      </c>
      <c r="B199" s="312"/>
      <c r="C199" s="312"/>
      <c r="D199" s="312"/>
      <c r="E199" s="312"/>
      <c r="F199" s="312"/>
      <c r="G199" s="312"/>
      <c r="H199" s="312"/>
      <c r="I199" s="312"/>
      <c r="J199" s="312"/>
      <c r="K199" s="312"/>
      <c r="L199" s="312"/>
      <c r="M199" s="312"/>
      <c r="N199" s="312"/>
      <c r="O199" s="284"/>
    </row>
    <row r="200" spans="1:15" s="9" customFormat="1" ht="36.75" customHeight="1" x14ac:dyDescent="0.2">
      <c r="A200" s="221">
        <v>155</v>
      </c>
      <c r="B200" s="243" t="s">
        <v>551</v>
      </c>
      <c r="C200" s="158" t="s">
        <v>351</v>
      </c>
      <c r="D200" s="243" t="s">
        <v>495</v>
      </c>
      <c r="E200" s="188" t="s">
        <v>347</v>
      </c>
      <c r="F200" s="188" t="s">
        <v>19</v>
      </c>
      <c r="G200" s="182">
        <v>38000</v>
      </c>
      <c r="H200" s="232">
        <v>0</v>
      </c>
      <c r="I200" s="182">
        <f t="shared" ref="I200:I211" si="72">SUM(G200:H200)</f>
        <v>38000</v>
      </c>
      <c r="J200" s="224">
        <f>IF(G200&gt;=Datos!$D$14,(Datos!$D$14*Datos!$C$14),IF(G200&lt;=Datos!$D$14,(G200*Datos!$C$14)))</f>
        <v>1090.5999999999999</v>
      </c>
      <c r="K200" s="233">
        <f>IF((G200-J200-L200)&lt;=Datos!$G$7,"0",IF((G200-J200-L200)&lt;=Datos!$G$8,((G200-J200-L200)-Datos!$F$8)*Datos!$I$6,IF((G200-J200-L200)&lt;=Datos!$G$9,Datos!$I$8+((G200-J200-L200)-Datos!$F$9)*Datos!$J$6,IF((G200-J200-L200)&gt;=Datos!$F$10,(Datos!$I$8+Datos!$J$8)+((G200-J200-L200)-Datos!$F$10)*Datos!$K$6))))</f>
        <v>160.37850000000034</v>
      </c>
      <c r="L200" s="224">
        <f>IF(G200&gt;=Datos!$D$15,(Datos!$D$15*Datos!$C$15),IF(G200&lt;=Datos!$D$15,(G200*Datos!$C$15)))</f>
        <v>1155.2</v>
      </c>
      <c r="M200" s="232">
        <v>25</v>
      </c>
      <c r="N200" s="182">
        <f t="shared" si="69"/>
        <v>2431.1785</v>
      </c>
      <c r="O200" s="280">
        <f t="shared" si="70"/>
        <v>35568.821499999998</v>
      </c>
    </row>
    <row r="201" spans="1:15" s="9" customFormat="1" ht="36.75" customHeight="1" x14ac:dyDescent="0.2">
      <c r="A201" s="221">
        <v>156</v>
      </c>
      <c r="B201" s="158" t="s">
        <v>165</v>
      </c>
      <c r="C201" s="158" t="s">
        <v>351</v>
      </c>
      <c r="D201" s="176" t="s">
        <v>414</v>
      </c>
      <c r="E201" s="188" t="s">
        <v>347</v>
      </c>
      <c r="F201" s="188" t="s">
        <v>19</v>
      </c>
      <c r="G201" s="232">
        <v>65000</v>
      </c>
      <c r="H201" s="232">
        <v>0</v>
      </c>
      <c r="I201" s="232">
        <f t="shared" si="72"/>
        <v>65000</v>
      </c>
      <c r="J201" s="224">
        <f>IF(G201&gt;=Datos!$D$14,(Datos!$D$14*Datos!$C$14),IF(G201&lt;=Datos!$D$14,(G201*Datos!$C$14)))</f>
        <v>1865.5</v>
      </c>
      <c r="K201" s="233">
        <f>IF((G201-J201-L201)&lt;=Datos!$G$7,"0",IF((G201-J201-L201)&lt;=Datos!$G$8,((G201-J201-L201)-Datos!$F$8)*Datos!$I$6,IF((G201-J201-L201)&lt;=Datos!$G$9,Datos!$I$8+((G201-J201-L201)-Datos!$F$9)*Datos!$J$6,IF((G201-J201-L201)&gt;=Datos!$F$10,(Datos!$I$8+Datos!$J$8)+((G201-J201-L201)-Datos!$F$10)*Datos!$K$6))))</f>
        <v>4427.5756666666657</v>
      </c>
      <c r="L201" s="224">
        <f>IF(G201&gt;=Datos!$D$15,(Datos!$D$15*Datos!$C$15),IF(G201&lt;=Datos!$D$15,(G201*Datos!$C$15)))</f>
        <v>1976</v>
      </c>
      <c r="M201" s="232">
        <v>25</v>
      </c>
      <c r="N201" s="182">
        <f t="shared" si="69"/>
        <v>8294.0756666666657</v>
      </c>
      <c r="O201" s="280">
        <f t="shared" si="70"/>
        <v>56705.924333333336</v>
      </c>
    </row>
    <row r="202" spans="1:15" s="9" customFormat="1" ht="36.75" customHeight="1" x14ac:dyDescent="0.2">
      <c r="A202" s="221">
        <v>157</v>
      </c>
      <c r="B202" s="243" t="s">
        <v>548</v>
      </c>
      <c r="C202" s="158" t="s">
        <v>351</v>
      </c>
      <c r="D202" s="243" t="s">
        <v>263</v>
      </c>
      <c r="E202" s="188" t="s">
        <v>347</v>
      </c>
      <c r="F202" s="188" t="s">
        <v>19</v>
      </c>
      <c r="G202" s="182">
        <v>48510</v>
      </c>
      <c r="H202" s="232">
        <v>0</v>
      </c>
      <c r="I202" s="182">
        <f t="shared" si="72"/>
        <v>48510</v>
      </c>
      <c r="J202" s="224">
        <f>IF(G202&gt;=Datos!$D$14,(Datos!$D$14*Datos!$C$14),IF(G202&lt;=Datos!$D$14,(G202*Datos!$C$14)))</f>
        <v>1392.2370000000001</v>
      </c>
      <c r="K202" s="233">
        <f>IF((G202-J202-L202)&lt;=Datos!$G$7,"0",IF((G202-J202-L202)&lt;=Datos!$G$8,((G202-J202-L202)-Datos!$F$8)*Datos!$I$6,IF((G202-J202-L202)&lt;=Datos!$G$9,Datos!$I$8+((G202-J202-L202)-Datos!$F$9)*Datos!$J$6,IF((G202-J202-L202)&gt;=Datos!$F$10,(Datos!$I$8+Datos!$J$8)+((G202-J202-L202)-Datos!$F$10)*Datos!$K$6))))</f>
        <v>1643.7073499999999</v>
      </c>
      <c r="L202" s="224">
        <f>IF(G202&gt;=Datos!$D$15,(Datos!$D$15*Datos!$C$15),IF(G202&lt;=Datos!$D$15,(G202*Datos!$C$15)))</f>
        <v>1474.704</v>
      </c>
      <c r="M202" s="232">
        <v>25</v>
      </c>
      <c r="N202" s="182">
        <f t="shared" si="69"/>
        <v>4535.6483499999995</v>
      </c>
      <c r="O202" s="280">
        <f t="shared" si="70"/>
        <v>43974.351649999997</v>
      </c>
    </row>
    <row r="203" spans="1:15" s="9" customFormat="1" ht="36.75" customHeight="1" x14ac:dyDescent="0.2">
      <c r="A203" s="221">
        <v>158</v>
      </c>
      <c r="B203" s="158" t="s">
        <v>210</v>
      </c>
      <c r="C203" s="158" t="s">
        <v>351</v>
      </c>
      <c r="D203" s="158" t="s">
        <v>263</v>
      </c>
      <c r="E203" s="188" t="s">
        <v>347</v>
      </c>
      <c r="F203" s="188" t="s">
        <v>19</v>
      </c>
      <c r="G203" s="232">
        <v>50000</v>
      </c>
      <c r="H203" s="232">
        <v>0</v>
      </c>
      <c r="I203" s="232">
        <f t="shared" si="72"/>
        <v>50000</v>
      </c>
      <c r="J203" s="224">
        <f>IF(G203&gt;=Datos!$D$14,(Datos!$D$14*Datos!$C$14),IF(G203&lt;=Datos!$D$14,(G203*Datos!$C$14)))</f>
        <v>1435</v>
      </c>
      <c r="K203" s="233">
        <v>1339.36</v>
      </c>
      <c r="L203" s="224">
        <f>IF(G203&gt;=Datos!$D$15,(Datos!$D$15*Datos!$C$15),IF(G203&lt;=Datos!$D$15,(G203*Datos!$C$15)))</f>
        <v>1520</v>
      </c>
      <c r="M203" s="232">
        <v>3455.92</v>
      </c>
      <c r="N203" s="182">
        <f t="shared" si="69"/>
        <v>7750.28</v>
      </c>
      <c r="O203" s="280">
        <f t="shared" si="70"/>
        <v>42249.72</v>
      </c>
    </row>
    <row r="204" spans="1:15" s="9" customFormat="1" ht="36.75" customHeight="1" x14ac:dyDescent="0.2">
      <c r="A204" s="221">
        <v>159</v>
      </c>
      <c r="B204" s="158" t="s">
        <v>211</v>
      </c>
      <c r="C204" s="158" t="s">
        <v>351</v>
      </c>
      <c r="D204" s="158" t="s">
        <v>420</v>
      </c>
      <c r="E204" s="188" t="s">
        <v>347</v>
      </c>
      <c r="F204" s="188" t="s">
        <v>19</v>
      </c>
      <c r="G204" s="232">
        <v>35000</v>
      </c>
      <c r="H204" s="232">
        <v>0</v>
      </c>
      <c r="I204" s="232">
        <f t="shared" si="72"/>
        <v>35000</v>
      </c>
      <c r="J204" s="224">
        <f>IF(G204&gt;=Datos!$D$14,(Datos!$D$14*Datos!$C$14),IF(G204&lt;=Datos!$D$14,(G204*Datos!$C$14)))</f>
        <v>1004.5</v>
      </c>
      <c r="K204" s="233" t="str">
        <f>IF((G204-J204-L204)&lt;=Datos!$G$7,"0",IF((G204-J204-L204)&lt;=Datos!$G$8,((G204-J204-L204)-Datos!$F$8)*Datos!$I$6,IF((G204-J204-L204)&lt;=Datos!$G$9,Datos!$I$8+((G204-J204-L204)-Datos!$F$9)*Datos!$J$6,IF((G204-J204-L204)&gt;=Datos!$F$10,(Datos!$I$8+Datos!$J$8)+((G204-J204-L204)-Datos!$F$10)*Datos!$K$6))))</f>
        <v>0</v>
      </c>
      <c r="L204" s="224">
        <f>IF(G204&gt;=Datos!$D$15,(Datos!$D$15*Datos!$C$15),IF(G204&lt;=Datos!$D$15,(G204*Datos!$C$15)))</f>
        <v>1064</v>
      </c>
      <c r="M204" s="232">
        <v>1025</v>
      </c>
      <c r="N204" s="182">
        <f t="shared" si="69"/>
        <v>3093.5</v>
      </c>
      <c r="O204" s="280">
        <f t="shared" si="70"/>
        <v>31906.5</v>
      </c>
    </row>
    <row r="205" spans="1:15" s="123" customFormat="1" ht="36.75" customHeight="1" x14ac:dyDescent="0.2">
      <c r="A205" s="311" t="s">
        <v>631</v>
      </c>
      <c r="B205" s="312"/>
      <c r="C205" s="167">
        <v>5</v>
      </c>
      <c r="D205" s="167"/>
      <c r="E205" s="279"/>
      <c r="F205" s="185"/>
      <c r="G205" s="171">
        <f t="shared" ref="G205:O205" si="73">SUM(G200:G204)</f>
        <v>236510</v>
      </c>
      <c r="H205" s="171">
        <f t="shared" si="73"/>
        <v>0</v>
      </c>
      <c r="I205" s="171">
        <f t="shared" si="73"/>
        <v>236510</v>
      </c>
      <c r="J205" s="171">
        <f t="shared" si="73"/>
        <v>6787.8369999999995</v>
      </c>
      <c r="K205" s="171">
        <f t="shared" si="73"/>
        <v>7571.0215166666658</v>
      </c>
      <c r="L205" s="171">
        <f t="shared" si="73"/>
        <v>7189.9039999999995</v>
      </c>
      <c r="M205" s="171">
        <f t="shared" si="73"/>
        <v>4555.92</v>
      </c>
      <c r="N205" s="171">
        <f t="shared" si="73"/>
        <v>26104.682516666664</v>
      </c>
      <c r="O205" s="171">
        <f t="shared" si="73"/>
        <v>210405.31748333332</v>
      </c>
    </row>
    <row r="206" spans="1:15" s="9" customFormat="1" ht="36.75" customHeight="1" x14ac:dyDescent="0.2">
      <c r="A206" s="311" t="s">
        <v>639</v>
      </c>
      <c r="B206" s="312"/>
      <c r="C206" s="312"/>
      <c r="D206" s="312"/>
      <c r="E206" s="312"/>
      <c r="F206" s="312"/>
      <c r="G206" s="312"/>
      <c r="H206" s="312"/>
      <c r="I206" s="312"/>
      <c r="J206" s="312"/>
      <c r="K206" s="312"/>
      <c r="L206" s="312"/>
      <c r="M206" s="312"/>
      <c r="N206" s="312"/>
      <c r="O206" s="284"/>
    </row>
    <row r="207" spans="1:15" s="9" customFormat="1" ht="36.75" customHeight="1" x14ac:dyDescent="0.2">
      <c r="A207" s="221">
        <v>160</v>
      </c>
      <c r="B207" s="158" t="s">
        <v>470</v>
      </c>
      <c r="C207" s="158" t="s">
        <v>353</v>
      </c>
      <c r="D207" s="158" t="s">
        <v>558</v>
      </c>
      <c r="E207" s="188" t="s">
        <v>347</v>
      </c>
      <c r="F207" s="188" t="s">
        <v>348</v>
      </c>
      <c r="G207" s="232">
        <v>170000</v>
      </c>
      <c r="H207" s="232">
        <v>0</v>
      </c>
      <c r="I207" s="232">
        <f t="shared" si="72"/>
        <v>170000</v>
      </c>
      <c r="J207" s="224">
        <f>IF(G207&gt;=Datos!$D$14,(Datos!$D$14*Datos!$C$14),IF(G207&lt;=Datos!$D$14,(G207*Datos!$C$14)))</f>
        <v>4879</v>
      </c>
      <c r="K207" s="233">
        <v>28571.119999999999</v>
      </c>
      <c r="L207" s="224">
        <v>5168</v>
      </c>
      <c r="M207" s="232">
        <v>5025</v>
      </c>
      <c r="N207" s="232">
        <f t="shared" si="69"/>
        <v>43643.119999999995</v>
      </c>
      <c r="O207" s="280">
        <f t="shared" si="70"/>
        <v>126356.88</v>
      </c>
    </row>
    <row r="208" spans="1:15" s="123" customFormat="1" ht="36.75" customHeight="1" x14ac:dyDescent="0.2">
      <c r="A208" s="311" t="s">
        <v>631</v>
      </c>
      <c r="B208" s="312"/>
      <c r="C208" s="167">
        <v>1</v>
      </c>
      <c r="D208" s="167"/>
      <c r="E208" s="279"/>
      <c r="F208" s="185"/>
      <c r="G208" s="171">
        <f t="shared" ref="G208:O208" si="74">SUM(G207)</f>
        <v>170000</v>
      </c>
      <c r="H208" s="172">
        <f t="shared" si="74"/>
        <v>0</v>
      </c>
      <c r="I208" s="172">
        <f t="shared" si="74"/>
        <v>170000</v>
      </c>
      <c r="J208" s="172">
        <f t="shared" si="74"/>
        <v>4879</v>
      </c>
      <c r="K208" s="173">
        <f t="shared" si="74"/>
        <v>28571.119999999999</v>
      </c>
      <c r="L208" s="172">
        <f t="shared" si="74"/>
        <v>5168</v>
      </c>
      <c r="M208" s="172">
        <f t="shared" si="74"/>
        <v>5025</v>
      </c>
      <c r="N208" s="174">
        <f t="shared" si="74"/>
        <v>43643.119999999995</v>
      </c>
      <c r="O208" s="175">
        <f t="shared" si="74"/>
        <v>126356.88</v>
      </c>
    </row>
    <row r="209" spans="1:16" s="9" customFormat="1" ht="36.75" customHeight="1" x14ac:dyDescent="0.2">
      <c r="A209" s="311" t="s">
        <v>640</v>
      </c>
      <c r="B209" s="312"/>
      <c r="C209" s="312"/>
      <c r="D209" s="312"/>
      <c r="E209" s="312"/>
      <c r="F209" s="312"/>
      <c r="G209" s="312"/>
      <c r="H209" s="312"/>
      <c r="I209" s="312"/>
      <c r="J209" s="312"/>
      <c r="K209" s="312"/>
      <c r="L209" s="312"/>
      <c r="M209" s="312"/>
      <c r="N209" s="312"/>
      <c r="O209" s="313"/>
    </row>
    <row r="210" spans="1:16" s="9" customFormat="1" ht="36.75" customHeight="1" x14ac:dyDescent="0.2">
      <c r="A210" s="221">
        <v>161</v>
      </c>
      <c r="B210" s="213" t="s">
        <v>586</v>
      </c>
      <c r="C210" s="158" t="s">
        <v>353</v>
      </c>
      <c r="D210" s="181" t="s">
        <v>495</v>
      </c>
      <c r="E210" s="188" t="s">
        <v>347</v>
      </c>
      <c r="F210" s="188" t="s">
        <v>19</v>
      </c>
      <c r="G210" s="232">
        <v>38000</v>
      </c>
      <c r="H210" s="232">
        <v>0</v>
      </c>
      <c r="I210" s="232">
        <f t="shared" si="72"/>
        <v>38000</v>
      </c>
      <c r="J210" s="224">
        <v>1090.5999999999999</v>
      </c>
      <c r="K210" s="233">
        <v>160.38</v>
      </c>
      <c r="L210" s="224">
        <v>1155.2</v>
      </c>
      <c r="M210" s="232">
        <v>25</v>
      </c>
      <c r="N210" s="232">
        <f>+J210+K210+L210+M210</f>
        <v>2431.1800000000003</v>
      </c>
      <c r="O210" s="280">
        <f t="shared" si="70"/>
        <v>35568.82</v>
      </c>
    </row>
    <row r="211" spans="1:16" s="9" customFormat="1" ht="36.75" customHeight="1" x14ac:dyDescent="0.2">
      <c r="A211" s="221">
        <v>162</v>
      </c>
      <c r="B211" s="213" t="s">
        <v>587</v>
      </c>
      <c r="C211" s="158" t="s">
        <v>353</v>
      </c>
      <c r="D211" s="181" t="s">
        <v>495</v>
      </c>
      <c r="E211" s="188" t="s">
        <v>347</v>
      </c>
      <c r="F211" s="188" t="s">
        <v>19</v>
      </c>
      <c r="G211" s="182">
        <v>38000</v>
      </c>
      <c r="H211" s="232">
        <v>0</v>
      </c>
      <c r="I211" s="182">
        <f t="shared" si="72"/>
        <v>38000</v>
      </c>
      <c r="J211" s="224">
        <v>1090.5999999999999</v>
      </c>
      <c r="K211" s="233">
        <v>160.38</v>
      </c>
      <c r="L211" s="224">
        <v>1155.2</v>
      </c>
      <c r="M211" s="232">
        <v>25</v>
      </c>
      <c r="N211" s="232">
        <f t="shared" ref="N211:N213" si="75">+J211+K211+L211+M211</f>
        <v>2431.1800000000003</v>
      </c>
      <c r="O211" s="280">
        <f t="shared" si="70"/>
        <v>35568.82</v>
      </c>
    </row>
    <row r="212" spans="1:16" ht="36.75" customHeight="1" x14ac:dyDescent="0.2">
      <c r="A212" s="221">
        <v>163</v>
      </c>
      <c r="B212" s="227" t="s">
        <v>233</v>
      </c>
      <c r="C212" s="227" t="s">
        <v>353</v>
      </c>
      <c r="D212" s="227" t="s">
        <v>263</v>
      </c>
      <c r="E212" s="228" t="s">
        <v>347</v>
      </c>
      <c r="F212" s="228" t="s">
        <v>19</v>
      </c>
      <c r="G212" s="229">
        <v>37400</v>
      </c>
      <c r="H212" s="229">
        <v>0</v>
      </c>
      <c r="I212" s="229">
        <f t="shared" ref="I212:I217" si="76">SUM(G212:H212)</f>
        <v>37400</v>
      </c>
      <c r="J212" s="230">
        <f>IF(G212&gt;=Datos!$D$14,(Datos!$D$14*Datos!$C$14),IF(G212&lt;=Datos!$D$14,(G212*Datos!$C$14)))</f>
        <v>1073.3799999999999</v>
      </c>
      <c r="K212" s="231">
        <f>IF((G212-J212-L212)&lt;=Datos!$G$7,"0",IF((G212-J212-L212)&lt;=Datos!$G$8,((G212-J212-L212)-Datos!$F$8)*Datos!$I$6,IF((G212-J212-L212)&lt;=Datos!$G$9,Datos!$I$8+((G212-J212-L212)-Datos!$F$9)*Datos!$J$6,IF((G212-J212-L212)&gt;=Datos!$F$10,(Datos!$I$8+Datos!$J$8)+((G212-J212-L212)-Datos!$F$10)*Datos!$K$6))))</f>
        <v>75.697500000000218</v>
      </c>
      <c r="L212" s="230">
        <f>IF(G212&gt;=Datos!$D$15,(Datos!$D$15*Datos!$C$15),IF(G212&lt;=Datos!$D$15,(G212*Datos!$C$15)))</f>
        <v>1136.96</v>
      </c>
      <c r="M212" s="229">
        <v>25</v>
      </c>
      <c r="N212" s="232">
        <f t="shared" si="75"/>
        <v>2311.0375000000004</v>
      </c>
      <c r="O212" s="280">
        <f t="shared" si="70"/>
        <v>35088.962500000001</v>
      </c>
    </row>
    <row r="213" spans="1:16" ht="36.75" customHeight="1" x14ac:dyDescent="0.2">
      <c r="A213" s="221">
        <v>164</v>
      </c>
      <c r="B213" s="227" t="s">
        <v>113</v>
      </c>
      <c r="C213" s="227" t="s">
        <v>353</v>
      </c>
      <c r="D213" s="227" t="s">
        <v>268</v>
      </c>
      <c r="E213" s="228" t="s">
        <v>347</v>
      </c>
      <c r="F213" s="228" t="s">
        <v>19</v>
      </c>
      <c r="G213" s="229">
        <v>70000</v>
      </c>
      <c r="H213" s="229">
        <v>0</v>
      </c>
      <c r="I213" s="229">
        <f t="shared" si="76"/>
        <v>70000</v>
      </c>
      <c r="J213" s="230">
        <f>IF(G213&gt;=Datos!$D$14,(Datos!$D$14*Datos!$C$14),IF(G213&lt;=Datos!$D$14,(G213*Datos!$C$14)))</f>
        <v>2009</v>
      </c>
      <c r="K213" s="231">
        <f>IF((G213-J213-L213)&lt;=Datos!$G$7,"0",IF((G213-J213-L213)&lt;=Datos!$G$8,((G213-J213-L213)-Datos!$F$8)*Datos!$I$6,IF((G213-J213-L213)&lt;=Datos!$G$9,Datos!$I$8+((G213-J213-L213)-Datos!$F$9)*Datos!$J$6,IF((G213-J213-L213)&gt;=Datos!$F$10,(Datos!$I$8+Datos!$J$8)+((G213-J213-L213)-Datos!$F$10)*Datos!$K$6))))</f>
        <v>5368.4756666666663</v>
      </c>
      <c r="L213" s="230">
        <f>IF(G213&gt;=Datos!$D$15,(Datos!$D$15*Datos!$C$15),IF(G213&lt;=Datos!$D$15,(G213*Datos!$C$15)))</f>
        <v>2128</v>
      </c>
      <c r="M213" s="229">
        <v>17877.47</v>
      </c>
      <c r="N213" s="232">
        <f t="shared" si="75"/>
        <v>27382.945666666667</v>
      </c>
      <c r="O213" s="280">
        <f t="shared" si="70"/>
        <v>42617.054333333333</v>
      </c>
    </row>
    <row r="214" spans="1:16" s="123" customFormat="1" ht="36.75" customHeight="1" x14ac:dyDescent="0.2">
      <c r="A214" s="311" t="s">
        <v>631</v>
      </c>
      <c r="B214" s="312"/>
      <c r="C214" s="167">
        <v>4</v>
      </c>
      <c r="D214" s="167"/>
      <c r="E214" s="279"/>
      <c r="F214" s="185"/>
      <c r="G214" s="171">
        <f t="shared" ref="G214:O214" si="77">SUM(G210:G213)</f>
        <v>183400</v>
      </c>
      <c r="H214" s="171">
        <f t="shared" si="77"/>
        <v>0</v>
      </c>
      <c r="I214" s="171">
        <f t="shared" si="77"/>
        <v>183400</v>
      </c>
      <c r="J214" s="171">
        <f t="shared" si="77"/>
        <v>5263.58</v>
      </c>
      <c r="K214" s="171">
        <f t="shared" si="77"/>
        <v>5764.9331666666667</v>
      </c>
      <c r="L214" s="171">
        <f t="shared" si="77"/>
        <v>5575.3600000000006</v>
      </c>
      <c r="M214" s="171">
        <f t="shared" si="77"/>
        <v>17952.47</v>
      </c>
      <c r="N214" s="171">
        <f t="shared" si="77"/>
        <v>34556.343166666666</v>
      </c>
      <c r="O214" s="171">
        <f t="shared" si="77"/>
        <v>148843.65683333334</v>
      </c>
    </row>
    <row r="215" spans="1:16" s="9" customFormat="1" ht="36.75" customHeight="1" x14ac:dyDescent="0.2">
      <c r="A215" s="311" t="s">
        <v>641</v>
      </c>
      <c r="B215" s="312"/>
      <c r="C215" s="312"/>
      <c r="D215" s="312"/>
      <c r="E215" s="312"/>
      <c r="F215" s="312"/>
      <c r="G215" s="312"/>
      <c r="H215" s="312"/>
      <c r="I215" s="312"/>
      <c r="J215" s="312"/>
      <c r="K215" s="312"/>
      <c r="L215" s="312"/>
      <c r="M215" s="312"/>
      <c r="N215" s="312"/>
      <c r="O215" s="313"/>
    </row>
    <row r="216" spans="1:16" s="9" customFormat="1" ht="36.75" customHeight="1" x14ac:dyDescent="0.2">
      <c r="A216" s="221">
        <v>165</v>
      </c>
      <c r="B216" s="158" t="s">
        <v>97</v>
      </c>
      <c r="C216" s="158" t="s">
        <v>352</v>
      </c>
      <c r="D216" s="158" t="s">
        <v>287</v>
      </c>
      <c r="E216" s="188" t="s">
        <v>347</v>
      </c>
      <c r="F216" s="188" t="s">
        <v>348</v>
      </c>
      <c r="G216" s="232">
        <v>170000</v>
      </c>
      <c r="H216" s="232">
        <v>0</v>
      </c>
      <c r="I216" s="232">
        <f t="shared" si="76"/>
        <v>170000</v>
      </c>
      <c r="J216" s="224">
        <f>IF(G216&gt;=Datos!$D$14,(Datos!$D$14*Datos!$C$14),IF(G216&lt;=Datos!$D$14,(G216*Datos!$C$14)))</f>
        <v>4879</v>
      </c>
      <c r="K216" s="233">
        <v>28142.25</v>
      </c>
      <c r="L216" s="224">
        <v>5168</v>
      </c>
      <c r="M216" s="232">
        <v>1740.46</v>
      </c>
      <c r="N216" s="232">
        <f t="shared" ref="N212:N217" si="78">SUM(J216:M216)</f>
        <v>39929.71</v>
      </c>
      <c r="O216" s="280">
        <f t="shared" si="70"/>
        <v>130070.29000000001</v>
      </c>
    </row>
    <row r="217" spans="1:16" s="9" customFormat="1" ht="36.75" customHeight="1" x14ac:dyDescent="0.2">
      <c r="A217" s="221">
        <v>166</v>
      </c>
      <c r="B217" s="243" t="s">
        <v>256</v>
      </c>
      <c r="C217" s="158" t="s">
        <v>352</v>
      </c>
      <c r="D217" s="243" t="s">
        <v>283</v>
      </c>
      <c r="E217" s="188" t="s">
        <v>347</v>
      </c>
      <c r="F217" s="188" t="s">
        <v>19</v>
      </c>
      <c r="G217" s="182">
        <v>35000</v>
      </c>
      <c r="H217" s="232">
        <v>0</v>
      </c>
      <c r="I217" s="182">
        <f t="shared" si="76"/>
        <v>35000</v>
      </c>
      <c r="J217" s="224">
        <f>IF(G217&gt;=Datos!$D$14,(Datos!$D$14*Datos!$C$14),IF(G217&lt;=Datos!$D$14,(G217*Datos!$C$14)))</f>
        <v>1004.5</v>
      </c>
      <c r="K217" s="233" t="str">
        <f>IF((G217-J217-L217)&lt;=Datos!$G$7,"0",IF((G217-J217-L217)&lt;=Datos!$G$8,((G217-J217-L217)-Datos!$F$8)*Datos!$I$6,IF((G217-J217-L217)&lt;=Datos!$G$9,Datos!$I$8+((G217-J217-L217)-Datos!$F$9)*Datos!$J$6,IF((G217-J217-L217)&gt;=Datos!$F$10,(Datos!$I$8+Datos!$J$8)+((G217-J217-L217)-Datos!$F$10)*Datos!$K$6))))</f>
        <v>0</v>
      </c>
      <c r="L217" s="224">
        <f>IF(G217&gt;=Datos!$D$15,(Datos!$D$15*Datos!$C$15),IF(G217&lt;=Datos!$D$15,(G217*Datos!$C$15)))</f>
        <v>1064</v>
      </c>
      <c r="M217" s="232">
        <v>25</v>
      </c>
      <c r="N217" s="232">
        <f t="shared" si="78"/>
        <v>2093.5</v>
      </c>
      <c r="O217" s="280">
        <f t="shared" si="70"/>
        <v>32906.5</v>
      </c>
      <c r="P217" s="25"/>
    </row>
    <row r="218" spans="1:16" s="123" customFormat="1" ht="36.75" customHeight="1" x14ac:dyDescent="0.2">
      <c r="A218" s="311" t="s">
        <v>631</v>
      </c>
      <c r="B218" s="312"/>
      <c r="C218" s="167">
        <v>2</v>
      </c>
      <c r="D218" s="167"/>
      <c r="E218" s="279"/>
      <c r="F218" s="185"/>
      <c r="G218" s="171">
        <f t="shared" ref="G218:O218" si="79">SUM(G216:G217)</f>
        <v>205000</v>
      </c>
      <c r="H218" s="171">
        <f t="shared" si="79"/>
        <v>0</v>
      </c>
      <c r="I218" s="171">
        <f t="shared" si="79"/>
        <v>205000</v>
      </c>
      <c r="J218" s="171">
        <f t="shared" si="79"/>
        <v>5883.5</v>
      </c>
      <c r="K218" s="171">
        <f t="shared" si="79"/>
        <v>28142.25</v>
      </c>
      <c r="L218" s="171">
        <f t="shared" si="79"/>
        <v>6232</v>
      </c>
      <c r="M218" s="171">
        <f t="shared" si="79"/>
        <v>1765.46</v>
      </c>
      <c r="N218" s="171">
        <f t="shared" si="79"/>
        <v>42023.21</v>
      </c>
      <c r="O218" s="171">
        <f t="shared" si="79"/>
        <v>162976.79</v>
      </c>
    </row>
    <row r="219" spans="1:16" s="9" customFormat="1" ht="36.75" customHeight="1" x14ac:dyDescent="0.2">
      <c r="A219" s="311" t="s">
        <v>643</v>
      </c>
      <c r="B219" s="312"/>
      <c r="C219" s="312"/>
      <c r="D219" s="312"/>
      <c r="E219" s="312"/>
      <c r="F219" s="312"/>
      <c r="G219" s="312"/>
      <c r="H219" s="312"/>
      <c r="I219" s="312"/>
      <c r="J219" s="312"/>
      <c r="K219" s="312"/>
      <c r="L219" s="312"/>
      <c r="M219" s="312"/>
      <c r="N219" s="312"/>
      <c r="O219" s="313"/>
    </row>
    <row r="220" spans="1:16" s="9" customFormat="1" ht="36.75" customHeight="1" x14ac:dyDescent="0.2">
      <c r="A220" s="221">
        <v>167</v>
      </c>
      <c r="B220" s="158" t="s">
        <v>341</v>
      </c>
      <c r="C220" s="158" t="s">
        <v>352</v>
      </c>
      <c r="D220" s="158" t="s">
        <v>263</v>
      </c>
      <c r="E220" s="188" t="s">
        <v>347</v>
      </c>
      <c r="F220" s="188" t="s">
        <v>19</v>
      </c>
      <c r="G220" s="232">
        <v>50000</v>
      </c>
      <c r="H220" s="232">
        <v>0</v>
      </c>
      <c r="I220" s="232">
        <f t="shared" ref="I220" si="80">SUM(G220:H220)</f>
        <v>50000</v>
      </c>
      <c r="J220" s="224">
        <f>IF(G220&gt;=Datos!$D$14,(Datos!$D$14*Datos!$C$14),IF(G220&lt;=Datos!$D$14,(G220*Datos!$C$14)))</f>
        <v>1435</v>
      </c>
      <c r="K220" s="233">
        <f>IF((G220-J220-L220)&lt;=Datos!$G$7,"0",IF((G220-J220-L220)&lt;=Datos!$G$8,((G220-J220-L220)-Datos!$F$8)*Datos!$I$6,IF((G220-J220-L220)&lt;=Datos!$G$9,Datos!$I$8+((G220-J220-L220)-Datos!$F$9)*Datos!$J$6,IF((G220-J220-L220)&gt;=Datos!$F$10,(Datos!$I$8+Datos!$J$8)+((G220-J220-L220)-Datos!$F$10)*Datos!$K$6))))</f>
        <v>1853.9984999999997</v>
      </c>
      <c r="L220" s="224">
        <f>IF(G220&gt;=Datos!$D$15,(Datos!$D$15*Datos!$C$15),IF(G220&lt;=Datos!$D$15,(G220*Datos!$C$15)))</f>
        <v>1520</v>
      </c>
      <c r="M220" s="232">
        <v>25</v>
      </c>
      <c r="N220" s="232">
        <f t="shared" ref="N217:N225" si="81">SUM(J220:M220)</f>
        <v>4833.9984999999997</v>
      </c>
      <c r="O220" s="280">
        <f t="shared" si="70"/>
        <v>45166.001499999998</v>
      </c>
    </row>
    <row r="221" spans="1:16" s="9" customFormat="1" ht="36.75" customHeight="1" x14ac:dyDescent="0.2">
      <c r="A221" s="221">
        <v>168</v>
      </c>
      <c r="B221" s="158" t="s">
        <v>366</v>
      </c>
      <c r="C221" s="158" t="s">
        <v>352</v>
      </c>
      <c r="D221" s="158" t="s">
        <v>263</v>
      </c>
      <c r="E221" s="188" t="s">
        <v>347</v>
      </c>
      <c r="F221" s="188" t="s">
        <v>348</v>
      </c>
      <c r="G221" s="232">
        <v>18333.330000000002</v>
      </c>
      <c r="H221" s="232">
        <v>0</v>
      </c>
      <c r="I221" s="232">
        <f t="shared" ref="I221:I223" si="82">SUM(G221:H221)</f>
        <v>18333.330000000002</v>
      </c>
      <c r="J221" s="224">
        <f>IF(G221&gt;=Datos!$D$14,(Datos!$D$14*Datos!$C$14),IF(G221&lt;=Datos!$D$14,(G221*Datos!$C$14)))</f>
        <v>526.16657100000009</v>
      </c>
      <c r="K221" s="233" t="str">
        <f>IF((G221-J221-L221)&lt;=Datos!$G$7,"0",IF((G221-J221-L221)&lt;=Datos!$G$8,((G221-J221-L221)-Datos!$F$8)*Datos!$I$6,IF((G221-J221-L221)&lt;=Datos!$G$9,Datos!$I$8+((G221-J221-L221)-Datos!$F$9)*Datos!$J$6,IF((G221-J221-L221)&gt;=Datos!$F$10,(Datos!$I$8+Datos!$J$8)+((G221-J221-L221)-Datos!$F$10)*Datos!$K$6))))</f>
        <v>0</v>
      </c>
      <c r="L221" s="224">
        <f>IF(G221&gt;=Datos!$D$15,(Datos!$D$15*Datos!$C$15),IF(G221&lt;=Datos!$D$15,(G221*Datos!$C$15)))</f>
        <v>557.33323200000007</v>
      </c>
      <c r="M221" s="232">
        <v>25</v>
      </c>
      <c r="N221" s="232">
        <f t="shared" si="81"/>
        <v>1108.4998030000002</v>
      </c>
      <c r="O221" s="280">
        <f t="shared" si="70"/>
        <v>17224.830197000003</v>
      </c>
    </row>
    <row r="222" spans="1:16" s="9" customFormat="1" ht="36.75" customHeight="1" x14ac:dyDescent="0.2">
      <c r="A222" s="221">
        <v>169</v>
      </c>
      <c r="B222" s="158" t="s">
        <v>710</v>
      </c>
      <c r="C222" s="158" t="s">
        <v>352</v>
      </c>
      <c r="D222" s="158" t="s">
        <v>399</v>
      </c>
      <c r="E222" s="188" t="s">
        <v>347</v>
      </c>
      <c r="F222" s="188" t="s">
        <v>19</v>
      </c>
      <c r="G222" s="232">
        <v>26000</v>
      </c>
      <c r="H222" s="232">
        <v>0</v>
      </c>
      <c r="I222" s="232">
        <f t="shared" si="82"/>
        <v>26000</v>
      </c>
      <c r="J222" s="224">
        <f>IF(G222&gt;=Datos!$D$14,(Datos!$D$14*Datos!$C$14),IF(G222&lt;=Datos!$D$14,(G222*Datos!$C$14)))</f>
        <v>746.2</v>
      </c>
      <c r="K222" s="233" t="str">
        <f>IF((G222-J222-L222)&lt;=Datos!$G$7,"0",IF((G222-J222-L222)&lt;=Datos!$G$8,((G222-J222-L222)-Datos!$F$8)*Datos!$I$6,IF((G222-J222-L222)&lt;=Datos!$G$9,Datos!$I$8+((G222-J222-L222)-Datos!$F$9)*Datos!$J$6,IF((G222-J222-L222)&gt;=Datos!$F$10,(Datos!$I$8+Datos!$J$8)+((G222-J222-L222)-Datos!$F$10)*Datos!$K$6))))</f>
        <v>0</v>
      </c>
      <c r="L222" s="224">
        <f>IF(G222&gt;=Datos!$D$15,(Datos!$D$15*Datos!$C$15),IF(G222&lt;=Datos!$D$15,(G222*Datos!$C$15)))</f>
        <v>790.4</v>
      </c>
      <c r="M222" s="232">
        <v>25</v>
      </c>
      <c r="N222" s="232">
        <f t="shared" si="81"/>
        <v>1561.6</v>
      </c>
      <c r="O222" s="280">
        <f t="shared" si="70"/>
        <v>24438.400000000001</v>
      </c>
    </row>
    <row r="223" spans="1:16" s="9" customFormat="1" ht="36.75" customHeight="1" x14ac:dyDescent="0.2">
      <c r="A223" s="221">
        <v>170</v>
      </c>
      <c r="B223" s="158" t="s">
        <v>391</v>
      </c>
      <c r="C223" s="158" t="s">
        <v>352</v>
      </c>
      <c r="D223" s="158" t="s">
        <v>424</v>
      </c>
      <c r="E223" s="188" t="s">
        <v>347</v>
      </c>
      <c r="F223" s="188" t="s">
        <v>19</v>
      </c>
      <c r="G223" s="232">
        <v>35000</v>
      </c>
      <c r="H223" s="232">
        <v>0</v>
      </c>
      <c r="I223" s="232">
        <f t="shared" si="82"/>
        <v>35000</v>
      </c>
      <c r="J223" s="224">
        <f>IF(G223&gt;=Datos!$D$14,(Datos!$D$14*Datos!$C$14),IF(G223&lt;=Datos!$D$14,(G223*Datos!$C$14)))</f>
        <v>1004.5</v>
      </c>
      <c r="K223" s="233" t="str">
        <f>IF((G223-J223-L223)&lt;=Datos!$G$7,"0",IF((G223-J223-L223)&lt;=Datos!$G$8,((G223-J223-L223)-Datos!$F$8)*Datos!$I$6,IF((G223-J223-L223)&lt;=Datos!$G$9,Datos!$I$8+((G223-J223-L223)-Datos!$F$9)*Datos!$J$6,IF((G223-J223-L223)&gt;=Datos!$F$10,(Datos!$I$8+Datos!$J$8)+((G223-J223-L223)-Datos!$F$10)*Datos!$K$6))))</f>
        <v>0</v>
      </c>
      <c r="L223" s="224">
        <f>IF(G223&gt;=Datos!$D$15,(Datos!$D$15*Datos!$C$15),IF(G223&lt;=Datos!$D$15,(G223*Datos!$C$15)))</f>
        <v>1064</v>
      </c>
      <c r="M223" s="232">
        <v>25</v>
      </c>
      <c r="N223" s="232">
        <f t="shared" si="81"/>
        <v>2093.5</v>
      </c>
      <c r="O223" s="280">
        <f t="shared" si="70"/>
        <v>32906.5</v>
      </c>
    </row>
    <row r="224" spans="1:16" s="9" customFormat="1" ht="36.75" customHeight="1" x14ac:dyDescent="0.2">
      <c r="A224" s="221">
        <v>171</v>
      </c>
      <c r="B224" s="158" t="s">
        <v>130</v>
      </c>
      <c r="C224" s="158" t="s">
        <v>352</v>
      </c>
      <c r="D224" s="158" t="s">
        <v>263</v>
      </c>
      <c r="E224" s="188" t="s">
        <v>347</v>
      </c>
      <c r="F224" s="188" t="s">
        <v>348</v>
      </c>
      <c r="G224" s="232">
        <v>50000</v>
      </c>
      <c r="H224" s="232">
        <v>0</v>
      </c>
      <c r="I224" s="232">
        <f t="shared" ref="I224:I225" si="83">SUM(G224:H224)</f>
        <v>50000</v>
      </c>
      <c r="J224" s="224">
        <f>IF(G224&gt;=Datos!$D$14,(Datos!$D$14*Datos!$C$14),IF(G224&lt;=Datos!$D$14,(G224*Datos!$C$14)))</f>
        <v>1435</v>
      </c>
      <c r="K224" s="233">
        <v>1596.68</v>
      </c>
      <c r="L224" s="224">
        <f>IF(G224&gt;=Datos!$D$15,(Datos!$D$15*Datos!$C$15),IF(G224&lt;=Datos!$D$15,(G224*Datos!$C$15)))</f>
        <v>1520</v>
      </c>
      <c r="M224" s="232">
        <v>1740.46</v>
      </c>
      <c r="N224" s="232">
        <f t="shared" si="81"/>
        <v>6292.14</v>
      </c>
      <c r="O224" s="280">
        <f t="shared" si="70"/>
        <v>43707.86</v>
      </c>
    </row>
    <row r="225" spans="1:15" s="9" customFormat="1" ht="36.75" customHeight="1" x14ac:dyDescent="0.2">
      <c r="A225" s="221">
        <v>172</v>
      </c>
      <c r="B225" s="158" t="s">
        <v>152</v>
      </c>
      <c r="C225" s="158" t="s">
        <v>352</v>
      </c>
      <c r="D225" s="176" t="s">
        <v>411</v>
      </c>
      <c r="E225" s="188" t="s">
        <v>347</v>
      </c>
      <c r="F225" s="188" t="s">
        <v>19</v>
      </c>
      <c r="G225" s="232">
        <v>70000</v>
      </c>
      <c r="H225" s="232">
        <v>0</v>
      </c>
      <c r="I225" s="232">
        <f t="shared" si="83"/>
        <v>70000</v>
      </c>
      <c r="J225" s="224">
        <f>IF(G225&gt;=Datos!$D$14,(Datos!$D$14*Datos!$C$14),IF(G225&lt;=Datos!$D$14,(G225*Datos!$C$14)))</f>
        <v>2009</v>
      </c>
      <c r="K225" s="233">
        <f>IF((G225-J225-L225)&lt;=Datos!$G$7,"0",IF((G225-J225-L225)&lt;=Datos!$G$8,((G225-J225-L225)-Datos!$F$8)*Datos!$I$6,IF((G225-J225-L225)&lt;=Datos!$G$9,Datos!$I$8+((G225-J225-L225)-Datos!$F$9)*Datos!$J$6,IF((G225-J225-L225)&gt;=Datos!$F$10,(Datos!$I$8+Datos!$J$8)+((G225-J225-L225)-Datos!$F$10)*Datos!$K$6))))</f>
        <v>5368.4756666666663</v>
      </c>
      <c r="L225" s="224">
        <f>IF(G225&gt;=Datos!$D$15,(Datos!$D$15*Datos!$C$15),IF(G225&lt;=Datos!$D$15,(G225*Datos!$C$15)))</f>
        <v>2128</v>
      </c>
      <c r="M225" s="232">
        <v>25</v>
      </c>
      <c r="N225" s="232">
        <f t="shared" si="81"/>
        <v>9530.4756666666653</v>
      </c>
      <c r="O225" s="280">
        <f t="shared" si="70"/>
        <v>60469.524333333335</v>
      </c>
    </row>
    <row r="226" spans="1:15" s="123" customFormat="1" ht="36.75" customHeight="1" x14ac:dyDescent="0.2">
      <c r="A226" s="311" t="s">
        <v>631</v>
      </c>
      <c r="B226" s="312"/>
      <c r="C226" s="167">
        <v>6</v>
      </c>
      <c r="D226" s="167"/>
      <c r="E226" s="279"/>
      <c r="F226" s="185"/>
      <c r="G226" s="171">
        <f t="shared" ref="G226:O226" si="84">SUM(G220:G225)</f>
        <v>249333.33000000002</v>
      </c>
      <c r="H226" s="171">
        <f t="shared" si="84"/>
        <v>0</v>
      </c>
      <c r="I226" s="171">
        <f t="shared" si="84"/>
        <v>249333.33000000002</v>
      </c>
      <c r="J226" s="171">
        <f t="shared" si="84"/>
        <v>7155.8665710000005</v>
      </c>
      <c r="K226" s="171">
        <f t="shared" si="84"/>
        <v>8819.1541666666672</v>
      </c>
      <c r="L226" s="171">
        <f t="shared" si="84"/>
        <v>7579.7332320000005</v>
      </c>
      <c r="M226" s="171">
        <f t="shared" si="84"/>
        <v>1865.46</v>
      </c>
      <c r="N226" s="171">
        <f t="shared" si="84"/>
        <v>25420.213969666667</v>
      </c>
      <c r="O226" s="171">
        <f t="shared" si="84"/>
        <v>223913.11603033336</v>
      </c>
    </row>
    <row r="227" spans="1:15" s="9" customFormat="1" ht="36.75" customHeight="1" x14ac:dyDescent="0.2">
      <c r="A227" s="311" t="s">
        <v>644</v>
      </c>
      <c r="B227" s="312"/>
      <c r="C227" s="312"/>
      <c r="D227" s="312"/>
      <c r="E227" s="312"/>
      <c r="F227" s="312"/>
      <c r="G227" s="312"/>
      <c r="H227" s="312"/>
      <c r="I227" s="312"/>
      <c r="J227" s="312"/>
      <c r="K227" s="312"/>
      <c r="L227" s="312"/>
      <c r="M227" s="312"/>
      <c r="N227" s="312"/>
      <c r="O227" s="313"/>
    </row>
    <row r="228" spans="1:15" s="9" customFormat="1" ht="36.75" customHeight="1" x14ac:dyDescent="0.2">
      <c r="A228" s="221">
        <v>173</v>
      </c>
      <c r="B228" s="158" t="s">
        <v>711</v>
      </c>
      <c r="C228" s="158" t="s">
        <v>449</v>
      </c>
      <c r="D228" s="158" t="s">
        <v>712</v>
      </c>
      <c r="E228" s="188" t="s">
        <v>347</v>
      </c>
      <c r="F228" s="188" t="s">
        <v>19</v>
      </c>
      <c r="G228" s="232">
        <v>50000</v>
      </c>
      <c r="H228" s="232">
        <v>0</v>
      </c>
      <c r="I228" s="232">
        <f t="shared" ref="I228:I237" si="85">SUM(G228:H228)</f>
        <v>50000</v>
      </c>
      <c r="J228" s="224">
        <f>IF(G228&gt;=Datos!$D$14,(Datos!$D$14*Datos!$C$14),IF(G228&lt;=Datos!$D$14,(G228*Datos!$C$14)))</f>
        <v>1435</v>
      </c>
      <c r="K228" s="233">
        <v>1854</v>
      </c>
      <c r="L228" s="224">
        <v>1520</v>
      </c>
      <c r="M228" s="232">
        <v>25</v>
      </c>
      <c r="N228" s="232">
        <f t="shared" ref="N228:N229" si="86">SUM(J228:M228)</f>
        <v>4834</v>
      </c>
      <c r="O228" s="280">
        <f t="shared" si="70"/>
        <v>45166</v>
      </c>
    </row>
    <row r="229" spans="1:15" s="9" customFormat="1" ht="36.75" customHeight="1" x14ac:dyDescent="0.2">
      <c r="A229" s="221">
        <v>174</v>
      </c>
      <c r="B229" s="158" t="s">
        <v>194</v>
      </c>
      <c r="C229" s="158" t="s">
        <v>449</v>
      </c>
      <c r="D229" s="158" t="s">
        <v>286</v>
      </c>
      <c r="E229" s="188" t="s">
        <v>347</v>
      </c>
      <c r="F229" s="188" t="s">
        <v>19</v>
      </c>
      <c r="G229" s="232">
        <v>170000</v>
      </c>
      <c r="H229" s="232">
        <v>0</v>
      </c>
      <c r="I229" s="232">
        <f t="shared" si="85"/>
        <v>170000</v>
      </c>
      <c r="J229" s="224">
        <f>IF(G229&gt;=Datos!$D$14,(Datos!$D$14*Datos!$C$14),IF(G229&lt;=Datos!$D$14,(G229*Datos!$C$14)))</f>
        <v>4879</v>
      </c>
      <c r="K229" s="233">
        <v>28571.119999999999</v>
      </c>
      <c r="L229" s="224">
        <v>5168</v>
      </c>
      <c r="M229" s="232">
        <v>25</v>
      </c>
      <c r="N229" s="232">
        <f t="shared" si="86"/>
        <v>38643.119999999995</v>
      </c>
      <c r="O229" s="280">
        <f t="shared" si="70"/>
        <v>131356.88</v>
      </c>
    </row>
    <row r="230" spans="1:15" s="123" customFormat="1" ht="36.75" customHeight="1" x14ac:dyDescent="0.2">
      <c r="A230" s="311" t="s">
        <v>631</v>
      </c>
      <c r="B230" s="312"/>
      <c r="C230" s="167">
        <v>2</v>
      </c>
      <c r="D230" s="167"/>
      <c r="E230" s="279"/>
      <c r="F230" s="185"/>
      <c r="G230" s="171">
        <f>SUM(G228:G229)</f>
        <v>220000</v>
      </c>
      <c r="H230" s="171">
        <f t="shared" ref="H230:O230" si="87">SUM(H228:H229)</f>
        <v>0</v>
      </c>
      <c r="I230" s="171">
        <f t="shared" si="87"/>
        <v>220000</v>
      </c>
      <c r="J230" s="171">
        <f t="shared" si="87"/>
        <v>6314</v>
      </c>
      <c r="K230" s="171">
        <f t="shared" si="87"/>
        <v>30425.119999999999</v>
      </c>
      <c r="L230" s="171">
        <f t="shared" si="87"/>
        <v>6688</v>
      </c>
      <c r="M230" s="171">
        <f t="shared" si="87"/>
        <v>50</v>
      </c>
      <c r="N230" s="171">
        <f t="shared" si="87"/>
        <v>43477.119999999995</v>
      </c>
      <c r="O230" s="171">
        <f t="shared" si="87"/>
        <v>176522.88</v>
      </c>
    </row>
    <row r="231" spans="1:15" s="9" customFormat="1" ht="36.75" customHeight="1" x14ac:dyDescent="0.2">
      <c r="A231" s="311" t="s">
        <v>645</v>
      </c>
      <c r="B231" s="312"/>
      <c r="C231" s="312"/>
      <c r="D231" s="312"/>
      <c r="E231" s="312"/>
      <c r="F231" s="312"/>
      <c r="G231" s="312"/>
      <c r="H231" s="312"/>
      <c r="I231" s="312"/>
      <c r="J231" s="312"/>
      <c r="K231" s="312"/>
      <c r="L231" s="312"/>
      <c r="M231" s="312"/>
      <c r="N231" s="312"/>
      <c r="O231" s="284"/>
    </row>
    <row r="232" spans="1:15" s="9" customFormat="1" ht="36.75" customHeight="1" x14ac:dyDescent="0.2">
      <c r="A232" s="221">
        <v>175</v>
      </c>
      <c r="B232" s="158" t="s">
        <v>480</v>
      </c>
      <c r="C232" s="158" t="s">
        <v>449</v>
      </c>
      <c r="D232" s="158" t="s">
        <v>263</v>
      </c>
      <c r="E232" s="188" t="s">
        <v>347</v>
      </c>
      <c r="F232" s="188" t="s">
        <v>19</v>
      </c>
      <c r="G232" s="232">
        <v>50000</v>
      </c>
      <c r="H232" s="232">
        <v>0</v>
      </c>
      <c r="I232" s="232">
        <f t="shared" si="85"/>
        <v>50000</v>
      </c>
      <c r="J232" s="224">
        <f>IF(G232&gt;=Datos!$D$14,(Datos!$D$14*Datos!$C$14),IF(G232&lt;=Datos!$D$14,(G232*Datos!$C$14)))</f>
        <v>1435</v>
      </c>
      <c r="K232" s="233">
        <f>IF((G232-J232-L232)&lt;=Datos!$G$7,"0",IF((G232-J232-L232)&lt;=Datos!$G$8,((G232-J232-L232)-Datos!$F$8)*Datos!$I$6,IF((G232-J232-L232)&lt;=Datos!$G$9,Datos!$I$8+((G232-J232-L232)-Datos!$F$9)*Datos!$J$6,IF((G232-J232-L232)&gt;=Datos!$F$10,(Datos!$I$8+Datos!$J$8)+((G232-J232-L232)-Datos!$F$10)*Datos!$K$6))))</f>
        <v>1853.9984999999997</v>
      </c>
      <c r="L232" s="224">
        <f>IF(G232&gt;=Datos!$D$15,(Datos!$D$15*Datos!$C$15),IF(G232&lt;=Datos!$D$15,(G232*Datos!$C$15)))</f>
        <v>1520</v>
      </c>
      <c r="M232" s="232">
        <v>25</v>
      </c>
      <c r="N232" s="232">
        <f t="shared" ref="N229:N278" si="88">SUM(J232:M232)</f>
        <v>4833.9984999999997</v>
      </c>
      <c r="O232" s="280">
        <f t="shared" si="70"/>
        <v>45166.001499999998</v>
      </c>
    </row>
    <row r="233" spans="1:15" s="9" customFormat="1" ht="36.75" customHeight="1" x14ac:dyDescent="0.2">
      <c r="A233" s="221">
        <v>176</v>
      </c>
      <c r="B233" s="158" t="s">
        <v>713</v>
      </c>
      <c r="C233" s="158" t="s">
        <v>449</v>
      </c>
      <c r="D233" s="158" t="s">
        <v>495</v>
      </c>
      <c r="E233" s="188" t="s">
        <v>347</v>
      </c>
      <c r="F233" s="188" t="s">
        <v>19</v>
      </c>
      <c r="G233" s="232">
        <v>38000</v>
      </c>
      <c r="H233" s="232">
        <v>0</v>
      </c>
      <c r="I233" s="232">
        <f t="shared" si="85"/>
        <v>38000</v>
      </c>
      <c r="J233" s="224">
        <f>IF(G233&gt;=Datos!$D$14,(Datos!$D$14*Datos!$C$14),IF(G233&lt;=Datos!$D$14,(G233*Datos!$C$14)))</f>
        <v>1090.5999999999999</v>
      </c>
      <c r="K233" s="233">
        <f>IF((G233-J233-L233)&lt;=Datos!$G$7,"0",IF((G233-J233-L233)&lt;=Datos!$G$8,((G233-J233-L233)-Datos!$F$8)*Datos!$I$6,IF((G233-J233-L233)&lt;=Datos!$G$9,Datos!$I$8+((G233-J233-L233)-Datos!$F$9)*Datos!$J$6,IF((G233-J233-L233)&gt;=Datos!$F$10,(Datos!$I$8+Datos!$J$8)+((G233-J233-L233)-Datos!$F$10)*Datos!$K$6))))</f>
        <v>160.37850000000034</v>
      </c>
      <c r="L233" s="224">
        <f>IF(G233&gt;=Datos!$D$15,(Datos!$D$15*Datos!$C$15),IF(G233&lt;=Datos!$D$15,(G233*Datos!$C$15)))</f>
        <v>1155.2</v>
      </c>
      <c r="M233" s="232">
        <v>25</v>
      </c>
      <c r="N233" s="232">
        <f t="shared" si="88"/>
        <v>2431.1785</v>
      </c>
      <c r="O233" s="280">
        <f t="shared" si="70"/>
        <v>35568.821499999998</v>
      </c>
    </row>
    <row r="234" spans="1:15" s="123" customFormat="1" ht="36.75" customHeight="1" x14ac:dyDescent="0.2">
      <c r="A234" s="311" t="s">
        <v>631</v>
      </c>
      <c r="B234" s="312"/>
      <c r="C234" s="167">
        <v>2</v>
      </c>
      <c r="D234" s="167"/>
      <c r="E234" s="279"/>
      <c r="F234" s="185"/>
      <c r="G234" s="171">
        <f>SUM(G232:G233)</f>
        <v>88000</v>
      </c>
      <c r="H234" s="171">
        <f t="shared" ref="H234:O234" si="89">SUM(H232:H233)</f>
        <v>0</v>
      </c>
      <c r="I234" s="171">
        <f t="shared" si="89"/>
        <v>88000</v>
      </c>
      <c r="J234" s="171">
        <f t="shared" si="89"/>
        <v>2525.6</v>
      </c>
      <c r="K234" s="171">
        <f t="shared" si="89"/>
        <v>2014.377</v>
      </c>
      <c r="L234" s="171">
        <f t="shared" si="89"/>
        <v>2675.2</v>
      </c>
      <c r="M234" s="171">
        <f t="shared" si="89"/>
        <v>50</v>
      </c>
      <c r="N234" s="171">
        <f t="shared" si="89"/>
        <v>7265.1769999999997</v>
      </c>
      <c r="O234" s="171">
        <f t="shared" si="89"/>
        <v>80734.823000000004</v>
      </c>
    </row>
    <row r="235" spans="1:15" s="9" customFormat="1" ht="36.75" customHeight="1" x14ac:dyDescent="0.2">
      <c r="A235" s="311" t="s">
        <v>715</v>
      </c>
      <c r="B235" s="312"/>
      <c r="C235" s="312"/>
      <c r="D235" s="312"/>
      <c r="E235" s="312"/>
      <c r="F235" s="312"/>
      <c r="G235" s="312"/>
      <c r="H235" s="312"/>
      <c r="I235" s="312"/>
      <c r="J235" s="312"/>
      <c r="K235" s="312"/>
      <c r="L235" s="312"/>
      <c r="M235" s="312"/>
      <c r="N235" s="312"/>
      <c r="O235" s="284"/>
    </row>
    <row r="236" spans="1:15" s="9" customFormat="1" ht="36.75" customHeight="1" x14ac:dyDescent="0.2">
      <c r="A236" s="221">
        <v>177</v>
      </c>
      <c r="B236" s="158" t="s">
        <v>354</v>
      </c>
      <c r="C236" s="158" t="s">
        <v>351</v>
      </c>
      <c r="D236" s="158" t="s">
        <v>276</v>
      </c>
      <c r="E236" s="188" t="s">
        <v>347</v>
      </c>
      <c r="F236" s="188" t="s">
        <v>19</v>
      </c>
      <c r="G236" s="232">
        <v>33422.03</v>
      </c>
      <c r="H236" s="232">
        <v>0</v>
      </c>
      <c r="I236" s="232">
        <f t="shared" ref="I236" si="90">SUM(G236:H236)</f>
        <v>33422.03</v>
      </c>
      <c r="J236" s="224">
        <f>IF(G236&gt;=Datos!$D$14,(Datos!$D$14*Datos!$C$14),IF(G236&lt;=Datos!$D$14,(G236*Datos!$C$14)))</f>
        <v>959.21226100000001</v>
      </c>
      <c r="K236" s="233" t="str">
        <f>IF((G236-J236-L236)&lt;=Datos!$G$7,"0",IF((G236-J236-L236)&lt;=Datos!$G$8,((G236-J236-L236)-Datos!$F$8)*Datos!$I$6,IF((G236-J236-L236)&lt;=Datos!$G$9,Datos!$I$8+((G236-J236-L236)-Datos!$F$9)*Datos!$J$6,IF((G236-J236-L236)&gt;=Datos!$F$10,(Datos!$I$8+Datos!$J$8)+((G236-J236-L236)-Datos!$F$10)*Datos!$K$6))))</f>
        <v>0</v>
      </c>
      <c r="L236" s="224">
        <f>IF(G236&gt;=Datos!$D$15,(Datos!$D$15*Datos!$C$15),IF(G236&lt;=Datos!$D$15,(G236*Datos!$C$15)))</f>
        <v>1016.029712</v>
      </c>
      <c r="M236" s="232">
        <v>25</v>
      </c>
      <c r="N236" s="232">
        <f t="shared" ref="N236:N251" si="91">SUM(J236:M236)</f>
        <v>2000.2419730000001</v>
      </c>
      <c r="O236" s="280">
        <f t="shared" ref="O236:O251" si="92">+G236-N236</f>
        <v>31421.788026999999</v>
      </c>
    </row>
    <row r="237" spans="1:15" s="9" customFormat="1" ht="36.75" customHeight="1" x14ac:dyDescent="0.2">
      <c r="A237" s="221">
        <v>178</v>
      </c>
      <c r="B237" s="158" t="s">
        <v>552</v>
      </c>
      <c r="C237" s="158" t="s">
        <v>351</v>
      </c>
      <c r="D237" s="158" t="s">
        <v>290</v>
      </c>
      <c r="E237" s="188" t="s">
        <v>347</v>
      </c>
      <c r="F237" s="188" t="s">
        <v>19</v>
      </c>
      <c r="G237" s="232">
        <v>35000</v>
      </c>
      <c r="H237" s="232">
        <v>0</v>
      </c>
      <c r="I237" s="232">
        <f t="shared" si="85"/>
        <v>35000</v>
      </c>
      <c r="J237" s="224">
        <f>IF(G237&gt;=Datos!$D$14,(Datos!$D$14*Datos!$C$14),IF(G237&lt;=Datos!$D$14,(G237*Datos!$C$14)))</f>
        <v>1004.5</v>
      </c>
      <c r="K237" s="233" t="str">
        <f>IF((G237-J237-L237)&lt;=Datos!$G$7,"0",IF((G237-J237-L237)&lt;=Datos!$G$8,((G237-J237-L237)-Datos!$F$8)*Datos!$I$6,IF((G237-J237-L237)&lt;=Datos!$G$9,Datos!$I$8+((G237-J237-L237)-Datos!$F$9)*Datos!$J$6,IF((G237-J237-L237)&gt;=Datos!$F$10,(Datos!$I$8+Datos!$J$8)+((G237-J237-L237)-Datos!$F$10)*Datos!$K$6))))</f>
        <v>0</v>
      </c>
      <c r="L237" s="224">
        <f>IF(G237&gt;=Datos!$D$15,(Datos!$D$15*Datos!$C$15),IF(G237&lt;=Datos!$D$15,(G237*Datos!$C$15)))</f>
        <v>1064</v>
      </c>
      <c r="M237" s="232">
        <v>25</v>
      </c>
      <c r="N237" s="232">
        <f t="shared" si="91"/>
        <v>2093.5</v>
      </c>
      <c r="O237" s="280">
        <f t="shared" si="92"/>
        <v>32906.5</v>
      </c>
    </row>
    <row r="238" spans="1:15" s="9" customFormat="1" ht="36.75" customHeight="1" x14ac:dyDescent="0.2">
      <c r="A238" s="221">
        <v>179</v>
      </c>
      <c r="B238" s="158" t="s">
        <v>714</v>
      </c>
      <c r="C238" s="158" t="s">
        <v>351</v>
      </c>
      <c r="D238" s="158" t="s">
        <v>412</v>
      </c>
      <c r="E238" s="188" t="s">
        <v>347</v>
      </c>
      <c r="F238" s="188" t="s">
        <v>19</v>
      </c>
      <c r="G238" s="232">
        <v>65000</v>
      </c>
      <c r="H238" s="232">
        <v>0</v>
      </c>
      <c r="I238" s="232">
        <f t="shared" ref="I238" si="93">SUM(G238:H238)</f>
        <v>65000</v>
      </c>
      <c r="J238" s="224">
        <f>IF(G238&gt;=Datos!$D$14,(Datos!$D$14*Datos!$C$14),IF(G238&lt;=Datos!$D$14,(G238*Datos!$C$14)))</f>
        <v>1865.5</v>
      </c>
      <c r="K238" s="233">
        <f>IF((G238-J238-L238)&lt;=Datos!$G$7,"0",IF((G238-J238-L238)&lt;=Datos!$G$8,((G238-J238-L238)-Datos!$F$8)*Datos!$I$6,IF((G238-J238-L238)&lt;=Datos!$G$9,Datos!$I$8+((G238-J238-L238)-Datos!$F$9)*Datos!$J$6,IF((G238-J238-L238)&gt;=Datos!$F$10,(Datos!$I$8+Datos!$J$8)+((G238-J238-L238)-Datos!$F$10)*Datos!$K$6))))</f>
        <v>4427.5756666666657</v>
      </c>
      <c r="L238" s="224">
        <f>IF(G238&gt;=Datos!$D$15,(Datos!$D$15*Datos!$C$15),IF(G238&lt;=Datos!$D$15,(G238*Datos!$C$15)))</f>
        <v>1976</v>
      </c>
      <c r="M238" s="232">
        <v>25</v>
      </c>
      <c r="N238" s="232">
        <f t="shared" si="91"/>
        <v>8294.0756666666657</v>
      </c>
      <c r="O238" s="280">
        <f t="shared" si="92"/>
        <v>56705.924333333336</v>
      </c>
    </row>
    <row r="239" spans="1:15" s="9" customFormat="1" ht="36.75" customHeight="1" x14ac:dyDescent="0.2">
      <c r="A239" s="221">
        <v>180</v>
      </c>
      <c r="B239" s="158" t="s">
        <v>389</v>
      </c>
      <c r="C239" s="158" t="s">
        <v>351</v>
      </c>
      <c r="D239" s="158" t="s">
        <v>423</v>
      </c>
      <c r="E239" s="188" t="s">
        <v>347</v>
      </c>
      <c r="F239" s="188" t="s">
        <v>19</v>
      </c>
      <c r="G239" s="232">
        <v>55000</v>
      </c>
      <c r="H239" s="232">
        <v>0</v>
      </c>
      <c r="I239" s="232">
        <f t="shared" ref="I239" si="94">SUM(G239:H239)</f>
        <v>55000</v>
      </c>
      <c r="J239" s="224">
        <f>IF(G239&gt;=Datos!$D$14,(Datos!$D$14*Datos!$C$14),IF(G239&lt;=Datos!$D$14,(G239*Datos!$C$14)))</f>
        <v>1578.5</v>
      </c>
      <c r="K239" s="233">
        <v>2559.6799999999998</v>
      </c>
      <c r="L239" s="224">
        <f>IF(G239&gt;=Datos!$D$15,(Datos!$D$15*Datos!$C$15),IF(G239&lt;=Datos!$D$15,(G239*Datos!$C$15)))</f>
        <v>1672</v>
      </c>
      <c r="M239" s="232">
        <v>25</v>
      </c>
      <c r="N239" s="232">
        <f t="shared" si="91"/>
        <v>5835.18</v>
      </c>
      <c r="O239" s="280">
        <f t="shared" si="92"/>
        <v>49164.82</v>
      </c>
    </row>
    <row r="240" spans="1:15" s="9" customFormat="1" ht="36.75" customHeight="1" x14ac:dyDescent="0.2">
      <c r="A240" s="221">
        <v>181</v>
      </c>
      <c r="B240" s="158" t="s">
        <v>478</v>
      </c>
      <c r="C240" s="158" t="s">
        <v>351</v>
      </c>
      <c r="D240" s="158" t="s">
        <v>264</v>
      </c>
      <c r="E240" s="188" t="s">
        <v>347</v>
      </c>
      <c r="F240" s="188" t="s">
        <v>19</v>
      </c>
      <c r="G240" s="232">
        <v>60000</v>
      </c>
      <c r="H240" s="232">
        <v>0</v>
      </c>
      <c r="I240" s="232">
        <f t="shared" ref="I240" si="95">SUM(G240:H240)</f>
        <v>60000</v>
      </c>
      <c r="J240" s="224">
        <f>IF(G240&gt;=Datos!$D$14,(Datos!$D$14*Datos!$C$14),IF(G240&lt;=Datos!$D$14,(G240*Datos!$C$14)))</f>
        <v>1722</v>
      </c>
      <c r="K240" s="233">
        <f>IF((G240-J240-L240)&lt;=Datos!$G$7,"0",IF((G240-J240-L240)&lt;=Datos!$G$8,((G240-J240-L240)-Datos!$F$8)*Datos!$I$6,IF((G240-J240-L240)&lt;=Datos!$G$9,Datos!$I$8+((G240-J240-L240)-Datos!$F$9)*Datos!$J$6,IF((G240-J240-L240)&gt;=Datos!$F$10,(Datos!$I$8+Datos!$J$8)+((G240-J240-L240)-Datos!$F$10)*Datos!$K$6))))</f>
        <v>3486.6756666666661</v>
      </c>
      <c r="L240" s="224">
        <f>IF(G240&gt;=Datos!$D$15,(Datos!$D$15*Datos!$C$15),IF(G240&lt;=Datos!$D$15,(G240*Datos!$C$15)))</f>
        <v>1824</v>
      </c>
      <c r="M240" s="232">
        <v>25</v>
      </c>
      <c r="N240" s="232">
        <f t="shared" si="91"/>
        <v>7057.6756666666661</v>
      </c>
      <c r="O240" s="280">
        <f t="shared" si="92"/>
        <v>52942.324333333338</v>
      </c>
    </row>
    <row r="241" spans="1:15" s="9" customFormat="1" ht="36.75" customHeight="1" x14ac:dyDescent="0.2">
      <c r="A241" s="221">
        <v>182</v>
      </c>
      <c r="B241" s="158" t="s">
        <v>475</v>
      </c>
      <c r="C241" s="158" t="s">
        <v>351</v>
      </c>
      <c r="D241" s="158" t="s">
        <v>423</v>
      </c>
      <c r="E241" s="188" t="s">
        <v>347</v>
      </c>
      <c r="F241" s="188" t="s">
        <v>19</v>
      </c>
      <c r="G241" s="232">
        <v>55000</v>
      </c>
      <c r="H241" s="232">
        <v>0</v>
      </c>
      <c r="I241" s="232">
        <f t="shared" ref="I241" si="96">SUM(G241:H241)</f>
        <v>55000</v>
      </c>
      <c r="J241" s="224">
        <f>IF(G241&gt;=Datos!$D$14,(Datos!$D$14*Datos!$C$14),IF(G241&lt;=Datos!$D$14,(G241*Datos!$C$14)))</f>
        <v>1578.5</v>
      </c>
      <c r="K241" s="233">
        <v>2559.6799999999998</v>
      </c>
      <c r="L241" s="224">
        <f>IF(G241&gt;=Datos!$D$15,(Datos!$D$15*Datos!$C$15),IF(G241&lt;=Datos!$D$15,(G241*Datos!$C$15)))</f>
        <v>1672</v>
      </c>
      <c r="M241" s="232">
        <v>25</v>
      </c>
      <c r="N241" s="232">
        <f t="shared" si="91"/>
        <v>5835.18</v>
      </c>
      <c r="O241" s="280">
        <f t="shared" si="92"/>
        <v>49164.82</v>
      </c>
    </row>
    <row r="242" spans="1:15" s="9" customFormat="1" ht="36.75" customHeight="1" x14ac:dyDescent="0.2">
      <c r="A242" s="221">
        <v>183</v>
      </c>
      <c r="B242" s="158" t="s">
        <v>243</v>
      </c>
      <c r="C242" s="158" t="s">
        <v>351</v>
      </c>
      <c r="D242" s="158" t="s">
        <v>267</v>
      </c>
      <c r="E242" s="188" t="s">
        <v>347</v>
      </c>
      <c r="F242" s="188" t="s">
        <v>19</v>
      </c>
      <c r="G242" s="232">
        <v>70946.2</v>
      </c>
      <c r="H242" s="232">
        <v>0</v>
      </c>
      <c r="I242" s="232">
        <f t="shared" ref="I242:I244" si="97">SUM(G242:H242)</f>
        <v>70946.2</v>
      </c>
      <c r="J242" s="224">
        <f>IF(G242&gt;=Datos!$D$14,(Datos!$D$14*Datos!$C$14),IF(G242&lt;=Datos!$D$14,(G242*Datos!$C$14)))</f>
        <v>2036.1559399999999</v>
      </c>
      <c r="K242" s="233">
        <f>IF((G242-J242-L242)&lt;=Datos!$G$7,"0",IF((G242-J242-L242)&lt;=Datos!$G$8,((G242-J242-L242)-Datos!$F$8)*Datos!$I$6,IF((G242-J242-L242)&lt;=Datos!$G$9,Datos!$I$8+((G242-J242-L242)-Datos!$F$9)*Datos!$J$6,IF((G242-J242-L242)&gt;=Datos!$F$10,(Datos!$I$8+Datos!$J$8)+((G242-J242-L242)-Datos!$F$10)*Datos!$K$6))))</f>
        <v>5546.5315826666665</v>
      </c>
      <c r="L242" s="224">
        <f>IF(G242&gt;=Datos!$D$15,(Datos!$D$15*Datos!$C$15),IF(G242&lt;=Datos!$D$15,(G242*Datos!$C$15)))</f>
        <v>2156.7644799999998</v>
      </c>
      <c r="M242" s="232">
        <v>25</v>
      </c>
      <c r="N242" s="232">
        <f t="shared" si="91"/>
        <v>9764.4520026666651</v>
      </c>
      <c r="O242" s="280">
        <f t="shared" si="92"/>
        <v>61181.747997333332</v>
      </c>
    </row>
    <row r="243" spans="1:15" s="9" customFormat="1" ht="36.75" customHeight="1" x14ac:dyDescent="0.2">
      <c r="A243" s="221">
        <v>184</v>
      </c>
      <c r="B243" s="158" t="s">
        <v>241</v>
      </c>
      <c r="C243" s="158" t="s">
        <v>351</v>
      </c>
      <c r="D243" s="158" t="s">
        <v>280</v>
      </c>
      <c r="E243" s="188" t="s">
        <v>347</v>
      </c>
      <c r="F243" s="188" t="s">
        <v>19</v>
      </c>
      <c r="G243" s="232">
        <v>80000</v>
      </c>
      <c r="H243" s="232">
        <v>0</v>
      </c>
      <c r="I243" s="232">
        <f t="shared" si="97"/>
        <v>80000</v>
      </c>
      <c r="J243" s="224">
        <f>IF(G243&gt;=Datos!$D$14,(Datos!$D$14*Datos!$C$14),IF(G243&lt;=Datos!$D$14,(G243*Datos!$C$14)))</f>
        <v>2296</v>
      </c>
      <c r="K243" s="233">
        <v>6972</v>
      </c>
      <c r="L243" s="224">
        <f>IF(G243&gt;=Datos!$D$15,(Datos!$D$15*Datos!$C$15),IF(G243&lt;=Datos!$D$15,(G243*Datos!$C$15)))</f>
        <v>2432</v>
      </c>
      <c r="M243" s="232">
        <v>1740.46</v>
      </c>
      <c r="N243" s="232">
        <f t="shared" si="91"/>
        <v>13440.46</v>
      </c>
      <c r="O243" s="280">
        <f t="shared" si="92"/>
        <v>66559.540000000008</v>
      </c>
    </row>
    <row r="244" spans="1:15" s="9" customFormat="1" ht="36.75" customHeight="1" x14ac:dyDescent="0.2">
      <c r="A244" s="221">
        <v>185</v>
      </c>
      <c r="B244" s="158" t="s">
        <v>223</v>
      </c>
      <c r="C244" s="158" t="s">
        <v>351</v>
      </c>
      <c r="D244" s="158" t="s">
        <v>264</v>
      </c>
      <c r="E244" s="188" t="s">
        <v>347</v>
      </c>
      <c r="F244" s="188" t="s">
        <v>19</v>
      </c>
      <c r="G244" s="232">
        <v>71662.5</v>
      </c>
      <c r="H244" s="232">
        <v>0</v>
      </c>
      <c r="I244" s="232">
        <f t="shared" si="97"/>
        <v>71662.5</v>
      </c>
      <c r="J244" s="224">
        <f>IF(G244&gt;=Datos!$D$14,(Datos!$D$14*Datos!$C$14),IF(G244&lt;=Datos!$D$14,(G244*Datos!$C$14)))</f>
        <v>2056.7137499999999</v>
      </c>
      <c r="K244" s="233">
        <v>5681.33</v>
      </c>
      <c r="L244" s="224">
        <f>IF(G244&gt;=Datos!$D$15,(Datos!$D$15*Datos!$C$15),IF(G244&lt;=Datos!$D$15,(G244*Datos!$C$15)))</f>
        <v>2178.54</v>
      </c>
      <c r="M244" s="232">
        <v>25</v>
      </c>
      <c r="N244" s="232">
        <f t="shared" si="91"/>
        <v>9941.5837499999998</v>
      </c>
      <c r="O244" s="280">
        <f t="shared" si="92"/>
        <v>61720.916250000002</v>
      </c>
    </row>
    <row r="245" spans="1:15" s="9" customFormat="1" ht="36.75" customHeight="1" x14ac:dyDescent="0.2">
      <c r="A245" s="221">
        <v>186</v>
      </c>
      <c r="B245" s="158" t="s">
        <v>161</v>
      </c>
      <c r="C245" s="158" t="s">
        <v>351</v>
      </c>
      <c r="D245" s="158" t="s">
        <v>290</v>
      </c>
      <c r="E245" s="188" t="s">
        <v>347</v>
      </c>
      <c r="F245" s="188" t="s">
        <v>348</v>
      </c>
      <c r="G245" s="232">
        <v>35000</v>
      </c>
      <c r="H245" s="232">
        <v>0</v>
      </c>
      <c r="I245" s="232">
        <f t="shared" ref="I245" si="98">SUM(G245:H245)</f>
        <v>35000</v>
      </c>
      <c r="J245" s="224">
        <f>IF(G245&gt;=Datos!$D$14,(Datos!$D$14*Datos!$C$14),IF(G245&lt;=Datos!$D$14,(G245*Datos!$C$14)))</f>
        <v>1004.5</v>
      </c>
      <c r="K245" s="233" t="str">
        <f>IF((G245-J245-L245)&lt;=Datos!$G$7,"0",IF((G245-J245-L245)&lt;=Datos!$G$8,((G245-J245-L245)-Datos!$F$8)*Datos!$I$6,IF((G245-J245-L245)&lt;=Datos!$G$9,Datos!$I$8+((G245-J245-L245)-Datos!$F$9)*Datos!$J$6,IF((G245-J245-L245)&gt;=Datos!$F$10,(Datos!$I$8+Datos!$J$8)+((G245-J245-L245)-Datos!$F$10)*Datos!$K$6))))</f>
        <v>0</v>
      </c>
      <c r="L245" s="224">
        <f>IF(G245&gt;=Datos!$D$15,(Datos!$D$15*Datos!$C$15),IF(G245&lt;=Datos!$D$15,(G245*Datos!$C$15)))</f>
        <v>1064</v>
      </c>
      <c r="M245" s="232">
        <v>25</v>
      </c>
      <c r="N245" s="232">
        <f t="shared" si="91"/>
        <v>2093.5</v>
      </c>
      <c r="O245" s="280">
        <f t="shared" si="92"/>
        <v>32906.5</v>
      </c>
    </row>
    <row r="246" spans="1:15" s="9" customFormat="1" ht="36.75" customHeight="1" x14ac:dyDescent="0.2">
      <c r="A246" s="221">
        <v>187</v>
      </c>
      <c r="B246" s="158" t="s">
        <v>91</v>
      </c>
      <c r="C246" s="158" t="s">
        <v>351</v>
      </c>
      <c r="D246" s="158" t="s">
        <v>282</v>
      </c>
      <c r="E246" s="188" t="s">
        <v>347</v>
      </c>
      <c r="F246" s="188" t="s">
        <v>19</v>
      </c>
      <c r="G246" s="232">
        <v>35000</v>
      </c>
      <c r="H246" s="232">
        <v>0</v>
      </c>
      <c r="I246" s="232">
        <f t="shared" ref="I246:I254" si="99">SUM(G246:H246)</f>
        <v>35000</v>
      </c>
      <c r="J246" s="224">
        <f>IF(G246&gt;=Datos!$D$14,(Datos!$D$14*Datos!$C$14),IF(G246&lt;=Datos!$D$14,(G246*Datos!$C$14)))</f>
        <v>1004.5</v>
      </c>
      <c r="K246" s="233" t="str">
        <f>IF((G246-J246-L246)&lt;=Datos!$G$7,"0",IF((G246-J246-L246)&lt;=Datos!$G$8,((G246-J246-L246)-Datos!$F$8)*Datos!$I$6,IF((G246-J246-L246)&lt;=Datos!$G$9,Datos!$I$8+((G246-J246-L246)-Datos!$F$9)*Datos!$J$6,IF((G246-J246-L246)&gt;=Datos!$F$10,(Datos!$I$8+Datos!$J$8)+((G246-J246-L246)-Datos!$F$10)*Datos!$K$6))))</f>
        <v>0</v>
      </c>
      <c r="L246" s="224">
        <f>IF(G246&gt;=Datos!$D$15,(Datos!$D$15*Datos!$C$15),IF(G246&lt;=Datos!$D$15,(G246*Datos!$C$15)))</f>
        <v>1064</v>
      </c>
      <c r="M246" s="232">
        <v>25</v>
      </c>
      <c r="N246" s="232">
        <f t="shared" si="91"/>
        <v>2093.5</v>
      </c>
      <c r="O246" s="280">
        <f t="shared" si="92"/>
        <v>32906.5</v>
      </c>
    </row>
    <row r="247" spans="1:15" s="9" customFormat="1" ht="36.75" customHeight="1" x14ac:dyDescent="0.2">
      <c r="A247" s="221">
        <v>188</v>
      </c>
      <c r="B247" s="243" t="s">
        <v>257</v>
      </c>
      <c r="C247" s="158" t="s">
        <v>351</v>
      </c>
      <c r="D247" s="243" t="s">
        <v>268</v>
      </c>
      <c r="E247" s="188" t="s">
        <v>347</v>
      </c>
      <c r="F247" s="188" t="s">
        <v>19</v>
      </c>
      <c r="G247" s="182">
        <v>80000</v>
      </c>
      <c r="H247" s="232">
        <v>0</v>
      </c>
      <c r="I247" s="182">
        <f t="shared" ref="I247" si="100">SUM(G247:H247)</f>
        <v>80000</v>
      </c>
      <c r="J247" s="224">
        <f>IF(G247&gt;=Datos!$D$14,(Datos!$D$14*Datos!$C$14),IF(G247&lt;=Datos!$D$14,(G247*Datos!$C$14)))</f>
        <v>2296</v>
      </c>
      <c r="K247" s="233">
        <v>7400.87</v>
      </c>
      <c r="L247" s="224">
        <f>IF(G247&gt;=Datos!$D$15,(Datos!$D$15*Datos!$C$15),IF(G247&lt;=Datos!$D$15,(G247*Datos!$C$15)))</f>
        <v>2432</v>
      </c>
      <c r="M247" s="232">
        <v>25</v>
      </c>
      <c r="N247" s="232">
        <f t="shared" si="91"/>
        <v>12153.869999999999</v>
      </c>
      <c r="O247" s="280">
        <f t="shared" si="92"/>
        <v>67846.13</v>
      </c>
    </row>
    <row r="248" spans="1:15" s="9" customFormat="1" ht="36.75" customHeight="1" x14ac:dyDescent="0.2">
      <c r="A248" s="221">
        <v>189</v>
      </c>
      <c r="B248" s="158" t="s">
        <v>372</v>
      </c>
      <c r="C248" s="158" t="s">
        <v>351</v>
      </c>
      <c r="D248" s="158" t="s">
        <v>268</v>
      </c>
      <c r="E248" s="188" t="s">
        <v>347</v>
      </c>
      <c r="F248" s="188" t="s">
        <v>19</v>
      </c>
      <c r="G248" s="232">
        <v>80000</v>
      </c>
      <c r="H248" s="232">
        <v>0</v>
      </c>
      <c r="I248" s="232">
        <f t="shared" ref="I248:I250" si="101">SUM(G248:H248)</f>
        <v>80000</v>
      </c>
      <c r="J248" s="224">
        <f>IF(G248&gt;=Datos!$D$14,(Datos!$D$14*Datos!$C$14),IF(G248&lt;=Datos!$D$14,(G248*Datos!$C$14)))</f>
        <v>2296</v>
      </c>
      <c r="K248" s="233">
        <v>7400.87</v>
      </c>
      <c r="L248" s="224">
        <f>IF(G248&gt;=Datos!$D$15,(Datos!$D$15*Datos!$C$15),IF(G248&lt;=Datos!$D$15,(G248*Datos!$C$15)))</f>
        <v>2432</v>
      </c>
      <c r="M248" s="232">
        <v>25</v>
      </c>
      <c r="N248" s="232">
        <f t="shared" si="91"/>
        <v>12153.869999999999</v>
      </c>
      <c r="O248" s="280">
        <f t="shared" si="92"/>
        <v>67846.13</v>
      </c>
    </row>
    <row r="249" spans="1:15" s="9" customFormat="1" ht="36.75" customHeight="1" x14ac:dyDescent="0.2">
      <c r="A249" s="221">
        <v>190</v>
      </c>
      <c r="B249" s="243" t="s">
        <v>553</v>
      </c>
      <c r="C249" s="158" t="s">
        <v>351</v>
      </c>
      <c r="D249" s="243" t="s">
        <v>486</v>
      </c>
      <c r="E249" s="188" t="s">
        <v>347</v>
      </c>
      <c r="F249" s="188" t="s">
        <v>348</v>
      </c>
      <c r="G249" s="182">
        <v>65018.43</v>
      </c>
      <c r="H249" s="232">
        <v>0</v>
      </c>
      <c r="I249" s="182">
        <f t="shared" si="101"/>
        <v>65018.43</v>
      </c>
      <c r="J249" s="224">
        <f>IF(G249&gt;=Datos!$D$14,(Datos!$D$14*Datos!$C$14),IF(G249&lt;=Datos!$D$14,(G249*Datos!$C$14)))</f>
        <v>1866.028941</v>
      </c>
      <c r="K249" s="233">
        <f>IF((G249-J249-L249)&lt;=Datos!$G$7,"0",IF((G249-J249-L249)&lt;=Datos!$G$8,((G249-J249-L249)-Datos!$F$8)*Datos!$I$6,IF((G249-J249-L249)&lt;=Datos!$G$9,Datos!$I$8+((G249-J249-L249)-Datos!$F$9)*Datos!$J$6,IF((G249-J249-L249)&gt;=Datos!$F$10,(Datos!$I$8+Datos!$J$8)+((G249-J249-L249)-Datos!$F$10)*Datos!$K$6))))</f>
        <v>4431.0438240666663</v>
      </c>
      <c r="L249" s="224">
        <f>IF(G249&gt;=Datos!$D$15,(Datos!$D$15*Datos!$C$15),IF(G249&lt;=Datos!$D$15,(G249*Datos!$C$15)))</f>
        <v>1976.5602719999999</v>
      </c>
      <c r="M249" s="232">
        <v>25</v>
      </c>
      <c r="N249" s="232">
        <f t="shared" si="91"/>
        <v>8298.6330370666674</v>
      </c>
      <c r="O249" s="280">
        <f t="shared" si="92"/>
        <v>56719.796962933331</v>
      </c>
    </row>
    <row r="250" spans="1:15" s="9" customFormat="1" ht="36.75" customHeight="1" x14ac:dyDescent="0.2">
      <c r="A250" s="221">
        <v>191</v>
      </c>
      <c r="B250" s="158" t="s">
        <v>471</v>
      </c>
      <c r="C250" s="158" t="s">
        <v>351</v>
      </c>
      <c r="D250" s="158" t="s">
        <v>272</v>
      </c>
      <c r="E250" s="188" t="s">
        <v>347</v>
      </c>
      <c r="F250" s="188" t="s">
        <v>19</v>
      </c>
      <c r="G250" s="232">
        <v>60000</v>
      </c>
      <c r="H250" s="232">
        <v>0</v>
      </c>
      <c r="I250" s="232">
        <f t="shared" si="101"/>
        <v>60000</v>
      </c>
      <c r="J250" s="224">
        <f>IF(G250&gt;=Datos!$D$14,(Datos!$D$14*Datos!$C$14),IF(G250&lt;=Datos!$D$14,(G250*Datos!$C$14)))</f>
        <v>1722</v>
      </c>
      <c r="K250" s="233">
        <f>IF((G250-J250-L250)&lt;=Datos!$G$7,"0",IF((G250-J250-L250)&lt;=Datos!$G$8,((G250-J250-L250)-Datos!$F$8)*Datos!$I$6,IF((G250-J250-L250)&lt;=Datos!$G$9,Datos!$I$8+((G250-J250-L250)-Datos!$F$9)*Datos!$J$6,IF((G250-J250-L250)&gt;=Datos!$F$10,(Datos!$I$8+Datos!$J$8)+((G250-J250-L250)-Datos!$F$10)*Datos!$K$6))))</f>
        <v>3486.6756666666661</v>
      </c>
      <c r="L250" s="224">
        <f>IF(G250&gt;=Datos!$D$15,(Datos!$D$15*Datos!$C$15),IF(G250&lt;=Datos!$D$15,(G250*Datos!$C$15)))</f>
        <v>1824</v>
      </c>
      <c r="M250" s="232">
        <v>25</v>
      </c>
      <c r="N250" s="232">
        <f t="shared" si="91"/>
        <v>7057.6756666666661</v>
      </c>
      <c r="O250" s="280">
        <f t="shared" si="92"/>
        <v>52942.324333333338</v>
      </c>
    </row>
    <row r="251" spans="1:15" s="9" customFormat="1" ht="36.75" customHeight="1" x14ac:dyDescent="0.2">
      <c r="A251" s="221">
        <v>192</v>
      </c>
      <c r="B251" s="158" t="s">
        <v>78</v>
      </c>
      <c r="C251" s="158" t="s">
        <v>351</v>
      </c>
      <c r="D251" s="158" t="s">
        <v>268</v>
      </c>
      <c r="E251" s="188" t="s">
        <v>347</v>
      </c>
      <c r="F251" s="188" t="s">
        <v>19</v>
      </c>
      <c r="G251" s="232">
        <v>90000</v>
      </c>
      <c r="H251" s="232">
        <v>0</v>
      </c>
      <c r="I251" s="232">
        <f t="shared" si="99"/>
        <v>90000</v>
      </c>
      <c r="J251" s="224">
        <f>IF(G251&gt;=Datos!$D$14,(Datos!$D$14*Datos!$C$14),IF(G251&lt;=Datos!$D$14,(G251*Datos!$C$14)))</f>
        <v>2583</v>
      </c>
      <c r="K251" s="233">
        <v>9753.1200000000008</v>
      </c>
      <c r="L251" s="224">
        <f>IF(G251&gt;=Datos!$D$15,(Datos!$D$15*Datos!$C$15),IF(G251&lt;=Datos!$D$15,(G251*Datos!$C$15)))</f>
        <v>2736</v>
      </c>
      <c r="M251" s="232">
        <v>25</v>
      </c>
      <c r="N251" s="232">
        <f t="shared" si="91"/>
        <v>15097.12</v>
      </c>
      <c r="O251" s="280">
        <f t="shared" si="92"/>
        <v>74902.880000000005</v>
      </c>
    </row>
    <row r="252" spans="1:15" s="123" customFormat="1" ht="36.75" customHeight="1" x14ac:dyDescent="0.2">
      <c r="A252" s="311" t="s">
        <v>631</v>
      </c>
      <c r="B252" s="312"/>
      <c r="C252" s="167">
        <v>16</v>
      </c>
      <c r="D252" s="167"/>
      <c r="E252" s="279"/>
      <c r="F252" s="185"/>
      <c r="G252" s="171">
        <f t="shared" ref="G252:O252" si="102">SUM(G236:G251)</f>
        <v>971049.16</v>
      </c>
      <c r="H252" s="171">
        <f t="shared" si="102"/>
        <v>0</v>
      </c>
      <c r="I252" s="171">
        <f t="shared" si="102"/>
        <v>971049.16</v>
      </c>
      <c r="J252" s="171">
        <f t="shared" si="102"/>
        <v>27869.110892000001</v>
      </c>
      <c r="K252" s="171">
        <f t="shared" si="102"/>
        <v>63706.052406733339</v>
      </c>
      <c r="L252" s="171">
        <f t="shared" si="102"/>
        <v>29519.894463999997</v>
      </c>
      <c r="M252" s="171">
        <f t="shared" si="102"/>
        <v>2115.46</v>
      </c>
      <c r="N252" s="171">
        <f t="shared" si="102"/>
        <v>123210.51776273332</v>
      </c>
      <c r="O252" s="171">
        <f t="shared" si="102"/>
        <v>847838.64223726676</v>
      </c>
    </row>
    <row r="253" spans="1:15" s="9" customFormat="1" ht="36.75" customHeight="1" x14ac:dyDescent="0.2">
      <c r="A253" s="311" t="s">
        <v>646</v>
      </c>
      <c r="B253" s="312"/>
      <c r="C253" s="312"/>
      <c r="D253" s="312"/>
      <c r="E253" s="312"/>
      <c r="F253" s="312"/>
      <c r="G253" s="312"/>
      <c r="H253" s="312"/>
      <c r="I253" s="312"/>
      <c r="J253" s="312"/>
      <c r="K253" s="312"/>
      <c r="L253" s="312"/>
      <c r="M253" s="312"/>
      <c r="N253" s="312"/>
      <c r="O253" s="284"/>
    </row>
    <row r="254" spans="1:15" s="9" customFormat="1" ht="36.75" customHeight="1" x14ac:dyDescent="0.2">
      <c r="A254" s="221">
        <v>193</v>
      </c>
      <c r="B254" s="158" t="s">
        <v>58</v>
      </c>
      <c r="C254" s="158" t="s">
        <v>351</v>
      </c>
      <c r="D254" s="176" t="s">
        <v>456</v>
      </c>
      <c r="E254" s="188" t="s">
        <v>347</v>
      </c>
      <c r="F254" s="188" t="s">
        <v>19</v>
      </c>
      <c r="G254" s="232">
        <v>35000</v>
      </c>
      <c r="H254" s="232">
        <v>0</v>
      </c>
      <c r="I254" s="232">
        <f t="shared" si="99"/>
        <v>35000</v>
      </c>
      <c r="J254" s="224">
        <f>IF(G254&gt;=Datos!$D$14,(Datos!$D$14*Datos!$C$14),IF(G254&lt;=Datos!$D$14,(G254*Datos!$C$14)))</f>
        <v>1004.5</v>
      </c>
      <c r="K254" s="233" t="str">
        <f>IF((G254-J254-L254)&lt;=Datos!$G$7,"0",IF((G254-J254-L254)&lt;=Datos!$G$8,((G254-J254-L254)-Datos!$F$8)*Datos!$I$6,IF((G254-J254-L254)&lt;=Datos!$G$9,Datos!$I$8+((G254-J254-L254)-Datos!$F$9)*Datos!$J$6,IF((G254-J254-L254)&gt;=Datos!$F$10,(Datos!$I$8+Datos!$J$8)+((G254-J254-L254)-Datos!$F$10)*Datos!$K$6))))</f>
        <v>0</v>
      </c>
      <c r="L254" s="224">
        <f>IF(G254&gt;=Datos!$D$15,(Datos!$D$15*Datos!$C$15),IF(G254&lt;=Datos!$D$15,(G254*Datos!$C$15)))</f>
        <v>1064</v>
      </c>
      <c r="M254" s="232">
        <v>17216.05</v>
      </c>
      <c r="N254" s="232">
        <f t="shared" si="88"/>
        <v>19284.55</v>
      </c>
      <c r="O254" s="280">
        <f t="shared" ref="O254:O286" si="103">+G254-N254</f>
        <v>15715.45</v>
      </c>
    </row>
    <row r="255" spans="1:15" s="9" customFormat="1" ht="36.75" customHeight="1" x14ac:dyDescent="0.2">
      <c r="A255" s="221">
        <v>194</v>
      </c>
      <c r="B255" s="158" t="s">
        <v>112</v>
      </c>
      <c r="C255" s="158" t="s">
        <v>351</v>
      </c>
      <c r="D255" s="158" t="s">
        <v>273</v>
      </c>
      <c r="E255" s="188" t="s">
        <v>347</v>
      </c>
      <c r="F255" s="188" t="s">
        <v>19</v>
      </c>
      <c r="G255" s="232">
        <v>65000</v>
      </c>
      <c r="H255" s="232">
        <v>0</v>
      </c>
      <c r="I255" s="232">
        <f t="shared" ref="I255" si="104">SUM(G255:H255)</f>
        <v>65000</v>
      </c>
      <c r="J255" s="224">
        <f>IF(G255&gt;=Datos!$D$14,(Datos!$D$14*Datos!$C$14),IF(G255&lt;=Datos!$D$14,(G255*Datos!$C$14)))</f>
        <v>1865.5</v>
      </c>
      <c r="K255" s="233">
        <f>IF((G255-J255-L255)&lt;=Datos!$G$7,"0",IF((G255-J255-L255)&lt;=Datos!$G$8,((G255-J255-L255)-Datos!$F$8)*Datos!$I$6,IF((G255-J255-L255)&lt;=Datos!$G$9,Datos!$I$8+((G255-J255-L255)-Datos!$F$9)*Datos!$J$6,IF((G255-J255-L255)&gt;=Datos!$F$10,(Datos!$I$8+Datos!$J$8)+((G255-J255-L255)-Datos!$F$10)*Datos!$K$6))))</f>
        <v>4427.5756666666657</v>
      </c>
      <c r="L255" s="224">
        <f>IF(G255&gt;=Datos!$D$15,(Datos!$D$15*Datos!$C$15),IF(G255&lt;=Datos!$D$15,(G255*Datos!$C$15)))</f>
        <v>1976</v>
      </c>
      <c r="M255" s="232">
        <v>25</v>
      </c>
      <c r="N255" s="232">
        <f t="shared" si="88"/>
        <v>8294.0756666666657</v>
      </c>
      <c r="O255" s="280">
        <f t="shared" si="103"/>
        <v>56705.924333333336</v>
      </c>
    </row>
    <row r="256" spans="1:15" s="9" customFormat="1" ht="36.75" customHeight="1" x14ac:dyDescent="0.2">
      <c r="A256" s="221">
        <v>195</v>
      </c>
      <c r="B256" s="158" t="s">
        <v>93</v>
      </c>
      <c r="C256" s="158" t="s">
        <v>351</v>
      </c>
      <c r="D256" s="158" t="s">
        <v>273</v>
      </c>
      <c r="E256" s="188" t="s">
        <v>347</v>
      </c>
      <c r="F256" s="188" t="s">
        <v>19</v>
      </c>
      <c r="G256" s="232">
        <v>65000</v>
      </c>
      <c r="H256" s="232">
        <v>0</v>
      </c>
      <c r="I256" s="232">
        <f t="shared" ref="I256:I258" si="105">SUM(G256:H256)</f>
        <v>65000</v>
      </c>
      <c r="J256" s="224">
        <f>IF(G256&gt;=Datos!$D$14,(Datos!$D$14*Datos!$C$14),IF(G256&lt;=Datos!$D$14,(G256*Datos!$C$14)))</f>
        <v>1865.5</v>
      </c>
      <c r="K256" s="233">
        <f>IF((G256-J256-L256)&lt;=Datos!$G$7,"0",IF((G256-J256-L256)&lt;=Datos!$G$8,((G256-J256-L256)-Datos!$F$8)*Datos!$I$6,IF((G256-J256-L256)&lt;=Datos!$G$9,Datos!$I$8+((G256-J256-L256)-Datos!$F$9)*Datos!$J$6,IF((G256-J256-L256)&gt;=Datos!$F$10,(Datos!$I$8+Datos!$J$8)+((G256-J256-L256)-Datos!$F$10)*Datos!$K$6))))</f>
        <v>4427.5756666666657</v>
      </c>
      <c r="L256" s="224">
        <f>IF(G256&gt;=Datos!$D$15,(Datos!$D$15*Datos!$C$15),IF(G256&lt;=Datos!$D$15,(G256*Datos!$C$15)))</f>
        <v>1976</v>
      </c>
      <c r="M256" s="232">
        <v>25</v>
      </c>
      <c r="N256" s="232">
        <f t="shared" si="88"/>
        <v>8294.0756666666657</v>
      </c>
      <c r="O256" s="280">
        <f t="shared" si="103"/>
        <v>56705.924333333336</v>
      </c>
    </row>
    <row r="257" spans="1:16" s="9" customFormat="1" ht="36.75" customHeight="1" x14ac:dyDescent="0.2">
      <c r="A257" s="221">
        <v>196</v>
      </c>
      <c r="B257" s="158" t="s">
        <v>339</v>
      </c>
      <c r="C257" s="158" t="s">
        <v>351</v>
      </c>
      <c r="D257" s="158" t="s">
        <v>405</v>
      </c>
      <c r="E257" s="188" t="s">
        <v>347</v>
      </c>
      <c r="F257" s="188" t="s">
        <v>19</v>
      </c>
      <c r="G257" s="232">
        <v>60000</v>
      </c>
      <c r="H257" s="232">
        <v>0</v>
      </c>
      <c r="I257" s="232">
        <f t="shared" si="105"/>
        <v>60000</v>
      </c>
      <c r="J257" s="224">
        <f>IF(G257&gt;=Datos!$D$14,(Datos!$D$14*Datos!$C$14),IF(G257&lt;=Datos!$D$14,(G257*Datos!$C$14)))</f>
        <v>1722</v>
      </c>
      <c r="K257" s="233">
        <v>3143.58</v>
      </c>
      <c r="L257" s="224">
        <f>IF(G257&gt;=Datos!$D$15,(Datos!$D$15*Datos!$C$15),IF(G257&lt;=Datos!$D$15,(G257*Datos!$C$15)))</f>
        <v>1824</v>
      </c>
      <c r="M257" s="232">
        <v>1740.46</v>
      </c>
      <c r="N257" s="232">
        <f t="shared" si="88"/>
        <v>8430.0400000000009</v>
      </c>
      <c r="O257" s="280">
        <f t="shared" si="103"/>
        <v>51569.96</v>
      </c>
    </row>
    <row r="258" spans="1:16" s="9" customFormat="1" ht="36.75" customHeight="1" x14ac:dyDescent="0.2">
      <c r="A258" s="221">
        <v>197</v>
      </c>
      <c r="B258" s="158" t="s">
        <v>178</v>
      </c>
      <c r="C258" s="158" t="s">
        <v>351</v>
      </c>
      <c r="D258" s="158" t="s">
        <v>405</v>
      </c>
      <c r="E258" s="188" t="s">
        <v>347</v>
      </c>
      <c r="F258" s="188" t="s">
        <v>19</v>
      </c>
      <c r="G258" s="232">
        <v>60000</v>
      </c>
      <c r="H258" s="232">
        <v>0</v>
      </c>
      <c r="I258" s="232">
        <f t="shared" si="105"/>
        <v>60000</v>
      </c>
      <c r="J258" s="224">
        <f>IF(G258&gt;=Datos!$D$14,(Datos!$D$14*Datos!$C$14),IF(G258&lt;=Datos!$D$14,(G258*Datos!$C$14)))</f>
        <v>1722</v>
      </c>
      <c r="K258" s="233">
        <f>IF((G258-J258-L258)&lt;=Datos!$G$7,"0",IF((G258-J258-L258)&lt;=Datos!$G$8,((G258-J258-L258)-Datos!$F$8)*Datos!$I$6,IF((G258-J258-L258)&lt;=Datos!$G$9,Datos!$I$8+((G258-J258-L258)-Datos!$F$9)*Datos!$J$6,IF((G258-J258-L258)&gt;=Datos!$F$10,(Datos!$I$8+Datos!$J$8)+((G258-J258-L258)-Datos!$F$10)*Datos!$K$6))))</f>
        <v>3486.6756666666661</v>
      </c>
      <c r="L258" s="224">
        <f>IF(G258&gt;=Datos!$D$15,(Datos!$D$15*Datos!$C$15),IF(G258&lt;=Datos!$D$15,(G258*Datos!$C$15)))</f>
        <v>1824</v>
      </c>
      <c r="M258" s="232">
        <v>25</v>
      </c>
      <c r="N258" s="232">
        <f t="shared" si="88"/>
        <v>7057.6756666666661</v>
      </c>
      <c r="O258" s="280">
        <f t="shared" si="103"/>
        <v>52942.324333333338</v>
      </c>
    </row>
    <row r="259" spans="1:16" s="9" customFormat="1" ht="36.75" customHeight="1" x14ac:dyDescent="0.2">
      <c r="A259" s="221">
        <v>198</v>
      </c>
      <c r="B259" s="158" t="s">
        <v>147</v>
      </c>
      <c r="C259" s="158" t="s">
        <v>351</v>
      </c>
      <c r="D259" s="158" t="s">
        <v>266</v>
      </c>
      <c r="E259" s="188" t="s">
        <v>347</v>
      </c>
      <c r="F259" s="188" t="s">
        <v>19</v>
      </c>
      <c r="G259" s="232">
        <v>35000</v>
      </c>
      <c r="H259" s="232">
        <v>0</v>
      </c>
      <c r="I259" s="232">
        <f t="shared" ref="I259" si="106">SUM(G259:H259)</f>
        <v>35000</v>
      </c>
      <c r="J259" s="224">
        <f>IF(G259&gt;=Datos!$D$14,(Datos!$D$14*Datos!$C$14),IF(G259&lt;=Datos!$D$14,(G259*Datos!$C$14)))</f>
        <v>1004.5</v>
      </c>
      <c r="K259" s="233" t="str">
        <f>IF((G259-J259-L259)&lt;=Datos!$G$7,"0",IF((G259-J259-L259)&lt;=Datos!$G$8,((G259-J259-L259)-Datos!$F$8)*Datos!$I$6,IF((G259-J259-L259)&lt;=Datos!$G$9,Datos!$I$8+((G259-J259-L259)-Datos!$F$9)*Datos!$J$6,IF((G259-J259-L259)&gt;=Datos!$F$10,(Datos!$I$8+Datos!$J$8)+((G259-J259-L259)-Datos!$F$10)*Datos!$K$6))))</f>
        <v>0</v>
      </c>
      <c r="L259" s="224">
        <f>IF(G259&gt;=Datos!$D$15,(Datos!$D$15*Datos!$C$15),IF(G259&lt;=Datos!$D$15,(G259*Datos!$C$15)))</f>
        <v>1064</v>
      </c>
      <c r="M259" s="232">
        <v>25</v>
      </c>
      <c r="N259" s="232">
        <f t="shared" si="88"/>
        <v>2093.5</v>
      </c>
      <c r="O259" s="280">
        <f t="shared" si="103"/>
        <v>32906.5</v>
      </c>
    </row>
    <row r="260" spans="1:16" s="9" customFormat="1" ht="36.75" customHeight="1" x14ac:dyDescent="0.2">
      <c r="A260" s="221">
        <v>199</v>
      </c>
      <c r="B260" s="158" t="s">
        <v>204</v>
      </c>
      <c r="C260" s="158" t="s">
        <v>351</v>
      </c>
      <c r="D260" s="158" t="s">
        <v>273</v>
      </c>
      <c r="E260" s="188" t="s">
        <v>347</v>
      </c>
      <c r="F260" s="188" t="s">
        <v>19</v>
      </c>
      <c r="G260" s="232">
        <v>65000</v>
      </c>
      <c r="H260" s="232">
        <v>0</v>
      </c>
      <c r="I260" s="232">
        <f t="shared" ref="I260" si="107">SUM(G260:H260)</f>
        <v>65000</v>
      </c>
      <c r="J260" s="224">
        <f>IF(G260&gt;=Datos!$D$14,(Datos!$D$14*Datos!$C$14),IF(G260&lt;=Datos!$D$14,(G260*Datos!$C$14)))</f>
        <v>1865.5</v>
      </c>
      <c r="K260" s="233">
        <f>IF((G260-J260-L260)&lt;=Datos!$G$7,"0",IF((G260-J260-L260)&lt;=Datos!$G$8,((G260-J260-L260)-Datos!$F$8)*Datos!$I$6,IF((G260-J260-L260)&lt;=Datos!$G$9,Datos!$I$8+((G260-J260-L260)-Datos!$F$9)*Datos!$J$6,IF((G260-J260-L260)&gt;=Datos!$F$10,(Datos!$I$8+Datos!$J$8)+((G260-J260-L260)-Datos!$F$10)*Datos!$K$6))))</f>
        <v>4427.5756666666657</v>
      </c>
      <c r="L260" s="224">
        <f>IF(G260&gt;=Datos!$D$15,(Datos!$D$15*Datos!$C$15),IF(G260&lt;=Datos!$D$15,(G260*Datos!$C$15)))</f>
        <v>1976</v>
      </c>
      <c r="M260" s="232">
        <v>25</v>
      </c>
      <c r="N260" s="232">
        <f t="shared" si="88"/>
        <v>8294.0756666666657</v>
      </c>
      <c r="O260" s="280">
        <f t="shared" si="103"/>
        <v>56705.924333333336</v>
      </c>
    </row>
    <row r="261" spans="1:16" s="9" customFormat="1" ht="36.75" customHeight="1" x14ac:dyDescent="0.2">
      <c r="A261" s="221">
        <v>200</v>
      </c>
      <c r="B261" s="243" t="s">
        <v>251</v>
      </c>
      <c r="C261" s="158" t="s">
        <v>351</v>
      </c>
      <c r="D261" s="243" t="s">
        <v>269</v>
      </c>
      <c r="E261" s="188" t="s">
        <v>347</v>
      </c>
      <c r="F261" s="188" t="s">
        <v>19</v>
      </c>
      <c r="G261" s="182">
        <v>71662.5</v>
      </c>
      <c r="H261" s="232">
        <v>0</v>
      </c>
      <c r="I261" s="182">
        <f t="shared" ref="I261:I262" si="108">SUM(G261:H261)</f>
        <v>71662.5</v>
      </c>
      <c r="J261" s="224">
        <f>IF(G261&gt;=Datos!$D$14,(Datos!$D$14*Datos!$C$14),IF(G261&lt;=Datos!$D$14,(G261*Datos!$C$14)))</f>
        <v>2056.7137499999999</v>
      </c>
      <c r="K261" s="233">
        <f>IF((G261-J261-L261)&lt;=Datos!$G$7,"0",IF((G261-J261-L261)&lt;=Datos!$G$8,((G261-J261-L261)-Datos!$F$8)*Datos!$I$6,IF((G261-J261-L261)&lt;=Datos!$G$9,Datos!$I$8+((G261-J261-L261)-Datos!$F$9)*Datos!$J$6,IF((G261-J261-L261)&gt;=Datos!$F$10,(Datos!$I$8+Datos!$J$8)+((G261-J261-L261)-Datos!$F$10)*Datos!$K$6))))</f>
        <v>5681.3249166666683</v>
      </c>
      <c r="L261" s="224">
        <f>IF(G261&gt;=Datos!$D$15,(Datos!$D$15*Datos!$C$15),IF(G261&lt;=Datos!$D$15,(G261*Datos!$C$15)))</f>
        <v>2178.54</v>
      </c>
      <c r="M261" s="232">
        <v>25</v>
      </c>
      <c r="N261" s="232">
        <f t="shared" si="88"/>
        <v>9941.5786666666681</v>
      </c>
      <c r="O261" s="280">
        <f t="shared" si="103"/>
        <v>61720.921333333332</v>
      </c>
      <c r="P261" s="25"/>
    </row>
    <row r="262" spans="1:16" s="9" customFormat="1" ht="36.75" customHeight="1" x14ac:dyDescent="0.2">
      <c r="A262" s="221">
        <v>201</v>
      </c>
      <c r="B262" s="158" t="s">
        <v>217</v>
      </c>
      <c r="C262" s="158" t="s">
        <v>351</v>
      </c>
      <c r="D262" s="158" t="s">
        <v>269</v>
      </c>
      <c r="E262" s="188" t="s">
        <v>347</v>
      </c>
      <c r="F262" s="188" t="s">
        <v>19</v>
      </c>
      <c r="G262" s="232">
        <v>71662.5</v>
      </c>
      <c r="H262" s="232">
        <v>0</v>
      </c>
      <c r="I262" s="232">
        <f t="shared" si="108"/>
        <v>71662.5</v>
      </c>
      <c r="J262" s="224">
        <f>IF(G262&gt;=Datos!$D$14,(Datos!$D$14*Datos!$C$14),IF(G262&lt;=Datos!$D$14,(G262*Datos!$C$14)))</f>
        <v>2056.7137499999999</v>
      </c>
      <c r="K262" s="233">
        <f>IF((G262-J262-L262)&lt;=Datos!$G$7,"0",IF((G262-J262-L262)&lt;=Datos!$G$8,((G262-J262-L262)-Datos!$F$8)*Datos!$I$6,IF((G262-J262-L262)&lt;=Datos!$G$9,Datos!$I$8+((G262-J262-L262)-Datos!$F$9)*Datos!$J$6,IF((G262-J262-L262)&gt;=Datos!$F$10,(Datos!$I$8+Datos!$J$8)+((G262-J262-L262)-Datos!$F$10)*Datos!$K$6))))</f>
        <v>5681.3249166666683</v>
      </c>
      <c r="L262" s="224">
        <f>IF(G262&gt;=Datos!$D$15,(Datos!$D$15*Datos!$C$15),IF(G262&lt;=Datos!$D$15,(G262*Datos!$C$15)))</f>
        <v>2178.54</v>
      </c>
      <c r="M262" s="232">
        <v>25</v>
      </c>
      <c r="N262" s="232">
        <f t="shared" si="88"/>
        <v>9941.5786666666681</v>
      </c>
      <c r="O262" s="280">
        <f t="shared" si="103"/>
        <v>61720.921333333332</v>
      </c>
    </row>
    <row r="263" spans="1:16" s="9" customFormat="1" ht="36.75" customHeight="1" x14ac:dyDescent="0.2">
      <c r="A263" s="221">
        <v>202</v>
      </c>
      <c r="B263" s="158" t="s">
        <v>32</v>
      </c>
      <c r="C263" s="158" t="s">
        <v>351</v>
      </c>
      <c r="D263" s="158" t="s">
        <v>268</v>
      </c>
      <c r="E263" s="188" t="s">
        <v>347</v>
      </c>
      <c r="F263" s="188" t="s">
        <v>19</v>
      </c>
      <c r="G263" s="232">
        <v>90000</v>
      </c>
      <c r="H263" s="232">
        <v>0</v>
      </c>
      <c r="I263" s="232">
        <f t="shared" ref="I263" si="109">SUM(G263:H263)</f>
        <v>90000</v>
      </c>
      <c r="J263" s="224">
        <f>IF(G263&gt;=Datos!$D$14,(Datos!$D$14*Datos!$C$14),IF(G263&lt;=Datos!$D$14,(G263*Datos!$C$14)))</f>
        <v>2583</v>
      </c>
      <c r="K263" s="233">
        <f>IF((G263-J263-L263)&lt;=Datos!$G$7,"0",IF((G263-J263-L263)&lt;=Datos!$G$8,((G263-J263-L263)-Datos!$F$8)*Datos!$I$6,IF((G263-J263-L263)&lt;=Datos!$G$9,Datos!$I$8+((G263-J263-L263)-Datos!$F$9)*Datos!$J$6,IF((G263-J263-L263)&gt;=Datos!$F$10,(Datos!$I$8+Datos!$J$8)+((G263-J263-L263)-Datos!$F$10)*Datos!$K$6))))</f>
        <v>9753.1106666666674</v>
      </c>
      <c r="L263" s="224">
        <f>IF(G263&gt;=Datos!$D$15,(Datos!$D$15*Datos!$C$15),IF(G263&lt;=Datos!$D$15,(G263*Datos!$C$15)))</f>
        <v>2736</v>
      </c>
      <c r="M263" s="232">
        <v>25</v>
      </c>
      <c r="N263" s="232">
        <f t="shared" si="88"/>
        <v>15097.110666666667</v>
      </c>
      <c r="O263" s="280">
        <f t="shared" si="103"/>
        <v>74902.889333333325</v>
      </c>
    </row>
    <row r="264" spans="1:16" s="123" customFormat="1" ht="36.75" customHeight="1" x14ac:dyDescent="0.2">
      <c r="A264" s="311" t="s">
        <v>631</v>
      </c>
      <c r="B264" s="312"/>
      <c r="C264" s="167">
        <v>10</v>
      </c>
      <c r="D264" s="167"/>
      <c r="E264" s="279"/>
      <c r="F264" s="185"/>
      <c r="G264" s="171">
        <f t="shared" ref="G264:O264" si="110">SUM(G254:G263)</f>
        <v>618325</v>
      </c>
      <c r="H264" s="171">
        <f t="shared" si="110"/>
        <v>0</v>
      </c>
      <c r="I264" s="171">
        <f t="shared" si="110"/>
        <v>618325</v>
      </c>
      <c r="J264" s="171">
        <f t="shared" si="110"/>
        <v>17745.927499999998</v>
      </c>
      <c r="K264" s="171">
        <f t="shared" si="110"/>
        <v>41028.743166666667</v>
      </c>
      <c r="L264" s="171">
        <f t="shared" si="110"/>
        <v>18797.080000000002</v>
      </c>
      <c r="M264" s="171">
        <f t="shared" si="110"/>
        <v>19156.509999999998</v>
      </c>
      <c r="N264" s="171">
        <f t="shared" si="110"/>
        <v>96728.260666666669</v>
      </c>
      <c r="O264" s="171">
        <f t="shared" si="110"/>
        <v>521596.73933333333</v>
      </c>
    </row>
    <row r="265" spans="1:16" s="9" customFormat="1" ht="36.75" customHeight="1" x14ac:dyDescent="0.2">
      <c r="A265" s="311" t="s">
        <v>647</v>
      </c>
      <c r="B265" s="312"/>
      <c r="C265" s="312"/>
      <c r="D265" s="312"/>
      <c r="E265" s="312"/>
      <c r="F265" s="312"/>
      <c r="G265" s="312"/>
      <c r="H265" s="312"/>
      <c r="I265" s="312"/>
      <c r="J265" s="312"/>
      <c r="K265" s="312"/>
      <c r="L265" s="312"/>
      <c r="M265" s="312"/>
      <c r="N265" s="312"/>
      <c r="O265" s="313"/>
    </row>
    <row r="266" spans="1:16" s="9" customFormat="1" ht="36.75" customHeight="1" x14ac:dyDescent="0.2">
      <c r="A266" s="221">
        <v>203</v>
      </c>
      <c r="B266" s="158" t="s">
        <v>830</v>
      </c>
      <c r="C266" s="158" t="s">
        <v>353</v>
      </c>
      <c r="D266" s="158" t="s">
        <v>267</v>
      </c>
      <c r="E266" s="188" t="s">
        <v>347</v>
      </c>
      <c r="F266" s="188" t="s">
        <v>19</v>
      </c>
      <c r="G266" s="232">
        <v>68250</v>
      </c>
      <c r="H266" s="232">
        <v>0</v>
      </c>
      <c r="I266" s="232">
        <f t="shared" ref="I266:I267" si="111">SUM(G266:H266)</f>
        <v>68250</v>
      </c>
      <c r="J266" s="224">
        <f>IF(G266&gt;=Datos!$D$14,(Datos!$D$14*Datos!$C$14),IF(G266&lt;=Datos!$D$14,(G266*Datos!$C$14)))</f>
        <v>1958.7750000000001</v>
      </c>
      <c r="K266" s="233">
        <f>IF((G266-J266-L266)&lt;=Datos!$G$7,"0",IF((G266-J266-L266)&lt;=Datos!$G$8,((G266-J266-L266)-Datos!$F$8)*Datos!$I$6,IF((G266-J266-L266)&lt;=Datos!$G$9,Datos!$I$8+((G266-J266-L266)-Datos!$F$9)*Datos!$J$6,IF((G266-J266-L266)&gt;=Datos!$F$10,(Datos!$I$8+Datos!$J$8)+((G266-J266-L266)-Datos!$F$10)*Datos!$K$6))))</f>
        <v>5039.1606666666667</v>
      </c>
      <c r="L266" s="224">
        <f>IF(G266&gt;=Datos!$D$15,(Datos!$D$15*Datos!$C$15),IF(G266&lt;=Datos!$D$15,(G266*Datos!$C$15)))</f>
        <v>2074.8000000000002</v>
      </c>
      <c r="M266" s="232">
        <v>25</v>
      </c>
      <c r="N266" s="232">
        <f t="shared" si="88"/>
        <v>9097.7356666666674</v>
      </c>
      <c r="O266" s="280">
        <f t="shared" si="103"/>
        <v>59152.264333333333</v>
      </c>
    </row>
    <row r="267" spans="1:16" s="9" customFormat="1" ht="36.75" customHeight="1" x14ac:dyDescent="0.2">
      <c r="A267" s="221">
        <v>204</v>
      </c>
      <c r="B267" s="158" t="s">
        <v>121</v>
      </c>
      <c r="C267" s="158" t="s">
        <v>353</v>
      </c>
      <c r="D267" s="158" t="s">
        <v>276</v>
      </c>
      <c r="E267" s="188" t="s">
        <v>347</v>
      </c>
      <c r="F267" s="188" t="s">
        <v>348</v>
      </c>
      <c r="G267" s="232">
        <v>33422.03</v>
      </c>
      <c r="H267" s="232">
        <v>0</v>
      </c>
      <c r="I267" s="232">
        <f t="shared" si="111"/>
        <v>33422.03</v>
      </c>
      <c r="J267" s="224">
        <f>IF(G267&gt;=Datos!$D$14,(Datos!$D$14*Datos!$C$14),IF(G267&lt;=Datos!$D$14,(G267*Datos!$C$14)))</f>
        <v>959.21226100000001</v>
      </c>
      <c r="K267" s="233" t="str">
        <f>IF((G267-J267-L267)&lt;=Datos!$G$7,"0",IF((G267-J267-L267)&lt;=Datos!$G$8,((G267-J267-L267)-Datos!$F$8)*Datos!$I$6,IF((G267-J267-L267)&lt;=Datos!$G$9,Datos!$I$8+((G267-J267-L267)-Datos!$F$9)*Datos!$J$6,IF((G267-J267-L267)&gt;=Datos!$F$10,(Datos!$I$8+Datos!$J$8)+((G267-J267-L267)-Datos!$F$10)*Datos!$K$6))))</f>
        <v>0</v>
      </c>
      <c r="L267" s="224">
        <f>IF(G267&gt;=Datos!$D$15,(Datos!$D$15*Datos!$C$15),IF(G267&lt;=Datos!$D$15,(G267*Datos!$C$15)))</f>
        <v>1016.029712</v>
      </c>
      <c r="M267" s="232">
        <v>1225</v>
      </c>
      <c r="N267" s="232">
        <f t="shared" si="88"/>
        <v>3200.2419730000001</v>
      </c>
      <c r="O267" s="280">
        <f t="shared" si="103"/>
        <v>30221.788026999999</v>
      </c>
    </row>
    <row r="268" spans="1:16" s="9" customFormat="1" ht="36.75" customHeight="1" x14ac:dyDescent="0.2">
      <c r="A268" s="221">
        <v>205</v>
      </c>
      <c r="B268" s="158" t="s">
        <v>61</v>
      </c>
      <c r="C268" s="158" t="s">
        <v>353</v>
      </c>
      <c r="D268" s="158" t="s">
        <v>280</v>
      </c>
      <c r="E268" s="188" t="s">
        <v>347</v>
      </c>
      <c r="F268" s="188" t="s">
        <v>19</v>
      </c>
      <c r="G268" s="232">
        <v>71662.5</v>
      </c>
      <c r="H268" s="232">
        <v>0</v>
      </c>
      <c r="I268" s="232">
        <f t="shared" ref="I268:I279" si="112">SUM(G268:H268)</f>
        <v>71662.5</v>
      </c>
      <c r="J268" s="224">
        <f>IF(G268&gt;=Datos!$D$14,(Datos!$D$14*Datos!$C$14),IF(G268&lt;=Datos!$D$14,(G268*Datos!$C$14)))</f>
        <v>2056.7137499999999</v>
      </c>
      <c r="K268" s="233">
        <v>5681.33</v>
      </c>
      <c r="L268" s="224">
        <f>IF(G268&gt;=Datos!$D$15,(Datos!$D$15*Datos!$C$15),IF(G268&lt;=Datos!$D$15,(G268*Datos!$C$15)))</f>
        <v>2178.54</v>
      </c>
      <c r="M268" s="232">
        <v>25</v>
      </c>
      <c r="N268" s="232">
        <f t="shared" si="88"/>
        <v>9941.5837499999998</v>
      </c>
      <c r="O268" s="280">
        <f t="shared" si="103"/>
        <v>61720.916250000002</v>
      </c>
    </row>
    <row r="269" spans="1:16" s="9" customFormat="1" ht="36.75" customHeight="1" x14ac:dyDescent="0.2">
      <c r="A269" s="221">
        <v>206</v>
      </c>
      <c r="B269" s="158" t="s">
        <v>235</v>
      </c>
      <c r="C269" s="158" t="s">
        <v>353</v>
      </c>
      <c r="D269" s="158" t="s">
        <v>264</v>
      </c>
      <c r="E269" s="188" t="s">
        <v>347</v>
      </c>
      <c r="F269" s="188" t="s">
        <v>19</v>
      </c>
      <c r="G269" s="232">
        <v>68250</v>
      </c>
      <c r="H269" s="232">
        <v>0</v>
      </c>
      <c r="I269" s="232">
        <f t="shared" si="112"/>
        <v>68250</v>
      </c>
      <c r="J269" s="224">
        <f>IF(G269&gt;=Datos!$D$14,(Datos!$D$14*Datos!$C$14),IF(G269&lt;=Datos!$D$14,(G269*Datos!$C$14)))</f>
        <v>1958.7750000000001</v>
      </c>
      <c r="K269" s="233">
        <v>4696.07</v>
      </c>
      <c r="L269" s="224">
        <f>IF(G269&gt;=Datos!$D$15,(Datos!$D$15*Datos!$C$15),IF(G269&lt;=Datos!$D$15,(G269*Datos!$C$15)))</f>
        <v>2074.8000000000002</v>
      </c>
      <c r="M269" s="232">
        <v>1740.46</v>
      </c>
      <c r="N269" s="232">
        <f t="shared" si="88"/>
        <v>10470.105</v>
      </c>
      <c r="O269" s="280">
        <f t="shared" si="103"/>
        <v>57779.895000000004</v>
      </c>
    </row>
    <row r="270" spans="1:16" s="9" customFormat="1" ht="36.75" customHeight="1" x14ac:dyDescent="0.2">
      <c r="A270" s="221">
        <v>207</v>
      </c>
      <c r="B270" s="158" t="s">
        <v>176</v>
      </c>
      <c r="C270" s="158" t="s">
        <v>353</v>
      </c>
      <c r="D270" s="158" t="s">
        <v>267</v>
      </c>
      <c r="E270" s="188" t="s">
        <v>347</v>
      </c>
      <c r="F270" s="188" t="s">
        <v>19</v>
      </c>
      <c r="G270" s="232">
        <v>68250</v>
      </c>
      <c r="H270" s="232">
        <v>0</v>
      </c>
      <c r="I270" s="232">
        <f t="shared" si="112"/>
        <v>68250</v>
      </c>
      <c r="J270" s="224">
        <f>IF(G270&gt;=Datos!$D$14,(Datos!$D$14*Datos!$C$14),IF(G270&lt;=Datos!$D$14,(G270*Datos!$C$14)))</f>
        <v>1958.7750000000001</v>
      </c>
      <c r="K270" s="233">
        <f>IF((G270-J270-L270)&lt;=Datos!$G$7,"0",IF((G270-J270-L270)&lt;=Datos!$G$8,((G270-J270-L270)-Datos!$F$8)*Datos!$I$6,IF((G270-J270-L270)&lt;=Datos!$G$9,Datos!$I$8+((G270-J270-L270)-Datos!$F$9)*Datos!$J$6,IF((G270-J270-L270)&gt;=Datos!$F$10,(Datos!$I$8+Datos!$J$8)+((G270-J270-L270)-Datos!$F$10)*Datos!$K$6))))</f>
        <v>5039.1606666666667</v>
      </c>
      <c r="L270" s="224">
        <f>IF(G270&gt;=Datos!$D$15,(Datos!$D$15*Datos!$C$15),IF(G270&lt;=Datos!$D$15,(G270*Datos!$C$15)))</f>
        <v>2074.8000000000002</v>
      </c>
      <c r="M270" s="232">
        <v>25</v>
      </c>
      <c r="N270" s="232">
        <f t="shared" si="88"/>
        <v>9097.7356666666674</v>
      </c>
      <c r="O270" s="280">
        <f t="shared" si="103"/>
        <v>59152.264333333333</v>
      </c>
    </row>
    <row r="271" spans="1:16" s="9" customFormat="1" ht="36.75" customHeight="1" x14ac:dyDescent="0.2">
      <c r="A271" s="221">
        <v>208</v>
      </c>
      <c r="B271" s="243" t="s">
        <v>253</v>
      </c>
      <c r="C271" s="158" t="s">
        <v>353</v>
      </c>
      <c r="D271" s="243" t="s">
        <v>292</v>
      </c>
      <c r="E271" s="188" t="s">
        <v>347</v>
      </c>
      <c r="F271" s="188" t="s">
        <v>19</v>
      </c>
      <c r="G271" s="182">
        <v>71662.5</v>
      </c>
      <c r="H271" s="232">
        <v>0</v>
      </c>
      <c r="I271" s="182">
        <f t="shared" si="112"/>
        <v>71662.5</v>
      </c>
      <c r="J271" s="224">
        <f>IF(G271&gt;=Datos!$D$14,(Datos!$D$14*Datos!$C$14),IF(G271&lt;=Datos!$D$14,(G271*Datos!$C$14)))</f>
        <v>2056.7137499999999</v>
      </c>
      <c r="K271" s="233">
        <v>5681.33</v>
      </c>
      <c r="L271" s="224">
        <f>IF(G271&gt;=Datos!$D$15,(Datos!$D$15*Datos!$C$15),IF(G271&lt;=Datos!$D$15,(G271*Datos!$C$15)))</f>
        <v>2178.54</v>
      </c>
      <c r="M271" s="232">
        <v>25</v>
      </c>
      <c r="N271" s="232">
        <f t="shared" si="88"/>
        <v>9941.5837499999998</v>
      </c>
      <c r="O271" s="280">
        <f t="shared" si="103"/>
        <v>61720.916250000002</v>
      </c>
      <c r="P271" s="25"/>
    </row>
    <row r="272" spans="1:16" s="9" customFormat="1" ht="36.75" customHeight="1" x14ac:dyDescent="0.2">
      <c r="A272" s="221">
        <v>209</v>
      </c>
      <c r="B272" s="158" t="s">
        <v>222</v>
      </c>
      <c r="C272" s="158" t="s">
        <v>353</v>
      </c>
      <c r="D272" s="158" t="s">
        <v>290</v>
      </c>
      <c r="E272" s="188" t="s">
        <v>347</v>
      </c>
      <c r="F272" s="188" t="s">
        <v>348</v>
      </c>
      <c r="G272" s="232">
        <v>35000</v>
      </c>
      <c r="H272" s="232">
        <v>0</v>
      </c>
      <c r="I272" s="232">
        <f t="shared" si="112"/>
        <v>35000</v>
      </c>
      <c r="J272" s="224">
        <f>IF(G272&gt;=Datos!$D$14,(Datos!$D$14*Datos!$C$14),IF(G272&lt;=Datos!$D$14,(G272*Datos!$C$14)))</f>
        <v>1004.5</v>
      </c>
      <c r="K272" s="233" t="str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0</v>
      </c>
      <c r="L272" s="224">
        <f>IF(G272&gt;=Datos!$D$15,(Datos!$D$15*Datos!$C$15),IF(G272&lt;=Datos!$D$15,(G272*Datos!$C$15)))</f>
        <v>1064</v>
      </c>
      <c r="M272" s="232">
        <v>3525</v>
      </c>
      <c r="N272" s="232">
        <f t="shared" si="88"/>
        <v>5593.5</v>
      </c>
      <c r="O272" s="280">
        <f t="shared" si="103"/>
        <v>29406.5</v>
      </c>
    </row>
    <row r="273" spans="1:15" s="9" customFormat="1" ht="36.75" customHeight="1" x14ac:dyDescent="0.2">
      <c r="A273" s="221">
        <v>210</v>
      </c>
      <c r="B273" s="158" t="s">
        <v>65</v>
      </c>
      <c r="C273" s="158" t="s">
        <v>353</v>
      </c>
      <c r="D273" s="158" t="s">
        <v>276</v>
      </c>
      <c r="E273" s="188" t="s">
        <v>347</v>
      </c>
      <c r="F273" s="188" t="s">
        <v>19</v>
      </c>
      <c r="G273" s="232">
        <v>33422.03</v>
      </c>
      <c r="H273" s="232">
        <v>0</v>
      </c>
      <c r="I273" s="232">
        <f t="shared" si="112"/>
        <v>33422.03</v>
      </c>
      <c r="J273" s="224">
        <f>IF(G273&gt;=Datos!$D$14,(Datos!$D$14*Datos!$C$14),IF(G273&lt;=Datos!$D$14,(G273*Datos!$C$14)))</f>
        <v>959.21226100000001</v>
      </c>
      <c r="K273" s="233" t="str">
        <f>IF((G273-J273-L273)&lt;=Datos!$G$7,"0",IF((G273-J273-L273)&lt;=Datos!$G$8,((G273-J273-L273)-Datos!$F$8)*Datos!$I$6,IF((G273-J273-L273)&lt;=Datos!$G$9,Datos!$I$8+((G273-J273-L273)-Datos!$F$9)*Datos!$J$6,IF((G273-J273-L273)&gt;=Datos!$F$10,(Datos!$I$8+Datos!$J$8)+((G273-J273-L273)-Datos!$F$10)*Datos!$K$6))))</f>
        <v>0</v>
      </c>
      <c r="L273" s="224">
        <f>IF(G273&gt;=Datos!$D$15,(Datos!$D$15*Datos!$C$15),IF(G273&lt;=Datos!$D$15,(G273*Datos!$C$15)))</f>
        <v>1016.029712</v>
      </c>
      <c r="M273" s="232">
        <v>5525</v>
      </c>
      <c r="N273" s="232">
        <f t="shared" si="88"/>
        <v>7500.2419730000001</v>
      </c>
      <c r="O273" s="280">
        <f t="shared" si="103"/>
        <v>25921.788026999999</v>
      </c>
    </row>
    <row r="274" spans="1:15" s="123" customFormat="1" ht="36.75" customHeight="1" x14ac:dyDescent="0.2">
      <c r="A274" s="311" t="s">
        <v>631</v>
      </c>
      <c r="B274" s="312"/>
      <c r="C274" s="167">
        <v>8</v>
      </c>
      <c r="D274" s="167"/>
      <c r="E274" s="279"/>
      <c r="F274" s="185"/>
      <c r="G274" s="171">
        <f>SUM(G266:G273)</f>
        <v>449919.06000000006</v>
      </c>
      <c r="H274" s="171">
        <f t="shared" ref="H274:O274" si="113">SUM(H266:H273)</f>
        <v>0</v>
      </c>
      <c r="I274" s="171">
        <f t="shared" si="113"/>
        <v>449919.06000000006</v>
      </c>
      <c r="J274" s="171">
        <f t="shared" si="113"/>
        <v>12912.677022</v>
      </c>
      <c r="K274" s="171">
        <f t="shared" si="113"/>
        <v>26137.051333333337</v>
      </c>
      <c r="L274" s="171">
        <f t="shared" si="113"/>
        <v>13677.539423999999</v>
      </c>
      <c r="M274" s="171">
        <f t="shared" si="113"/>
        <v>12115.46</v>
      </c>
      <c r="N274" s="171">
        <f t="shared" si="113"/>
        <v>64842.727779333334</v>
      </c>
      <c r="O274" s="171">
        <f t="shared" si="113"/>
        <v>385076.33222066669</v>
      </c>
    </row>
    <row r="275" spans="1:15" s="9" customFormat="1" ht="36.75" customHeight="1" x14ac:dyDescent="0.2">
      <c r="A275" s="311" t="s">
        <v>716</v>
      </c>
      <c r="B275" s="312"/>
      <c r="C275" s="312"/>
      <c r="D275" s="312"/>
      <c r="E275" s="312"/>
      <c r="F275" s="312"/>
      <c r="G275" s="312"/>
      <c r="H275" s="312"/>
      <c r="I275" s="312"/>
      <c r="J275" s="312"/>
      <c r="K275" s="312"/>
      <c r="L275" s="312"/>
      <c r="M275" s="312"/>
      <c r="N275" s="312"/>
      <c r="O275" s="313"/>
    </row>
    <row r="276" spans="1:15" s="9" customFormat="1" ht="36.75" customHeight="1" x14ac:dyDescent="0.2">
      <c r="A276" s="221">
        <v>211</v>
      </c>
      <c r="B276" s="158" t="s">
        <v>38</v>
      </c>
      <c r="C276" s="158" t="s">
        <v>353</v>
      </c>
      <c r="D276" s="158" t="s">
        <v>605</v>
      </c>
      <c r="E276" s="188" t="s">
        <v>347</v>
      </c>
      <c r="F276" s="188" t="s">
        <v>19</v>
      </c>
      <c r="G276" s="232">
        <v>90000</v>
      </c>
      <c r="H276" s="232">
        <v>0</v>
      </c>
      <c r="I276" s="232">
        <f>SUM(G276:H276)</f>
        <v>90000</v>
      </c>
      <c r="J276" s="224">
        <f>IF(G276&gt;=Datos!$D$14,(Datos!$D$14*Datos!$C$14),IF(G276&lt;=Datos!$D$14,(G276*Datos!$C$14)))</f>
        <v>2583</v>
      </c>
      <c r="K276" s="233">
        <v>9753.1200000000008</v>
      </c>
      <c r="L276" s="224">
        <f>IF(G276&gt;=Datos!$D$15,(Datos!$D$15*Datos!$C$15),IF(G276&lt;=Datos!$D$15,(G276*Datos!$C$15)))</f>
        <v>2736</v>
      </c>
      <c r="M276" s="232">
        <v>25</v>
      </c>
      <c r="N276" s="232">
        <f>SUM(J276:M276)</f>
        <v>15097.12</v>
      </c>
      <c r="O276" s="280">
        <f>+G276-N276</f>
        <v>74902.880000000005</v>
      </c>
    </row>
    <row r="277" spans="1:15" s="9" customFormat="1" ht="36.75" customHeight="1" x14ac:dyDescent="0.2">
      <c r="A277" s="221">
        <v>212</v>
      </c>
      <c r="B277" s="158" t="s">
        <v>95</v>
      </c>
      <c r="C277" s="158" t="s">
        <v>353</v>
      </c>
      <c r="D277" s="158" t="s">
        <v>405</v>
      </c>
      <c r="E277" s="188" t="s">
        <v>347</v>
      </c>
      <c r="F277" s="188" t="s">
        <v>19</v>
      </c>
      <c r="G277" s="232">
        <v>60000</v>
      </c>
      <c r="H277" s="232">
        <v>0</v>
      </c>
      <c r="I277" s="232">
        <f t="shared" si="112"/>
        <v>60000</v>
      </c>
      <c r="J277" s="224">
        <f>IF(G277&gt;=Datos!$D$14,(Datos!$D$14*Datos!$C$14),IF(G277&lt;=Datos!$D$14,(G277*Datos!$C$14)))</f>
        <v>1722</v>
      </c>
      <c r="K277" s="233">
        <f>IF((G277-J277-L277)&lt;=Datos!$G$7,"0",IF((G277-J277-L277)&lt;=Datos!$G$8,((G277-J277-L277)-Datos!$F$8)*Datos!$I$6,IF((G277-J277-L277)&lt;=Datos!$G$9,Datos!$I$8+((G277-J277-L277)-Datos!$F$9)*Datos!$J$6,IF((G277-J277-L277)&gt;=Datos!$F$10,(Datos!$I$8+Datos!$J$8)+((G277-J277-L277)-Datos!$F$10)*Datos!$K$6))))</f>
        <v>3486.6756666666661</v>
      </c>
      <c r="L277" s="224">
        <f>IF(G277&gt;=Datos!$D$15,(Datos!$D$15*Datos!$C$15),IF(G277&lt;=Datos!$D$15,(G277*Datos!$C$15)))</f>
        <v>1824</v>
      </c>
      <c r="M277" s="232">
        <v>2025</v>
      </c>
      <c r="N277" s="232">
        <f t="shared" ref="N277:N279" si="114">SUM(J277:M277)</f>
        <v>9057.6756666666661</v>
      </c>
      <c r="O277" s="280">
        <f t="shared" ref="O277:O279" si="115">+G277-N277</f>
        <v>50942.324333333338</v>
      </c>
    </row>
    <row r="278" spans="1:15" s="9" customFormat="1" ht="36.75" customHeight="1" x14ac:dyDescent="0.2">
      <c r="A278" s="221">
        <v>213</v>
      </c>
      <c r="B278" s="158" t="s">
        <v>182</v>
      </c>
      <c r="C278" s="158" t="s">
        <v>353</v>
      </c>
      <c r="D278" s="158" t="s">
        <v>273</v>
      </c>
      <c r="E278" s="188" t="s">
        <v>347</v>
      </c>
      <c r="F278" s="188" t="s">
        <v>19</v>
      </c>
      <c r="G278" s="232">
        <v>60000</v>
      </c>
      <c r="H278" s="232">
        <v>0</v>
      </c>
      <c r="I278" s="232">
        <f t="shared" si="112"/>
        <v>60000</v>
      </c>
      <c r="J278" s="224">
        <f>IF(G278&gt;=Datos!$D$14,(Datos!$D$14*Datos!$C$14),IF(G278&lt;=Datos!$D$14,(G278*Datos!$C$14)))</f>
        <v>1722</v>
      </c>
      <c r="K278" s="233">
        <f>IF((G278-J278-L278)&lt;=Datos!$G$7,"0",IF((G278-J278-L278)&lt;=Datos!$G$8,((G278-J278-L278)-Datos!$F$8)*Datos!$I$6,IF((G278-J278-L278)&lt;=Datos!$G$9,Datos!$I$8+((G278-J278-L278)-Datos!$F$9)*Datos!$J$6,IF((G278-J278-L278)&gt;=Datos!$F$10,(Datos!$I$8+Datos!$J$8)+((G278-J278-L278)-Datos!$F$10)*Datos!$K$6))))</f>
        <v>3486.6756666666661</v>
      </c>
      <c r="L278" s="224">
        <f>IF(G278&gt;=Datos!$D$15,(Datos!$D$15*Datos!$C$15),IF(G278&lt;=Datos!$D$15,(G278*Datos!$C$15)))</f>
        <v>1824</v>
      </c>
      <c r="M278" s="232">
        <v>9671.73</v>
      </c>
      <c r="N278" s="232">
        <f t="shared" si="114"/>
        <v>16704.405666666666</v>
      </c>
      <c r="O278" s="280">
        <f t="shared" si="115"/>
        <v>43295.594333333334</v>
      </c>
    </row>
    <row r="279" spans="1:15" s="9" customFormat="1" ht="36.75" customHeight="1" x14ac:dyDescent="0.2">
      <c r="A279" s="221">
        <v>214</v>
      </c>
      <c r="B279" s="158" t="s">
        <v>44</v>
      </c>
      <c r="C279" s="158" t="s">
        <v>353</v>
      </c>
      <c r="D279" s="158" t="s">
        <v>273</v>
      </c>
      <c r="E279" s="188" t="s">
        <v>347</v>
      </c>
      <c r="F279" s="188" t="s">
        <v>348</v>
      </c>
      <c r="G279" s="232">
        <v>60000</v>
      </c>
      <c r="H279" s="232">
        <v>0</v>
      </c>
      <c r="I279" s="232">
        <f t="shared" si="112"/>
        <v>60000</v>
      </c>
      <c r="J279" s="224">
        <f>IF(G279&gt;=Datos!$D$14,(Datos!$D$14*Datos!$C$14),IF(G279&lt;=Datos!$D$14,(G279*Datos!$C$14)))</f>
        <v>1722</v>
      </c>
      <c r="K279" s="233">
        <f>IF((G279-J279-L279)&lt;=Datos!$G$7,"0",IF((G279-J279-L279)&lt;=Datos!$G$8,((G279-J279-L279)-Datos!$F$8)*Datos!$I$6,IF((G279-J279-L279)&lt;=Datos!$G$9,Datos!$I$8+((G279-J279-L279)-Datos!$F$9)*Datos!$J$6,IF((G279-J279-L279)&gt;=Datos!$F$10,(Datos!$I$8+Datos!$J$8)+((G279-J279-L279)-Datos!$F$10)*Datos!$K$6))))</f>
        <v>3486.6756666666661</v>
      </c>
      <c r="L279" s="224">
        <f>IF(G279&gt;=Datos!$D$15,(Datos!$D$15*Datos!$C$15),IF(G279&lt;=Datos!$D$15,(G279*Datos!$C$15)))</f>
        <v>1824</v>
      </c>
      <c r="M279" s="232">
        <v>1025</v>
      </c>
      <c r="N279" s="232">
        <f t="shared" si="114"/>
        <v>8057.6756666666661</v>
      </c>
      <c r="O279" s="280">
        <f t="shared" si="115"/>
        <v>51942.324333333338</v>
      </c>
    </row>
    <row r="280" spans="1:15" s="123" customFormat="1" ht="36.75" customHeight="1" x14ac:dyDescent="0.2">
      <c r="A280" s="311" t="s">
        <v>631</v>
      </c>
      <c r="B280" s="312"/>
      <c r="C280" s="167">
        <v>4</v>
      </c>
      <c r="D280" s="167"/>
      <c r="E280" s="279"/>
      <c r="F280" s="185"/>
      <c r="G280" s="171">
        <f>SUM(G276:G279)</f>
        <v>270000</v>
      </c>
      <c r="H280" s="171">
        <f t="shared" ref="H280:O280" si="116">SUM(H276:H279)</f>
        <v>0</v>
      </c>
      <c r="I280" s="171">
        <f t="shared" si="116"/>
        <v>270000</v>
      </c>
      <c r="J280" s="171">
        <f t="shared" si="116"/>
        <v>7749</v>
      </c>
      <c r="K280" s="171">
        <f t="shared" si="116"/>
        <v>20213.147000000001</v>
      </c>
      <c r="L280" s="171">
        <f t="shared" si="116"/>
        <v>8208</v>
      </c>
      <c r="M280" s="171">
        <f t="shared" si="116"/>
        <v>12746.73</v>
      </c>
      <c r="N280" s="171">
        <f t="shared" si="116"/>
        <v>48916.876999999993</v>
      </c>
      <c r="O280" s="171">
        <f t="shared" si="116"/>
        <v>221083.12300000002</v>
      </c>
    </row>
    <row r="281" spans="1:15" s="9" customFormat="1" ht="36.75" customHeight="1" x14ac:dyDescent="0.2">
      <c r="A281" s="311" t="s">
        <v>648</v>
      </c>
      <c r="B281" s="312"/>
      <c r="C281" s="312"/>
      <c r="D281" s="312"/>
      <c r="E281" s="312"/>
      <c r="F281" s="312"/>
      <c r="G281" s="312"/>
      <c r="H281" s="312"/>
      <c r="I281" s="312"/>
      <c r="J281" s="312"/>
      <c r="K281" s="312"/>
      <c r="L281" s="312"/>
      <c r="M281" s="312"/>
      <c r="N281" s="312"/>
      <c r="O281" s="313"/>
    </row>
    <row r="282" spans="1:15" s="9" customFormat="1" ht="36.75" customHeight="1" x14ac:dyDescent="0.2">
      <c r="A282" s="221">
        <v>215</v>
      </c>
      <c r="B282" s="158" t="s">
        <v>74</v>
      </c>
      <c r="C282" s="158" t="s">
        <v>352</v>
      </c>
      <c r="D282" s="176" t="s">
        <v>626</v>
      </c>
      <c r="E282" s="188" t="s">
        <v>347</v>
      </c>
      <c r="F282" s="188" t="s">
        <v>19</v>
      </c>
      <c r="G282" s="232">
        <v>120000</v>
      </c>
      <c r="H282" s="232">
        <v>0</v>
      </c>
      <c r="I282" s="232">
        <f t="shared" ref="I282" si="117">SUM(G282:H282)</f>
        <v>120000</v>
      </c>
      <c r="J282" s="224">
        <f>IF(G282&gt;=Datos!$D$14,(Datos!$D$14*Datos!$C$14),IF(G282&lt;=Datos!$D$14,(G282*Datos!$C$14)))</f>
        <v>3444</v>
      </c>
      <c r="K282" s="233">
        <f>IF((G282-J282-L282)&lt;=Datos!$G$7,"0",IF((G282-J282-L282)&lt;=Datos!$G$8,((G282-J282-L282)-Datos!$F$8)*Datos!$I$6,IF((G282-J282-L282)&lt;=Datos!$G$9,Datos!$I$8+((G282-J282-L282)-Datos!$F$9)*Datos!$J$6,IF((G282-J282-L282)&gt;=Datos!$F$10,(Datos!$I$8+Datos!$J$8)+((G282-J282-L282)-Datos!$F$10)*Datos!$K$6))))</f>
        <v>16809.860666666667</v>
      </c>
      <c r="L282" s="224">
        <f>IF(G282&gt;=Datos!$D$15,(Datos!$D$15*Datos!$C$15),IF(G282&lt;=Datos!$D$15,(G282*Datos!$C$15)))</f>
        <v>3648</v>
      </c>
      <c r="M282" s="232">
        <v>25</v>
      </c>
      <c r="N282" s="232">
        <f t="shared" ref="N282" si="118">SUM(J282:M282)</f>
        <v>23926.860666666667</v>
      </c>
      <c r="O282" s="280">
        <f t="shared" ref="O282" si="119">+G282-N282</f>
        <v>96073.139333333325</v>
      </c>
    </row>
    <row r="283" spans="1:15" s="123" customFormat="1" ht="36.75" customHeight="1" x14ac:dyDescent="0.2">
      <c r="A283" s="311" t="s">
        <v>631</v>
      </c>
      <c r="B283" s="312"/>
      <c r="C283" s="167">
        <v>1</v>
      </c>
      <c r="D283" s="167"/>
      <c r="E283" s="279"/>
      <c r="F283" s="185"/>
      <c r="G283" s="171">
        <f>SUM(G282)</f>
        <v>120000</v>
      </c>
      <c r="H283" s="171">
        <f t="shared" ref="H283:O283" si="120">SUM(H282)</f>
        <v>0</v>
      </c>
      <c r="I283" s="171">
        <f t="shared" si="120"/>
        <v>120000</v>
      </c>
      <c r="J283" s="171">
        <f t="shared" si="120"/>
        <v>3444</v>
      </c>
      <c r="K283" s="171">
        <f t="shared" si="120"/>
        <v>16809.860666666667</v>
      </c>
      <c r="L283" s="171">
        <f t="shared" si="120"/>
        <v>3648</v>
      </c>
      <c r="M283" s="171">
        <f t="shared" si="120"/>
        <v>25</v>
      </c>
      <c r="N283" s="171">
        <f t="shared" si="120"/>
        <v>23926.860666666667</v>
      </c>
      <c r="O283" s="270">
        <f t="shared" si="120"/>
        <v>96073.139333333325</v>
      </c>
    </row>
    <row r="284" spans="1:15" s="9" customFormat="1" ht="36.75" customHeight="1" x14ac:dyDescent="0.2">
      <c r="A284" s="311" t="s">
        <v>717</v>
      </c>
      <c r="B284" s="312"/>
      <c r="C284" s="312"/>
      <c r="D284" s="312"/>
      <c r="E284" s="312"/>
      <c r="F284" s="312"/>
      <c r="G284" s="312"/>
      <c r="H284" s="312"/>
      <c r="I284" s="312"/>
      <c r="J284" s="312"/>
      <c r="K284" s="312"/>
      <c r="L284" s="312"/>
      <c r="M284" s="312"/>
      <c r="N284" s="312"/>
      <c r="O284" s="313"/>
    </row>
    <row r="285" spans="1:15" s="9" customFormat="1" ht="36.75" customHeight="1" x14ac:dyDescent="0.2">
      <c r="A285" s="221">
        <v>216</v>
      </c>
      <c r="B285" s="158" t="s">
        <v>31</v>
      </c>
      <c r="C285" s="158" t="s">
        <v>352</v>
      </c>
      <c r="D285" s="158" t="s">
        <v>267</v>
      </c>
      <c r="E285" s="188" t="s">
        <v>347</v>
      </c>
      <c r="F285" s="188" t="s">
        <v>19</v>
      </c>
      <c r="G285" s="232">
        <v>67210</v>
      </c>
      <c r="H285" s="232">
        <v>0</v>
      </c>
      <c r="I285" s="232">
        <f>SUM(G285:H285)</f>
        <v>67210</v>
      </c>
      <c r="J285" s="224">
        <f>IF(G285&gt;=Datos!$D$14,(Datos!$D$14*Datos!$C$14),IF(G285&lt;=Datos!$D$14,(G285*Datos!$C$14)))</f>
        <v>1928.9269999999999</v>
      </c>
      <c r="K285" s="231">
        <v>4157.2700000000004</v>
      </c>
      <c r="L285" s="224">
        <f>IF(G285&gt;=Datos!$D$15,(Datos!$D$15*Datos!$C$15),IF(G285&lt;=Datos!$D$15,(G285*Datos!$C$15)))</f>
        <v>2043.184</v>
      </c>
      <c r="M285" s="232">
        <v>3455.92</v>
      </c>
      <c r="N285" s="232">
        <f>SUM(J285:M285)</f>
        <v>11585.300999999999</v>
      </c>
      <c r="O285" s="280">
        <f>+G285-N285</f>
        <v>55624.699000000001</v>
      </c>
    </row>
    <row r="286" spans="1:15" s="9" customFormat="1" ht="36.75" customHeight="1" x14ac:dyDescent="0.2">
      <c r="A286" s="221">
        <v>217</v>
      </c>
      <c r="B286" s="158" t="s">
        <v>39</v>
      </c>
      <c r="C286" s="158" t="s">
        <v>352</v>
      </c>
      <c r="D286" s="176" t="s">
        <v>272</v>
      </c>
      <c r="E286" s="188" t="s">
        <v>347</v>
      </c>
      <c r="F286" s="188" t="s">
        <v>19</v>
      </c>
      <c r="G286" s="232">
        <v>65000</v>
      </c>
      <c r="H286" s="232">
        <v>0</v>
      </c>
      <c r="I286" s="232">
        <v>65000</v>
      </c>
      <c r="J286" s="224">
        <v>1865.5</v>
      </c>
      <c r="K286" s="231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4427.5756666666657</v>
      </c>
      <c r="L286" s="224">
        <v>1976</v>
      </c>
      <c r="M286" s="232">
        <v>25</v>
      </c>
      <c r="N286" s="232">
        <f t="shared" ref="N286:N294" si="121">SUM(J286:M286)</f>
        <v>8294.0756666666657</v>
      </c>
      <c r="O286" s="280">
        <f t="shared" ref="O286:O294" si="122">+G286-N286</f>
        <v>56705.924333333336</v>
      </c>
    </row>
    <row r="287" spans="1:15" s="9" customFormat="1" ht="36.75" customHeight="1" x14ac:dyDescent="0.2">
      <c r="A287" s="221">
        <v>218</v>
      </c>
      <c r="B287" s="158" t="s">
        <v>364</v>
      </c>
      <c r="C287" s="158" t="s">
        <v>352</v>
      </c>
      <c r="D287" s="158" t="s">
        <v>264</v>
      </c>
      <c r="E287" s="188" t="s">
        <v>347</v>
      </c>
      <c r="F287" s="188" t="s">
        <v>19</v>
      </c>
      <c r="G287" s="232">
        <v>71662.5</v>
      </c>
      <c r="H287" s="232">
        <v>0</v>
      </c>
      <c r="I287" s="232">
        <f t="shared" ref="I287" si="123">SUM(G287:H287)</f>
        <v>71662.5</v>
      </c>
      <c r="J287" s="224">
        <f>IF(G287&gt;=Datos!$D$14,(Datos!$D$14*Datos!$C$14),IF(G287&lt;=Datos!$D$14,(G287*Datos!$C$14)))</f>
        <v>2056.7137499999999</v>
      </c>
      <c r="K287" s="231">
        <f>IF((G287-J287-L287)&lt;=Datos!$G$7,"0",IF((G287-J287-L287)&lt;=Datos!$G$8,((G287-J287-L287)-Datos!$F$8)*Datos!$I$6,IF((G287-J287-L287)&lt;=Datos!$G$9,Datos!$I$8+((G287-J287-L287)-Datos!$F$9)*Datos!$J$6,IF((G287-J287-L287)&gt;=Datos!$F$10,(Datos!$I$8+Datos!$J$8)+((G287-J287-L287)-Datos!$F$10)*Datos!$K$6))))</f>
        <v>5681.3249166666683</v>
      </c>
      <c r="L287" s="224">
        <f>IF(G287&gt;=Datos!$D$15,(Datos!$D$15*Datos!$C$15),IF(G287&lt;=Datos!$D$15,(G287*Datos!$C$15)))</f>
        <v>2178.54</v>
      </c>
      <c r="M287" s="232">
        <v>25</v>
      </c>
      <c r="N287" s="232">
        <f t="shared" si="121"/>
        <v>9941.5786666666681</v>
      </c>
      <c r="O287" s="280">
        <f t="shared" si="122"/>
        <v>61720.921333333332</v>
      </c>
    </row>
    <row r="288" spans="1:15" ht="36.75" customHeight="1" x14ac:dyDescent="0.2">
      <c r="A288" s="221">
        <v>219</v>
      </c>
      <c r="B288" s="227" t="s">
        <v>390</v>
      </c>
      <c r="C288" s="227" t="s">
        <v>352</v>
      </c>
      <c r="D288" s="227" t="s">
        <v>267</v>
      </c>
      <c r="E288" s="228" t="s">
        <v>347</v>
      </c>
      <c r="F288" s="228" t="s">
        <v>19</v>
      </c>
      <c r="G288" s="229">
        <v>65000</v>
      </c>
      <c r="H288" s="229">
        <v>0</v>
      </c>
      <c r="I288" s="229">
        <f t="shared" ref="I288:I289" si="124">SUM(G288:H288)</f>
        <v>65000</v>
      </c>
      <c r="J288" s="230">
        <f>IF(G288&gt;=Datos!$D$14,(Datos!$D$14*Datos!$C$14),IF(G288&lt;=Datos!$D$14,(G288*Datos!$C$14)))</f>
        <v>1865.5</v>
      </c>
      <c r="K288" s="231">
        <f>IF((G288-J288-L288)&lt;=Datos!$G$7,"0",IF((G288-J288-L288)&lt;=Datos!$G$8,((G288-J288-L288)-Datos!$F$8)*Datos!$I$6,IF((G288-J288-L288)&lt;=Datos!$G$9,Datos!$I$8+((G288-J288-L288)-Datos!$F$9)*Datos!$J$6,IF((G288-J288-L288)&gt;=Datos!$F$10,(Datos!$I$8+Datos!$J$8)+((G288-J288-L288)-Datos!$F$10)*Datos!$K$6))))</f>
        <v>4427.5756666666657</v>
      </c>
      <c r="L288" s="230">
        <f>IF(G288&gt;=Datos!$D$15,(Datos!$D$15*Datos!$C$15),IF(G288&lt;=Datos!$D$15,(G288*Datos!$C$15)))</f>
        <v>1976</v>
      </c>
      <c r="M288" s="229">
        <v>25</v>
      </c>
      <c r="N288" s="232">
        <f t="shared" si="121"/>
        <v>8294.0756666666657</v>
      </c>
      <c r="O288" s="280">
        <f t="shared" si="122"/>
        <v>56705.924333333336</v>
      </c>
    </row>
    <row r="289" spans="1:15" s="9" customFormat="1" ht="36.75" customHeight="1" x14ac:dyDescent="0.2">
      <c r="A289" s="221">
        <v>220</v>
      </c>
      <c r="B289" s="158" t="s">
        <v>232</v>
      </c>
      <c r="C289" s="158" t="s">
        <v>352</v>
      </c>
      <c r="D289" s="158" t="s">
        <v>292</v>
      </c>
      <c r="E289" s="188" t="s">
        <v>347</v>
      </c>
      <c r="F289" s="188" t="s">
        <v>348</v>
      </c>
      <c r="G289" s="232">
        <v>71662.5</v>
      </c>
      <c r="H289" s="232">
        <v>0</v>
      </c>
      <c r="I289" s="232">
        <f t="shared" si="124"/>
        <v>71662.5</v>
      </c>
      <c r="J289" s="224">
        <f>IF(G289&gt;=Datos!$D$14,(Datos!$D$14*Datos!$C$14),IF(G289&lt;=Datos!$D$14,(G289*Datos!$C$14)))</f>
        <v>2056.7137499999999</v>
      </c>
      <c r="K289" s="231">
        <v>5338.23</v>
      </c>
      <c r="L289" s="224">
        <f>IF(G289&gt;=Datos!$D$15,(Datos!$D$15*Datos!$C$15),IF(G289&lt;=Datos!$D$15,(G289*Datos!$C$15)))</f>
        <v>2178.54</v>
      </c>
      <c r="M289" s="232">
        <v>1740.46</v>
      </c>
      <c r="N289" s="232">
        <f t="shared" si="121"/>
        <v>11313.943749999999</v>
      </c>
      <c r="O289" s="280">
        <f t="shared" si="122"/>
        <v>60348.556250000001</v>
      </c>
    </row>
    <row r="290" spans="1:15" s="9" customFormat="1" ht="36.75" customHeight="1" x14ac:dyDescent="0.2">
      <c r="A290" s="221">
        <v>221</v>
      </c>
      <c r="B290" s="158" t="s">
        <v>27</v>
      </c>
      <c r="C290" s="158" t="s">
        <v>352</v>
      </c>
      <c r="D290" s="158" t="s">
        <v>262</v>
      </c>
      <c r="E290" s="188" t="s">
        <v>347</v>
      </c>
      <c r="F290" s="188" t="s">
        <v>19</v>
      </c>
      <c r="G290" s="232">
        <v>67210</v>
      </c>
      <c r="H290" s="232">
        <v>0</v>
      </c>
      <c r="I290" s="232">
        <f t="shared" ref="I290" si="125">SUM(G290:H290)</f>
        <v>67210</v>
      </c>
      <c r="J290" s="224">
        <f>IF(G290&gt;=Datos!$D$14,(Datos!$D$14*Datos!$C$14),IF(G290&lt;=Datos!$D$14,(G290*Datos!$C$14)))</f>
        <v>1928.9269999999999</v>
      </c>
      <c r="K290" s="231">
        <v>4500.3599999999997</v>
      </c>
      <c r="L290" s="224">
        <v>2043.18</v>
      </c>
      <c r="M290" s="232">
        <v>1740.46</v>
      </c>
      <c r="N290" s="232">
        <f t="shared" si="121"/>
        <v>10212.927</v>
      </c>
      <c r="O290" s="280">
        <f t="shared" si="122"/>
        <v>56997.073000000004</v>
      </c>
    </row>
    <row r="291" spans="1:15" s="9" customFormat="1" ht="36.75" customHeight="1" x14ac:dyDescent="0.2">
      <c r="A291" s="221">
        <v>222</v>
      </c>
      <c r="B291" s="158" t="s">
        <v>140</v>
      </c>
      <c r="C291" s="158" t="s">
        <v>352</v>
      </c>
      <c r="D291" s="158" t="s">
        <v>280</v>
      </c>
      <c r="E291" s="188" t="s">
        <v>347</v>
      </c>
      <c r="F291" s="188" t="s">
        <v>19</v>
      </c>
      <c r="G291" s="232">
        <v>71662.5</v>
      </c>
      <c r="H291" s="232">
        <v>0</v>
      </c>
      <c r="I291" s="232">
        <f t="shared" ref="I291" si="126">SUM(G291:H291)</f>
        <v>71662.5</v>
      </c>
      <c r="J291" s="224">
        <f>IF(G291&gt;=Datos!$D$14,(Datos!$D$14*Datos!$C$14),IF(G291&lt;=Datos!$D$14,(G291*Datos!$C$14)))</f>
        <v>2056.7137499999999</v>
      </c>
      <c r="K291" s="231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5681.3249166666683</v>
      </c>
      <c r="L291" s="224">
        <f>IF(G291&gt;=Datos!$D$15,(Datos!$D$15*Datos!$C$15),IF(G291&lt;=Datos!$D$15,(G291*Datos!$C$15)))</f>
        <v>2178.54</v>
      </c>
      <c r="M291" s="232">
        <v>25</v>
      </c>
      <c r="N291" s="232">
        <f t="shared" si="121"/>
        <v>9941.5786666666681</v>
      </c>
      <c r="O291" s="280">
        <f t="shared" si="122"/>
        <v>61720.921333333332</v>
      </c>
    </row>
    <row r="292" spans="1:15" s="9" customFormat="1" ht="36.75" customHeight="1" x14ac:dyDescent="0.2">
      <c r="A292" s="221">
        <v>223</v>
      </c>
      <c r="B292" s="158" t="s">
        <v>215</v>
      </c>
      <c r="C292" s="158" t="s">
        <v>352</v>
      </c>
      <c r="D292" s="158" t="s">
        <v>291</v>
      </c>
      <c r="E292" s="188" t="s">
        <v>347</v>
      </c>
      <c r="F292" s="188" t="s">
        <v>348</v>
      </c>
      <c r="G292" s="232">
        <v>65000</v>
      </c>
      <c r="H292" s="232">
        <v>0</v>
      </c>
      <c r="I292" s="232">
        <f t="shared" ref="I292:I294" si="127">SUM(G292:H292)</f>
        <v>65000</v>
      </c>
      <c r="J292" s="224">
        <f>IF(G292&gt;=Datos!$D$14,(Datos!$D$14*Datos!$C$14),IF(G292&lt;=Datos!$D$14,(G292*Datos!$C$14)))</f>
        <v>1865.5</v>
      </c>
      <c r="K292" s="231">
        <f>IF((G292-J292-L292)&lt;=Datos!$G$7,"0",IF((G292-J292-L292)&lt;=Datos!$G$8,((G292-J292-L292)-Datos!$F$8)*Datos!$I$6,IF((G292-J292-L292)&lt;=Datos!$G$9,Datos!$I$8+((G292-J292-L292)-Datos!$F$9)*Datos!$J$6,IF((G292-J292-L292)&gt;=Datos!$F$10,(Datos!$I$8+Datos!$J$8)+((G292-J292-L292)-Datos!$F$10)*Datos!$K$6))))</f>
        <v>4427.5756666666657</v>
      </c>
      <c r="L292" s="224">
        <f>IF(G292&gt;=Datos!$D$15,(Datos!$D$15*Datos!$C$15),IF(G292&lt;=Datos!$D$15,(G292*Datos!$C$15)))</f>
        <v>1976</v>
      </c>
      <c r="M292" s="232">
        <v>25</v>
      </c>
      <c r="N292" s="232">
        <f t="shared" si="121"/>
        <v>8294.0756666666657</v>
      </c>
      <c r="O292" s="280">
        <f t="shared" si="122"/>
        <v>56705.924333333336</v>
      </c>
    </row>
    <row r="293" spans="1:15" s="9" customFormat="1" ht="36.75" customHeight="1" x14ac:dyDescent="0.2">
      <c r="A293" s="221">
        <v>224</v>
      </c>
      <c r="B293" s="158" t="s">
        <v>199</v>
      </c>
      <c r="C293" s="158" t="s">
        <v>352</v>
      </c>
      <c r="D293" s="158" t="s">
        <v>412</v>
      </c>
      <c r="E293" s="188" t="s">
        <v>347</v>
      </c>
      <c r="F293" s="188" t="s">
        <v>19</v>
      </c>
      <c r="G293" s="232">
        <v>35000</v>
      </c>
      <c r="H293" s="232">
        <v>0</v>
      </c>
      <c r="I293" s="232">
        <f t="shared" si="127"/>
        <v>35000</v>
      </c>
      <c r="J293" s="224">
        <f>IF(G293&gt;=Datos!$D$14,(Datos!$D$14*Datos!$C$14),IF(G293&lt;=Datos!$D$14,(G293*Datos!$C$14)))</f>
        <v>1004.5</v>
      </c>
      <c r="K293" s="231" t="str">
        <f>IF((G293-J293-L293)&lt;=Datos!$G$7,"0",IF((G293-J293-L293)&lt;=Datos!$G$8,((G293-J293-L293)-Datos!$F$8)*Datos!$I$6,IF((G293-J293-L293)&lt;=Datos!$G$9,Datos!$I$8+((G293-J293-L293)-Datos!$F$9)*Datos!$J$6,IF((G293-J293-L293)&gt;=Datos!$F$10,(Datos!$I$8+Datos!$J$8)+((G293-J293-L293)-Datos!$F$10)*Datos!$K$6))))</f>
        <v>0</v>
      </c>
      <c r="L293" s="224">
        <f>IF(G293&gt;=Datos!$D$15,(Datos!$D$15*Datos!$C$15),IF(G293&lt;=Datos!$D$15,(G293*Datos!$C$15)))</f>
        <v>1064</v>
      </c>
      <c r="M293" s="232">
        <v>25</v>
      </c>
      <c r="N293" s="232">
        <f t="shared" si="121"/>
        <v>2093.5</v>
      </c>
      <c r="O293" s="280">
        <f t="shared" si="122"/>
        <v>32906.5</v>
      </c>
    </row>
    <row r="294" spans="1:15" s="9" customFormat="1" ht="36.75" customHeight="1" x14ac:dyDescent="0.2">
      <c r="A294" s="221">
        <v>225</v>
      </c>
      <c r="B294" s="158" t="s">
        <v>49</v>
      </c>
      <c r="C294" s="158" t="s">
        <v>352</v>
      </c>
      <c r="D294" s="158" t="s">
        <v>276</v>
      </c>
      <c r="E294" s="188" t="s">
        <v>347</v>
      </c>
      <c r="F294" s="188" t="s">
        <v>348</v>
      </c>
      <c r="G294" s="232">
        <v>35000</v>
      </c>
      <c r="H294" s="232">
        <v>0</v>
      </c>
      <c r="I294" s="232">
        <f t="shared" si="127"/>
        <v>35000</v>
      </c>
      <c r="J294" s="224">
        <f>IF(G294&gt;=Datos!$D$14,(Datos!$D$14*Datos!$C$14),IF(G294&lt;=Datos!$D$14,(G294*Datos!$C$14)))</f>
        <v>1004.5</v>
      </c>
      <c r="K294" s="231" t="str">
        <f>IF((G294-J294-L294)&lt;=Datos!$G$7,"0",IF((G294-J294-L294)&lt;=Datos!$G$8,((G294-J294-L294)-Datos!$F$8)*Datos!$I$6,IF((G294-J294-L294)&lt;=Datos!$G$9,Datos!$I$8+((G294-J294-L294)-Datos!$F$9)*Datos!$J$6,IF((G294-J294-L294)&gt;=Datos!$F$10,(Datos!$I$8+Datos!$J$8)+((G294-J294-L294)-Datos!$F$10)*Datos!$K$6))))</f>
        <v>0</v>
      </c>
      <c r="L294" s="224">
        <f>IF(G294&gt;=Datos!$D$15,(Datos!$D$15*Datos!$C$15),IF(G294&lt;=Datos!$D$15,(G294*Datos!$C$15)))</f>
        <v>1064</v>
      </c>
      <c r="M294" s="232">
        <v>3655.92</v>
      </c>
      <c r="N294" s="232">
        <f t="shared" si="121"/>
        <v>5724.42</v>
      </c>
      <c r="O294" s="280">
        <f t="shared" si="122"/>
        <v>29275.58</v>
      </c>
    </row>
    <row r="295" spans="1:15" s="123" customFormat="1" ht="36.75" customHeight="1" x14ac:dyDescent="0.2">
      <c r="A295" s="311" t="s">
        <v>631</v>
      </c>
      <c r="B295" s="312"/>
      <c r="C295" s="167">
        <v>10</v>
      </c>
      <c r="D295" s="167"/>
      <c r="E295" s="279"/>
      <c r="F295" s="185"/>
      <c r="G295" s="171">
        <f>SUM(G285:G294)</f>
        <v>614407.5</v>
      </c>
      <c r="H295" s="171">
        <f t="shared" ref="H295:O295" si="128">SUM(H285:H294)</f>
        <v>0</v>
      </c>
      <c r="I295" s="171">
        <f t="shared" si="128"/>
        <v>614407.5</v>
      </c>
      <c r="J295" s="171">
        <f t="shared" si="128"/>
        <v>17633.49525</v>
      </c>
      <c r="K295" s="171">
        <f t="shared" si="128"/>
        <v>38641.236833333336</v>
      </c>
      <c r="L295" s="171">
        <f t="shared" si="128"/>
        <v>18677.984</v>
      </c>
      <c r="M295" s="171">
        <f t="shared" si="128"/>
        <v>10742.76</v>
      </c>
      <c r="N295" s="171">
        <f t="shared" si="128"/>
        <v>85695.476083333328</v>
      </c>
      <c r="O295" s="171">
        <f t="shared" si="128"/>
        <v>528712.02391666675</v>
      </c>
    </row>
    <row r="296" spans="1:15" s="9" customFormat="1" ht="36.75" customHeight="1" x14ac:dyDescent="0.2">
      <c r="A296" s="311" t="s">
        <v>718</v>
      </c>
      <c r="B296" s="312"/>
      <c r="C296" s="312"/>
      <c r="D296" s="312"/>
      <c r="E296" s="312"/>
      <c r="F296" s="312"/>
      <c r="G296" s="312"/>
      <c r="H296" s="312"/>
      <c r="I296" s="312"/>
      <c r="J296" s="312"/>
      <c r="K296" s="312"/>
      <c r="L296" s="312"/>
      <c r="M296" s="312"/>
      <c r="N296" s="312"/>
      <c r="O296" s="313"/>
    </row>
    <row r="297" spans="1:15" s="9" customFormat="1" ht="36.75" customHeight="1" x14ac:dyDescent="0.2">
      <c r="A297" s="221">
        <v>226</v>
      </c>
      <c r="B297" s="158" t="s">
        <v>369</v>
      </c>
      <c r="C297" s="158" t="s">
        <v>352</v>
      </c>
      <c r="D297" s="158" t="s">
        <v>405</v>
      </c>
      <c r="E297" s="188" t="s">
        <v>347</v>
      </c>
      <c r="F297" s="188" t="s">
        <v>19</v>
      </c>
      <c r="G297" s="232">
        <v>60000</v>
      </c>
      <c r="H297" s="232">
        <v>0</v>
      </c>
      <c r="I297" s="232">
        <f>SUM(G297:H297)</f>
        <v>60000</v>
      </c>
      <c r="J297" s="224">
        <f>IF(G297&gt;=Datos!$D$14,(Datos!$D$14*Datos!$C$14),IF(G297&lt;=Datos!$D$14,(G297*Datos!$C$14)))</f>
        <v>1722</v>
      </c>
      <c r="K297" s="233">
        <f>IF((G297-J297-L297)&lt;=Datos!$G$7,"0",IF((G297-J297-L297)&lt;=Datos!$G$8,((G297-J297-L297)-Datos!$F$8)*Datos!$I$6,IF((G297-J297-L297)&lt;=Datos!$G$9,Datos!$I$8+((G297-J297-L297)-Datos!$F$9)*Datos!$J$6,IF((G297-J297-L297)&gt;=Datos!$F$10,(Datos!$I$8+Datos!$J$8)+((G297-J297-L297)-Datos!$F$10)*Datos!$K$6))))</f>
        <v>3486.6756666666661</v>
      </c>
      <c r="L297" s="224">
        <f>IF(G297&gt;=Datos!$D$15,(Datos!$D$15*Datos!$C$15),IF(G297&lt;=Datos!$D$15,(G297*Datos!$C$15)))</f>
        <v>1824</v>
      </c>
      <c r="M297" s="232">
        <v>25</v>
      </c>
      <c r="N297" s="232">
        <f t="shared" ref="N297:N300" si="129">SUM(J297:M297)</f>
        <v>7057.6756666666661</v>
      </c>
      <c r="O297" s="280">
        <f t="shared" ref="O297:O300" si="130">+G297-N297</f>
        <v>52942.324333333338</v>
      </c>
    </row>
    <row r="298" spans="1:15" s="9" customFormat="1" ht="36.75" customHeight="1" x14ac:dyDescent="0.2">
      <c r="A298" s="221">
        <v>227</v>
      </c>
      <c r="B298" s="243" t="s">
        <v>260</v>
      </c>
      <c r="C298" s="158" t="s">
        <v>352</v>
      </c>
      <c r="D298" s="243" t="s">
        <v>273</v>
      </c>
      <c r="E298" s="188" t="s">
        <v>347</v>
      </c>
      <c r="F298" s="188" t="s">
        <v>19</v>
      </c>
      <c r="G298" s="182">
        <v>60000</v>
      </c>
      <c r="H298" s="232">
        <v>0</v>
      </c>
      <c r="I298" s="182">
        <f t="shared" ref="I298" si="131">SUM(G298:H298)</f>
        <v>60000</v>
      </c>
      <c r="J298" s="224">
        <f>IF(G298&gt;=Datos!$D$14,(Datos!$D$14*Datos!$C$14),IF(G298&lt;=Datos!$D$14,(G298*Datos!$C$14)))</f>
        <v>1722</v>
      </c>
      <c r="K298" s="233">
        <f>IF((G298-J298-L298)&lt;=Datos!$G$7,"0",IF((G298-J298-L298)&lt;=Datos!$G$8,((G298-J298-L298)-Datos!$F$8)*Datos!$I$6,IF((G298-J298-L298)&lt;=Datos!$G$9,Datos!$I$8+((G298-J298-L298)-Datos!$F$9)*Datos!$J$6,IF((G298-J298-L298)&gt;=Datos!$F$10,(Datos!$I$8+Datos!$J$8)+((G298-J298-L298)-Datos!$F$10)*Datos!$K$6))))</f>
        <v>3486.6756666666661</v>
      </c>
      <c r="L298" s="224">
        <f>IF(G298&gt;=Datos!$D$15,(Datos!$D$15*Datos!$C$15),IF(G298&lt;=Datos!$D$15,(G298*Datos!$C$15)))</f>
        <v>1824</v>
      </c>
      <c r="M298" s="232">
        <v>25</v>
      </c>
      <c r="N298" s="232">
        <f t="shared" si="129"/>
        <v>7057.6756666666661</v>
      </c>
      <c r="O298" s="280">
        <f t="shared" si="130"/>
        <v>52942.324333333338</v>
      </c>
    </row>
    <row r="299" spans="1:15" s="9" customFormat="1" ht="36.75" customHeight="1" x14ac:dyDescent="0.2">
      <c r="A299" s="221">
        <v>228</v>
      </c>
      <c r="B299" s="180" t="s">
        <v>487</v>
      </c>
      <c r="C299" s="158" t="s">
        <v>352</v>
      </c>
      <c r="D299" s="243" t="s">
        <v>405</v>
      </c>
      <c r="E299" s="188" t="s">
        <v>347</v>
      </c>
      <c r="F299" s="188" t="s">
        <v>19</v>
      </c>
      <c r="G299" s="182">
        <v>60000</v>
      </c>
      <c r="H299" s="232">
        <v>0</v>
      </c>
      <c r="I299" s="182">
        <f t="shared" ref="I299:I300" si="132">SUM(G299:H299)</f>
        <v>60000</v>
      </c>
      <c r="J299" s="224">
        <f>IF(G299&gt;=Datos!$D$14,(Datos!$D$14*Datos!$C$14),IF(G299&lt;=Datos!$D$14,(G299*Datos!$C$14)))</f>
        <v>1722</v>
      </c>
      <c r="K299" s="233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3486.6756666666661</v>
      </c>
      <c r="L299" s="224">
        <f>IF(G299&gt;=Datos!$D$15,(Datos!$D$15*Datos!$C$15),IF(G299&lt;=Datos!$D$15,(G299*Datos!$C$15)))</f>
        <v>1824</v>
      </c>
      <c r="M299" s="232">
        <v>25</v>
      </c>
      <c r="N299" s="232">
        <f t="shared" si="129"/>
        <v>7057.6756666666661</v>
      </c>
      <c r="O299" s="280">
        <f t="shared" si="130"/>
        <v>52942.324333333338</v>
      </c>
    </row>
    <row r="300" spans="1:15" s="9" customFormat="1" ht="36.75" customHeight="1" x14ac:dyDescent="0.2">
      <c r="A300" s="221">
        <v>229</v>
      </c>
      <c r="B300" s="243" t="s">
        <v>485</v>
      </c>
      <c r="C300" s="158" t="s">
        <v>352</v>
      </c>
      <c r="D300" s="243" t="s">
        <v>456</v>
      </c>
      <c r="E300" s="188" t="s">
        <v>347</v>
      </c>
      <c r="F300" s="188" t="s">
        <v>19</v>
      </c>
      <c r="G300" s="182">
        <v>35000</v>
      </c>
      <c r="H300" s="232">
        <v>0</v>
      </c>
      <c r="I300" s="182">
        <f t="shared" si="132"/>
        <v>35000</v>
      </c>
      <c r="J300" s="224">
        <f>IF(G300&gt;=Datos!$D$14,(Datos!$D$14*Datos!$C$14),IF(G300&lt;=Datos!$D$14,(G300*Datos!$C$14)))</f>
        <v>1004.5</v>
      </c>
      <c r="K300" s="233" t="str">
        <f>IF((G300-J300-L300)&lt;=Datos!$G$7,"0",IF((G300-J300-L300)&lt;=Datos!$G$8,((G300-J300-L300)-Datos!$F$8)*Datos!$I$6,IF((G300-J300-L300)&lt;=Datos!$G$9,Datos!$I$8+((G300-J300-L300)-Datos!$F$9)*Datos!$J$6,IF((G300-J300-L300)&gt;=Datos!$F$10,(Datos!$I$8+Datos!$J$8)+((G300-J300-L300)-Datos!$F$10)*Datos!$K$6))))</f>
        <v>0</v>
      </c>
      <c r="L300" s="224">
        <f>IF(G300&gt;=Datos!$D$15,(Datos!$D$15*Datos!$C$15),IF(G300&lt;=Datos!$D$15,(G300*Datos!$C$15)))</f>
        <v>1064</v>
      </c>
      <c r="M300" s="232">
        <v>25</v>
      </c>
      <c r="N300" s="232">
        <f t="shared" si="129"/>
        <v>2093.5</v>
      </c>
      <c r="O300" s="280">
        <f t="shared" si="130"/>
        <v>32906.5</v>
      </c>
    </row>
    <row r="301" spans="1:15" s="123" customFormat="1" ht="36.75" customHeight="1" x14ac:dyDescent="0.2">
      <c r="A301" s="311" t="s">
        <v>631</v>
      </c>
      <c r="B301" s="312"/>
      <c r="C301" s="167">
        <v>4</v>
      </c>
      <c r="D301" s="167"/>
      <c r="E301" s="279"/>
      <c r="F301" s="185"/>
      <c r="G301" s="171">
        <f>SUM(G297:G300)</f>
        <v>215000</v>
      </c>
      <c r="H301" s="171">
        <f t="shared" ref="H301:O301" si="133">SUM(H297:H300)</f>
        <v>0</v>
      </c>
      <c r="I301" s="171">
        <f t="shared" si="133"/>
        <v>215000</v>
      </c>
      <c r="J301" s="171">
        <f t="shared" si="133"/>
        <v>6170.5</v>
      </c>
      <c r="K301" s="171">
        <f t="shared" si="133"/>
        <v>10460.026999999998</v>
      </c>
      <c r="L301" s="171">
        <f t="shared" si="133"/>
        <v>6536</v>
      </c>
      <c r="M301" s="171">
        <f t="shared" si="133"/>
        <v>100</v>
      </c>
      <c r="N301" s="171">
        <f t="shared" si="133"/>
        <v>23266.526999999998</v>
      </c>
      <c r="O301" s="171">
        <f t="shared" si="133"/>
        <v>191733.473</v>
      </c>
    </row>
    <row r="302" spans="1:15" s="9" customFormat="1" ht="36.75" customHeight="1" x14ac:dyDescent="0.2">
      <c r="A302" s="311" t="s">
        <v>719</v>
      </c>
      <c r="B302" s="312"/>
      <c r="C302" s="312"/>
      <c r="D302" s="312"/>
      <c r="E302" s="312"/>
      <c r="F302" s="312"/>
      <c r="G302" s="312"/>
      <c r="H302" s="312"/>
      <c r="I302" s="312"/>
      <c r="J302" s="312"/>
      <c r="K302" s="312"/>
      <c r="L302" s="312"/>
      <c r="M302" s="312"/>
      <c r="N302" s="312"/>
      <c r="O302" s="313"/>
    </row>
    <row r="303" spans="1:15" s="9" customFormat="1" ht="36.75" customHeight="1" x14ac:dyDescent="0.2">
      <c r="A303" s="221">
        <v>230</v>
      </c>
      <c r="B303" s="243" t="s">
        <v>720</v>
      </c>
      <c r="C303" s="158" t="s">
        <v>449</v>
      </c>
      <c r="D303" s="243" t="s">
        <v>290</v>
      </c>
      <c r="E303" s="188" t="s">
        <v>347</v>
      </c>
      <c r="F303" s="188" t="s">
        <v>19</v>
      </c>
      <c r="G303" s="182">
        <v>35000</v>
      </c>
      <c r="H303" s="232">
        <v>0</v>
      </c>
      <c r="I303" s="182">
        <f t="shared" ref="I303" si="134">SUM(G303:H303)</f>
        <v>35000</v>
      </c>
      <c r="J303" s="224">
        <f>IF(G303&gt;=Datos!$D$14,(Datos!$D$14*Datos!$C$14),IF(G303&lt;=Datos!$D$14,(G303*Datos!$C$14)))</f>
        <v>1004.5</v>
      </c>
      <c r="K303" s="233" t="str">
        <f>IF((G303-J303-L303)&lt;=Datos!$G$7,"0",IF((G303-J303-L303)&lt;=Datos!$G$8,((G303-J303-L303)-Datos!$F$8)*Datos!$I$6,IF((G303-J303-L303)&lt;=Datos!$G$9,Datos!$I$8+((G303-J303-L303)-Datos!$F$9)*Datos!$J$6,IF((G303-J303-L303)&gt;=Datos!$F$10,(Datos!$I$8+Datos!$J$8)+((G303-J303-L303)-Datos!$F$10)*Datos!$K$6))))</f>
        <v>0</v>
      </c>
      <c r="L303" s="224">
        <f>IF(G303&gt;=Datos!$D$15,(Datos!$D$15*Datos!$C$15),IF(G303&lt;=Datos!$D$15,(G303*Datos!$C$15)))</f>
        <v>1064</v>
      </c>
      <c r="M303" s="232">
        <v>25</v>
      </c>
      <c r="N303" s="232">
        <f t="shared" ref="N303:N308" si="135">SUM(J303:M303)</f>
        <v>2093.5</v>
      </c>
      <c r="O303" s="280">
        <f t="shared" ref="O303:O308" si="136">+G303-N303</f>
        <v>32906.5</v>
      </c>
    </row>
    <row r="304" spans="1:15" s="9" customFormat="1" ht="36.75" customHeight="1" x14ac:dyDescent="0.2">
      <c r="A304" s="221">
        <v>231</v>
      </c>
      <c r="B304" s="158" t="s">
        <v>721</v>
      </c>
      <c r="C304" s="158" t="s">
        <v>449</v>
      </c>
      <c r="D304" s="158" t="s">
        <v>280</v>
      </c>
      <c r="E304" s="188" t="s">
        <v>347</v>
      </c>
      <c r="F304" s="188" t="s">
        <v>19</v>
      </c>
      <c r="G304" s="232">
        <v>55000</v>
      </c>
      <c r="H304" s="232">
        <v>0</v>
      </c>
      <c r="I304" s="232">
        <f t="shared" ref="I304" si="137">SUM(G304:H304)</f>
        <v>55000</v>
      </c>
      <c r="J304" s="224">
        <f>IF(G304&gt;=Datos!$D$14,(Datos!$D$14*Datos!$C$14),IF(G304&lt;=Datos!$D$14,(G304*Datos!$C$14)))</f>
        <v>1578.5</v>
      </c>
      <c r="K304" s="233">
        <f>IF((G304-J304-L304)&lt;=Datos!$G$7,"0",IF((G304-J304-L304)&lt;=Datos!$G$8,((G304-J304-L304)-Datos!$F$8)*Datos!$I$6,IF((G304-J304-L304)&lt;=Datos!$G$9,Datos!$I$8+((G304-J304-L304)-Datos!$F$9)*Datos!$J$6,IF((G304-J304-L304)&gt;=Datos!$F$10,(Datos!$I$8+Datos!$J$8)+((G304-J304-L304)-Datos!$F$10)*Datos!$K$6))))</f>
        <v>2559.6734999999994</v>
      </c>
      <c r="L304" s="224">
        <f>IF(G304&gt;=Datos!$D$15,(Datos!$D$15*Datos!$C$15),IF(G304&lt;=Datos!$D$15,(G304*Datos!$C$15)))</f>
        <v>1672</v>
      </c>
      <c r="M304" s="232">
        <v>25</v>
      </c>
      <c r="N304" s="232">
        <f t="shared" si="135"/>
        <v>5835.173499999999</v>
      </c>
      <c r="O304" s="280">
        <f t="shared" si="136"/>
        <v>49164.826500000003</v>
      </c>
    </row>
    <row r="305" spans="1:15" s="9" customFormat="1" ht="36.75" customHeight="1" x14ac:dyDescent="0.2">
      <c r="A305" s="221">
        <v>232</v>
      </c>
      <c r="B305" s="158" t="s">
        <v>394</v>
      </c>
      <c r="C305" s="158" t="s">
        <v>449</v>
      </c>
      <c r="D305" s="158" t="s">
        <v>267</v>
      </c>
      <c r="E305" s="188" t="s">
        <v>347</v>
      </c>
      <c r="F305" s="188" t="s">
        <v>19</v>
      </c>
      <c r="G305" s="232">
        <v>78000</v>
      </c>
      <c r="H305" s="232">
        <v>0</v>
      </c>
      <c r="I305" s="232">
        <f t="shared" ref="I305:I308" si="138">SUM(G305:H305)</f>
        <v>78000</v>
      </c>
      <c r="J305" s="224">
        <f>IF(G305&gt;=Datos!$D$14,(Datos!$D$14*Datos!$C$14),IF(G305&lt;=Datos!$D$14,(G305*Datos!$C$14)))</f>
        <v>2238.6</v>
      </c>
      <c r="K305" s="233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6930.4106666666667</v>
      </c>
      <c r="L305" s="224">
        <f>IF(G305&gt;=Datos!$D$15,(Datos!$D$15*Datos!$C$15),IF(G305&lt;=Datos!$D$15,(G305*Datos!$C$15)))</f>
        <v>2371.1999999999998</v>
      </c>
      <c r="M305" s="232">
        <v>25</v>
      </c>
      <c r="N305" s="232">
        <f t="shared" si="135"/>
        <v>11565.210666666666</v>
      </c>
      <c r="O305" s="280">
        <f t="shared" si="136"/>
        <v>66434.789333333334</v>
      </c>
    </row>
    <row r="306" spans="1:15" s="9" customFormat="1" ht="36.75" customHeight="1" x14ac:dyDescent="0.2">
      <c r="A306" s="221">
        <v>233</v>
      </c>
      <c r="B306" s="158" t="s">
        <v>747</v>
      </c>
      <c r="C306" s="158" t="s">
        <v>449</v>
      </c>
      <c r="D306" s="158" t="s">
        <v>267</v>
      </c>
      <c r="E306" s="188" t="s">
        <v>347</v>
      </c>
      <c r="F306" s="188" t="s">
        <v>348</v>
      </c>
      <c r="G306" s="232">
        <v>68250</v>
      </c>
      <c r="H306" s="232">
        <v>0</v>
      </c>
      <c r="I306" s="232">
        <f t="shared" si="138"/>
        <v>68250</v>
      </c>
      <c r="J306" s="224">
        <f>IF(G306&gt;=Datos!$D$14,(Datos!$D$14*Datos!$C$14),IF(G306&lt;=Datos!$D$14,(G306*Datos!$C$14)))</f>
        <v>1958.7750000000001</v>
      </c>
      <c r="K306" s="233">
        <f>IF((G306-J306-L306)&lt;=Datos!$G$7,"0",IF((G306-J306-L306)&lt;=Datos!$G$8,((G306-J306-L306)-Datos!$F$8)*Datos!$I$6,IF((G306-J306-L306)&lt;=Datos!$G$9,Datos!$I$8+((G306-J306-L306)-Datos!$F$9)*Datos!$J$6,IF((G306-J306-L306)&gt;=Datos!$F$10,(Datos!$I$8+Datos!$J$8)+((G306-J306-L306)-Datos!$F$10)*Datos!$K$6))))</f>
        <v>5039.1606666666667</v>
      </c>
      <c r="L306" s="224">
        <f>IF(G306&gt;=Datos!$D$15,(Datos!$D$15*Datos!$C$15),IF(G306&lt;=Datos!$D$15,(G306*Datos!$C$15)))</f>
        <v>2074.8000000000002</v>
      </c>
      <c r="M306" s="232">
        <v>25</v>
      </c>
      <c r="N306" s="232">
        <f t="shared" si="135"/>
        <v>9097.7356666666674</v>
      </c>
      <c r="O306" s="280">
        <f t="shared" si="136"/>
        <v>59152.264333333333</v>
      </c>
    </row>
    <row r="307" spans="1:15" s="9" customFormat="1" ht="36.75" customHeight="1" x14ac:dyDescent="0.2">
      <c r="A307" s="221">
        <v>234</v>
      </c>
      <c r="B307" s="158" t="s">
        <v>748</v>
      </c>
      <c r="C307" s="158" t="s">
        <v>449</v>
      </c>
      <c r="D307" s="158" t="s">
        <v>267</v>
      </c>
      <c r="E307" s="188" t="s">
        <v>347</v>
      </c>
      <c r="F307" s="188" t="s">
        <v>348</v>
      </c>
      <c r="G307" s="232">
        <v>68250</v>
      </c>
      <c r="H307" s="232">
        <v>0</v>
      </c>
      <c r="I307" s="232">
        <f t="shared" si="138"/>
        <v>68250</v>
      </c>
      <c r="J307" s="224">
        <f>IF(G307&gt;=Datos!$D$14,(Datos!$D$14*Datos!$C$14),IF(G307&lt;=Datos!$D$14,(G307*Datos!$C$14)))</f>
        <v>1958.7750000000001</v>
      </c>
      <c r="K307" s="233">
        <f>IF((G307-J307-L307)&lt;=Datos!$G$7,"0",IF((G307-J307-L307)&lt;=Datos!$G$8,((G307-J307-L307)-Datos!$F$8)*Datos!$I$6,IF((G307-J307-L307)&lt;=Datos!$G$9,Datos!$I$8+((G307-J307-L307)-Datos!$F$9)*Datos!$J$6,IF((G307-J307-L307)&gt;=Datos!$F$10,(Datos!$I$8+Datos!$J$8)+((G307-J307-L307)-Datos!$F$10)*Datos!$K$6))))</f>
        <v>5039.1606666666667</v>
      </c>
      <c r="L307" s="224">
        <f>IF(G307&gt;=Datos!$D$15,(Datos!$D$15*Datos!$C$15),IF(G307&lt;=Datos!$D$15,(G307*Datos!$C$15)))</f>
        <v>2074.8000000000002</v>
      </c>
      <c r="M307" s="232">
        <v>25</v>
      </c>
      <c r="N307" s="232">
        <f t="shared" si="135"/>
        <v>9097.7356666666674</v>
      </c>
      <c r="O307" s="280">
        <f t="shared" si="136"/>
        <v>59152.264333333333</v>
      </c>
    </row>
    <row r="308" spans="1:15" s="9" customFormat="1" ht="36.75" customHeight="1" x14ac:dyDescent="0.2">
      <c r="A308" s="221">
        <v>235</v>
      </c>
      <c r="B308" s="158" t="s">
        <v>749</v>
      </c>
      <c r="C308" s="158" t="s">
        <v>449</v>
      </c>
      <c r="D308" s="158" t="s">
        <v>276</v>
      </c>
      <c r="E308" s="188" t="s">
        <v>347</v>
      </c>
      <c r="F308" s="188" t="s">
        <v>19</v>
      </c>
      <c r="G308" s="232">
        <v>33422.03</v>
      </c>
      <c r="H308" s="232">
        <v>0</v>
      </c>
      <c r="I308" s="232">
        <f t="shared" si="138"/>
        <v>33422.03</v>
      </c>
      <c r="J308" s="224">
        <f>IF(G308&gt;=Datos!$D$14,(Datos!$D$14*Datos!$C$14),IF(G308&lt;=Datos!$D$14,(G308*Datos!$C$14)))</f>
        <v>959.21226100000001</v>
      </c>
      <c r="K308" s="233" t="str">
        <f>IF((G308-J308-L308)&lt;=Datos!$G$7,"0",IF((G308-J308-L308)&lt;=Datos!$G$8,((G308-J308-L308)-Datos!$F$8)*Datos!$I$6,IF((G308-J308-L308)&lt;=Datos!$G$9,Datos!$I$8+((G308-J308-L308)-Datos!$F$9)*Datos!$J$6,IF((G308-J308-L308)&gt;=Datos!$F$10,(Datos!$I$8+Datos!$J$8)+((G308-J308-L308)-Datos!$F$10)*Datos!$K$6))))</f>
        <v>0</v>
      </c>
      <c r="L308" s="224">
        <f>IF(G308&gt;=Datos!$D$15,(Datos!$D$15*Datos!$C$15),IF(G308&lt;=Datos!$D$15,(G308*Datos!$C$15)))</f>
        <v>1016.029712</v>
      </c>
      <c r="M308" s="232">
        <v>25</v>
      </c>
      <c r="N308" s="232">
        <f t="shared" si="135"/>
        <v>2000.2419730000001</v>
      </c>
      <c r="O308" s="280">
        <f t="shared" si="136"/>
        <v>31421.788026999999</v>
      </c>
    </row>
    <row r="309" spans="1:15" s="123" customFormat="1" ht="36.75" customHeight="1" x14ac:dyDescent="0.2">
      <c r="A309" s="311" t="s">
        <v>631</v>
      </c>
      <c r="B309" s="312"/>
      <c r="C309" s="167">
        <v>6</v>
      </c>
      <c r="D309" s="167"/>
      <c r="E309" s="279"/>
      <c r="F309" s="185"/>
      <c r="G309" s="171">
        <f>SUM(G303:G308)</f>
        <v>337922.03</v>
      </c>
      <c r="H309" s="171">
        <f t="shared" ref="H309:O309" si="139">SUM(H303:H308)</f>
        <v>0</v>
      </c>
      <c r="I309" s="171">
        <f t="shared" si="139"/>
        <v>337922.03</v>
      </c>
      <c r="J309" s="171">
        <f t="shared" si="139"/>
        <v>9698.3622610000002</v>
      </c>
      <c r="K309" s="171">
        <f t="shared" si="139"/>
        <v>19568.405500000001</v>
      </c>
      <c r="L309" s="171">
        <f t="shared" si="139"/>
        <v>10272.829711999999</v>
      </c>
      <c r="M309" s="171">
        <f t="shared" si="139"/>
        <v>150</v>
      </c>
      <c r="N309" s="171">
        <f t="shared" si="139"/>
        <v>39689.597473000002</v>
      </c>
      <c r="O309" s="171">
        <f t="shared" si="139"/>
        <v>298232.43252699997</v>
      </c>
    </row>
    <row r="310" spans="1:15" s="9" customFormat="1" ht="36.75" customHeight="1" x14ac:dyDescent="0.2">
      <c r="A310" s="311" t="s">
        <v>722</v>
      </c>
      <c r="B310" s="312"/>
      <c r="C310" s="312"/>
      <c r="D310" s="312"/>
      <c r="E310" s="312"/>
      <c r="F310" s="312"/>
      <c r="G310" s="312"/>
      <c r="H310" s="312"/>
      <c r="I310" s="312"/>
      <c r="J310" s="312"/>
      <c r="K310" s="312"/>
      <c r="L310" s="312"/>
      <c r="M310" s="312"/>
      <c r="N310" s="312"/>
      <c r="O310" s="313"/>
    </row>
    <row r="311" spans="1:15" s="9" customFormat="1" ht="36.75" customHeight="1" x14ac:dyDescent="0.2">
      <c r="A311" s="221">
        <v>236</v>
      </c>
      <c r="B311" s="243" t="s">
        <v>723</v>
      </c>
      <c r="C311" s="158" t="s">
        <v>449</v>
      </c>
      <c r="D311" s="243" t="s">
        <v>273</v>
      </c>
      <c r="E311" s="188" t="s">
        <v>347</v>
      </c>
      <c r="F311" s="188" t="s">
        <v>19</v>
      </c>
      <c r="G311" s="182">
        <v>60000</v>
      </c>
      <c r="H311" s="232">
        <v>0</v>
      </c>
      <c r="I311" s="182">
        <f t="shared" ref="I311" si="140">SUM(G311:H311)</f>
        <v>60000</v>
      </c>
      <c r="J311" s="224">
        <f>IF(G311&gt;=Datos!$D$14,(Datos!$D$14*Datos!$C$14),IF(G311&lt;=Datos!$D$14,(G311*Datos!$C$14)))</f>
        <v>1722</v>
      </c>
      <c r="K311" s="233">
        <f>IF((G311-J311-L311)&lt;=Datos!$G$7,"0",IF((G311-J311-L311)&lt;=Datos!$G$8,((G311-J311-L311)-Datos!$F$8)*Datos!$I$6,IF((G311-J311-L311)&lt;=Datos!$G$9,Datos!$I$8+((G311-J311-L311)-Datos!$F$9)*Datos!$J$6,IF((G311-J311-L311)&gt;=Datos!$F$10,(Datos!$I$8+Datos!$J$8)+((G311-J311-L311)-Datos!$F$10)*Datos!$K$6))))</f>
        <v>3486.6756666666661</v>
      </c>
      <c r="L311" s="224">
        <f>IF(G311&gt;=Datos!$D$15,(Datos!$D$15*Datos!$C$15),IF(G311&lt;=Datos!$D$15,(G311*Datos!$C$15)))</f>
        <v>1824</v>
      </c>
      <c r="M311" s="232">
        <v>25</v>
      </c>
      <c r="N311" s="232">
        <f t="shared" ref="N311:N313" si="141">SUM(J311:M311)</f>
        <v>7057.6756666666661</v>
      </c>
      <c r="O311" s="280">
        <f t="shared" ref="O311:O313" si="142">+G311-N311</f>
        <v>52942.324333333338</v>
      </c>
    </row>
    <row r="312" spans="1:15" s="9" customFormat="1" ht="36.75" customHeight="1" x14ac:dyDescent="0.2">
      <c r="A312" s="221">
        <v>237</v>
      </c>
      <c r="B312" s="158" t="s">
        <v>455</v>
      </c>
      <c r="C312" s="158" t="s">
        <v>449</v>
      </c>
      <c r="D312" s="158" t="s">
        <v>618</v>
      </c>
      <c r="E312" s="188" t="s">
        <v>347</v>
      </c>
      <c r="F312" s="188" t="s">
        <v>19</v>
      </c>
      <c r="G312" s="232">
        <v>60000</v>
      </c>
      <c r="H312" s="232">
        <v>0</v>
      </c>
      <c r="I312" s="232">
        <f>SUM(G312:H312)</f>
        <v>60000</v>
      </c>
      <c r="J312" s="224">
        <f>IF(G312&gt;=Datos!$D$14,(Datos!$D$14*Datos!$C$14),IF(G312&lt;=Datos!$D$14,(G312*Datos!$C$14)))</f>
        <v>1722</v>
      </c>
      <c r="K312" s="233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3486.6756666666661</v>
      </c>
      <c r="L312" s="224">
        <f>IF(G312&gt;=Datos!$D$15,(Datos!$D$15*Datos!$C$15),IF(G312&lt;=Datos!$D$15,(G312*Datos!$C$15)))</f>
        <v>1824</v>
      </c>
      <c r="M312" s="232">
        <v>25</v>
      </c>
      <c r="N312" s="232">
        <f t="shared" si="141"/>
        <v>7057.6756666666661</v>
      </c>
      <c r="O312" s="280">
        <f t="shared" si="142"/>
        <v>52942.324333333338</v>
      </c>
    </row>
    <row r="313" spans="1:15" s="9" customFormat="1" ht="36.75" customHeight="1" x14ac:dyDescent="0.2">
      <c r="A313" s="221">
        <v>238</v>
      </c>
      <c r="B313" s="158" t="s">
        <v>128</v>
      </c>
      <c r="C313" s="158" t="s">
        <v>449</v>
      </c>
      <c r="D313" s="158" t="s">
        <v>268</v>
      </c>
      <c r="E313" s="188" t="s">
        <v>347</v>
      </c>
      <c r="F313" s="188" t="s">
        <v>348</v>
      </c>
      <c r="G313" s="232">
        <v>68250</v>
      </c>
      <c r="H313" s="232">
        <v>0</v>
      </c>
      <c r="I313" s="232">
        <f>SUM(G313:H313)</f>
        <v>68250</v>
      </c>
      <c r="J313" s="224">
        <f>IF(G313&gt;=Datos!$D$14,(Datos!$D$14*Datos!$C$14),IF(G313&lt;=Datos!$D$14,(G313*Datos!$C$14)))</f>
        <v>1958.7750000000001</v>
      </c>
      <c r="K313" s="233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5039.1606666666667</v>
      </c>
      <c r="L313" s="224">
        <f>IF(G313&gt;=Datos!$D$15,(Datos!$D$15*Datos!$C$15),IF(G313&lt;=Datos!$D$15,(G313*Datos!$C$15)))</f>
        <v>2074.8000000000002</v>
      </c>
      <c r="M313" s="232">
        <v>25</v>
      </c>
      <c r="N313" s="232">
        <f t="shared" si="141"/>
        <v>9097.7356666666674</v>
      </c>
      <c r="O313" s="280">
        <f t="shared" si="142"/>
        <v>59152.264333333333</v>
      </c>
    </row>
    <row r="314" spans="1:15" s="123" customFormat="1" ht="36.75" customHeight="1" x14ac:dyDescent="0.2">
      <c r="A314" s="311" t="s">
        <v>631</v>
      </c>
      <c r="B314" s="312"/>
      <c r="C314" s="167">
        <v>3</v>
      </c>
      <c r="D314" s="167"/>
      <c r="E314" s="279"/>
      <c r="F314" s="185"/>
      <c r="G314" s="171">
        <f>SUM(G311:G313)</f>
        <v>188250</v>
      </c>
      <c r="H314" s="171">
        <f t="shared" ref="H314:O314" si="143">SUM(H311:H313)</f>
        <v>0</v>
      </c>
      <c r="I314" s="171">
        <f t="shared" si="143"/>
        <v>188250</v>
      </c>
      <c r="J314" s="171">
        <f t="shared" si="143"/>
        <v>5402.7749999999996</v>
      </c>
      <c r="K314" s="171">
        <f t="shared" si="143"/>
        <v>12012.511999999999</v>
      </c>
      <c r="L314" s="171">
        <f t="shared" si="143"/>
        <v>5722.8</v>
      </c>
      <c r="M314" s="171">
        <f t="shared" si="143"/>
        <v>75</v>
      </c>
      <c r="N314" s="171">
        <f t="shared" si="143"/>
        <v>23213.087</v>
      </c>
      <c r="O314" s="171">
        <f t="shared" si="143"/>
        <v>165036.913</v>
      </c>
    </row>
    <row r="315" spans="1:15" s="9" customFormat="1" ht="36.75" customHeight="1" x14ac:dyDescent="0.2">
      <c r="A315" s="311" t="s">
        <v>725</v>
      </c>
      <c r="B315" s="312"/>
      <c r="C315" s="312"/>
      <c r="D315" s="312"/>
      <c r="E315" s="312"/>
      <c r="F315" s="312"/>
      <c r="G315" s="312"/>
      <c r="H315" s="312"/>
      <c r="I315" s="312"/>
      <c r="J315" s="312"/>
      <c r="K315" s="312"/>
      <c r="L315" s="312"/>
      <c r="M315" s="312"/>
      <c r="N315" s="312"/>
      <c r="O315" s="313"/>
    </row>
    <row r="316" spans="1:15" s="9" customFormat="1" ht="36.75" customHeight="1" x14ac:dyDescent="0.2">
      <c r="A316" s="221">
        <v>239</v>
      </c>
      <c r="B316" s="158" t="s">
        <v>724</v>
      </c>
      <c r="C316" s="158" t="s">
        <v>351</v>
      </c>
      <c r="D316" s="176" t="s">
        <v>735</v>
      </c>
      <c r="E316" s="188" t="s">
        <v>347</v>
      </c>
      <c r="F316" s="188" t="s">
        <v>19</v>
      </c>
      <c r="G316" s="232">
        <v>120000</v>
      </c>
      <c r="H316" s="232">
        <v>0</v>
      </c>
      <c r="I316" s="232">
        <f t="shared" ref="I316" si="144">SUM(G316:H316)</f>
        <v>120000</v>
      </c>
      <c r="J316" s="224">
        <f>IF(G316&gt;=Datos!$D$14,(Datos!$D$14*Datos!$C$14),IF(G316&lt;=Datos!$D$14,(G316*Datos!$C$14)))</f>
        <v>3444</v>
      </c>
      <c r="K316" s="233">
        <f>IF((G316-J316-L316)&lt;=Datos!$G$7,"0",IF((G316-J316-L316)&lt;=Datos!$G$8,((G316-J316-L316)-Datos!$F$8)*Datos!$I$6,IF((G316-J316-L316)&lt;=Datos!$G$9,Datos!$I$8+((G316-J316-L316)-Datos!$F$9)*Datos!$J$6,IF((G316-J316-L316)&gt;=Datos!$F$10,(Datos!$I$8+Datos!$J$8)+((G316-J316-L316)-Datos!$F$10)*Datos!$K$6))))</f>
        <v>16809.860666666667</v>
      </c>
      <c r="L316" s="224">
        <f>IF(G316&gt;=Datos!$D$15,(Datos!$D$15*Datos!$C$15),IF(G316&lt;=Datos!$D$15,(G316*Datos!$C$15)))</f>
        <v>3648</v>
      </c>
      <c r="M316" s="232">
        <v>25</v>
      </c>
      <c r="N316" s="232">
        <f t="shared" ref="N316" si="145">SUM(J316:M316)</f>
        <v>23926.860666666667</v>
      </c>
      <c r="O316" s="280">
        <f t="shared" ref="O316" si="146">+G316-N316</f>
        <v>96073.139333333325</v>
      </c>
    </row>
    <row r="317" spans="1:15" s="123" customFormat="1" ht="36.75" customHeight="1" x14ac:dyDescent="0.2">
      <c r="A317" s="311" t="s">
        <v>631</v>
      </c>
      <c r="B317" s="312"/>
      <c r="C317" s="167">
        <v>1</v>
      </c>
      <c r="D317" s="167"/>
      <c r="E317" s="279"/>
      <c r="F317" s="185"/>
      <c r="G317" s="171">
        <f>SUM(G316)</f>
        <v>120000</v>
      </c>
      <c r="H317" s="171">
        <f t="shared" ref="H317:O317" si="147">SUM(H316)</f>
        <v>0</v>
      </c>
      <c r="I317" s="171">
        <f t="shared" si="147"/>
        <v>120000</v>
      </c>
      <c r="J317" s="171">
        <f t="shared" si="147"/>
        <v>3444</v>
      </c>
      <c r="K317" s="171">
        <f t="shared" si="147"/>
        <v>16809.860666666667</v>
      </c>
      <c r="L317" s="171">
        <f t="shared" si="147"/>
        <v>3648</v>
      </c>
      <c r="M317" s="171">
        <f t="shared" si="147"/>
        <v>25</v>
      </c>
      <c r="N317" s="171">
        <f t="shared" si="147"/>
        <v>23926.860666666667</v>
      </c>
      <c r="O317" s="270">
        <f t="shared" si="147"/>
        <v>96073.139333333325</v>
      </c>
    </row>
    <row r="318" spans="1:15" s="9" customFormat="1" ht="36.75" customHeight="1" x14ac:dyDescent="0.2">
      <c r="A318" s="311" t="s">
        <v>668</v>
      </c>
      <c r="B318" s="312"/>
      <c r="C318" s="312"/>
      <c r="D318" s="312"/>
      <c r="E318" s="312"/>
      <c r="F318" s="312"/>
      <c r="G318" s="312"/>
      <c r="H318" s="312"/>
      <c r="I318" s="312"/>
      <c r="J318" s="312"/>
      <c r="K318" s="312"/>
      <c r="L318" s="312"/>
      <c r="M318" s="312"/>
      <c r="N318" s="312"/>
      <c r="O318" s="313"/>
    </row>
    <row r="319" spans="1:15" s="9" customFormat="1" ht="36.75" customHeight="1" x14ac:dyDescent="0.2">
      <c r="A319" s="221">
        <v>240</v>
      </c>
      <c r="B319" s="158" t="s">
        <v>342</v>
      </c>
      <c r="C319" s="158" t="s">
        <v>351</v>
      </c>
      <c r="D319" s="176" t="s">
        <v>269</v>
      </c>
      <c r="E319" s="188" t="s">
        <v>347</v>
      </c>
      <c r="F319" s="188" t="s">
        <v>19</v>
      </c>
      <c r="G319" s="232">
        <v>60000</v>
      </c>
      <c r="H319" s="232">
        <v>0</v>
      </c>
      <c r="I319" s="232">
        <f t="shared" ref="I319:I320" si="148">SUM(G319:H319)</f>
        <v>60000</v>
      </c>
      <c r="J319" s="224">
        <f>IF(G319&gt;=Datos!$D$14,(Datos!$D$14*Datos!$C$14),IF(G319&lt;=Datos!$D$14,(G319*Datos!$C$14)))</f>
        <v>1722</v>
      </c>
      <c r="K319" s="233">
        <v>3486.68</v>
      </c>
      <c r="L319" s="224">
        <f>IF(G319&gt;=Datos!$D$15,(Datos!$D$15*Datos!$C$15),IF(G319&lt;=Datos!$D$15,(G319*Datos!$C$15)))</f>
        <v>1824</v>
      </c>
      <c r="M319" s="232">
        <v>25</v>
      </c>
      <c r="N319" s="232">
        <f t="shared" ref="N319:N368" si="149">SUM(J319:M319)</f>
        <v>7057.68</v>
      </c>
      <c r="O319" s="280">
        <f t="shared" ref="O319:O368" si="150">+G319-N319</f>
        <v>52942.32</v>
      </c>
    </row>
    <row r="320" spans="1:15" s="9" customFormat="1" ht="36.75" customHeight="1" x14ac:dyDescent="0.2">
      <c r="A320" s="221">
        <v>241</v>
      </c>
      <c r="B320" s="158" t="s">
        <v>338</v>
      </c>
      <c r="C320" s="158" t="s">
        <v>351</v>
      </c>
      <c r="D320" s="176" t="s">
        <v>416</v>
      </c>
      <c r="E320" s="188" t="s">
        <v>347</v>
      </c>
      <c r="F320" s="188" t="s">
        <v>19</v>
      </c>
      <c r="G320" s="232">
        <v>60000</v>
      </c>
      <c r="H320" s="232">
        <v>0</v>
      </c>
      <c r="I320" s="232">
        <f t="shared" si="148"/>
        <v>60000</v>
      </c>
      <c r="J320" s="224">
        <f>IF(G320&gt;=Datos!$D$14,(Datos!$D$14*Datos!$C$14),IF(G320&lt;=Datos!$D$14,(G320*Datos!$C$14)))</f>
        <v>1722</v>
      </c>
      <c r="K320" s="233">
        <v>3486.68</v>
      </c>
      <c r="L320" s="224">
        <f>IF(G320&gt;=Datos!$D$15,(Datos!$D$15*Datos!$C$15),IF(G320&lt;=Datos!$D$15,(G320*Datos!$C$15)))</f>
        <v>1824</v>
      </c>
      <c r="M320" s="232">
        <v>25</v>
      </c>
      <c r="N320" s="232">
        <f t="shared" si="149"/>
        <v>7057.68</v>
      </c>
      <c r="O320" s="280">
        <f t="shared" si="150"/>
        <v>52942.32</v>
      </c>
    </row>
    <row r="321" spans="1:15" s="9" customFormat="1" ht="36.75" customHeight="1" x14ac:dyDescent="0.2">
      <c r="A321" s="221">
        <v>242</v>
      </c>
      <c r="B321" s="158" t="s">
        <v>477</v>
      </c>
      <c r="C321" s="158" t="s">
        <v>351</v>
      </c>
      <c r="D321" s="176" t="s">
        <v>561</v>
      </c>
      <c r="E321" s="188" t="s">
        <v>347</v>
      </c>
      <c r="F321" s="188" t="s">
        <v>19</v>
      </c>
      <c r="G321" s="232">
        <v>35000</v>
      </c>
      <c r="H321" s="232">
        <v>0</v>
      </c>
      <c r="I321" s="232">
        <f t="shared" ref="I321" si="151">SUM(G321:H321)</f>
        <v>35000</v>
      </c>
      <c r="J321" s="224">
        <f>IF(G321&gt;=Datos!$D$14,(Datos!$D$14*Datos!$C$14),IF(G321&lt;=Datos!$D$14,(G321*Datos!$C$14)))</f>
        <v>1004.5</v>
      </c>
      <c r="K321" s="233" t="str">
        <f>IF((G321-J321-L321)&lt;=Datos!$G$7,"0",IF((G321-J321-L321)&lt;=Datos!$G$8,((G321-J321-L321)-Datos!$F$8)*Datos!$I$6,IF((G321-J321-L321)&lt;=Datos!$G$9,Datos!$I$8+((G321-J321-L321)-Datos!$F$9)*Datos!$J$6,IF((G321-J321-L321)&gt;=Datos!$F$10,(Datos!$I$8+Datos!$J$8)+((G321-J321-L321)-Datos!$F$10)*Datos!$K$6))))</f>
        <v>0</v>
      </c>
      <c r="L321" s="224">
        <f>IF(G321&gt;=Datos!$D$15,(Datos!$D$15*Datos!$C$15),IF(G321&lt;=Datos!$D$15,(G321*Datos!$C$15)))</f>
        <v>1064</v>
      </c>
      <c r="M321" s="232">
        <v>25</v>
      </c>
      <c r="N321" s="232">
        <f t="shared" si="149"/>
        <v>2093.5</v>
      </c>
      <c r="O321" s="280">
        <f t="shared" si="150"/>
        <v>32906.5</v>
      </c>
    </row>
    <row r="322" spans="1:15" s="9" customFormat="1" ht="36.75" customHeight="1" x14ac:dyDescent="0.2">
      <c r="A322" s="221">
        <v>243</v>
      </c>
      <c r="B322" s="158" t="s">
        <v>378</v>
      </c>
      <c r="C322" s="158" t="s">
        <v>351</v>
      </c>
      <c r="D322" s="176" t="s">
        <v>410</v>
      </c>
      <c r="E322" s="188" t="s">
        <v>347</v>
      </c>
      <c r="F322" s="188" t="s">
        <v>19</v>
      </c>
      <c r="G322" s="232">
        <v>60000</v>
      </c>
      <c r="H322" s="232">
        <v>0</v>
      </c>
      <c r="I322" s="232">
        <f t="shared" ref="I322:I323" si="152">SUM(G322:H322)</f>
        <v>60000</v>
      </c>
      <c r="J322" s="224">
        <f>IF(G322&gt;=Datos!$D$14,(Datos!$D$14*Datos!$C$14),IF(G322&lt;=Datos!$D$14,(G322*Datos!$C$14)))</f>
        <v>1722</v>
      </c>
      <c r="K322" s="233">
        <v>3486.68</v>
      </c>
      <c r="L322" s="224">
        <f>IF(G322&gt;=Datos!$D$15,(Datos!$D$15*Datos!$C$15),IF(G322&lt;=Datos!$D$15,(G322*Datos!$C$15)))</f>
        <v>1824</v>
      </c>
      <c r="M322" s="232">
        <v>25</v>
      </c>
      <c r="N322" s="232">
        <f t="shared" si="149"/>
        <v>7057.68</v>
      </c>
      <c r="O322" s="280">
        <f t="shared" si="150"/>
        <v>52942.32</v>
      </c>
    </row>
    <row r="323" spans="1:15" s="9" customFormat="1" ht="36.75" customHeight="1" x14ac:dyDescent="0.2">
      <c r="A323" s="221">
        <v>244</v>
      </c>
      <c r="B323" s="158" t="s">
        <v>380</v>
      </c>
      <c r="C323" s="158" t="s">
        <v>351</v>
      </c>
      <c r="D323" s="158" t="s">
        <v>269</v>
      </c>
      <c r="E323" s="188" t="s">
        <v>347</v>
      </c>
      <c r="F323" s="188" t="s">
        <v>348</v>
      </c>
      <c r="G323" s="232">
        <v>60000</v>
      </c>
      <c r="H323" s="232">
        <v>0</v>
      </c>
      <c r="I323" s="232">
        <f t="shared" si="152"/>
        <v>60000</v>
      </c>
      <c r="J323" s="224">
        <f>IF(G323&gt;=Datos!$D$14,(Datos!$D$14*Datos!$C$14),IF(G323&lt;=Datos!$D$14,(G323*Datos!$C$14)))</f>
        <v>1722</v>
      </c>
      <c r="K323" s="233">
        <v>3486.68</v>
      </c>
      <c r="L323" s="224">
        <f>IF(G323&gt;=Datos!$D$15,(Datos!$D$15*Datos!$C$15),IF(G323&lt;=Datos!$D$15,(G323*Datos!$C$15)))</f>
        <v>1824</v>
      </c>
      <c r="M323" s="232">
        <v>25</v>
      </c>
      <c r="N323" s="232">
        <f t="shared" si="149"/>
        <v>7057.68</v>
      </c>
      <c r="O323" s="280">
        <f t="shared" si="150"/>
        <v>52942.32</v>
      </c>
    </row>
    <row r="324" spans="1:15" s="9" customFormat="1" ht="36.75" customHeight="1" x14ac:dyDescent="0.2">
      <c r="A324" s="221">
        <v>245</v>
      </c>
      <c r="B324" s="158" t="s">
        <v>363</v>
      </c>
      <c r="C324" s="158" t="s">
        <v>351</v>
      </c>
      <c r="D324" s="158" t="s">
        <v>355</v>
      </c>
      <c r="E324" s="188" t="s">
        <v>347</v>
      </c>
      <c r="F324" s="188" t="s">
        <v>19</v>
      </c>
      <c r="G324" s="232">
        <v>60000</v>
      </c>
      <c r="H324" s="232">
        <v>0</v>
      </c>
      <c r="I324" s="232">
        <f t="shared" ref="I324:I330" si="153">SUM(G324:H324)</f>
        <v>60000</v>
      </c>
      <c r="J324" s="224">
        <f>IF(G324&gt;=Datos!$D$14,(Datos!$D$14*Datos!$C$14),IF(G324&lt;=Datos!$D$14,(G324*Datos!$C$14)))</f>
        <v>1722</v>
      </c>
      <c r="K324" s="233">
        <v>3486.68</v>
      </c>
      <c r="L324" s="224">
        <f>IF(G324&gt;=Datos!$D$15,(Datos!$D$15*Datos!$C$15),IF(G324&lt;=Datos!$D$15,(G324*Datos!$C$15)))</f>
        <v>1824</v>
      </c>
      <c r="M324" s="232">
        <v>25</v>
      </c>
      <c r="N324" s="232">
        <f t="shared" si="149"/>
        <v>7057.68</v>
      </c>
      <c r="O324" s="280">
        <f t="shared" si="150"/>
        <v>52942.32</v>
      </c>
    </row>
    <row r="325" spans="1:15" s="9" customFormat="1" ht="36.75" customHeight="1" x14ac:dyDescent="0.2">
      <c r="A325" s="221">
        <v>246</v>
      </c>
      <c r="B325" s="158" t="s">
        <v>614</v>
      </c>
      <c r="C325" s="158" t="s">
        <v>351</v>
      </c>
      <c r="D325" s="176" t="s">
        <v>615</v>
      </c>
      <c r="E325" s="188" t="s">
        <v>347</v>
      </c>
      <c r="F325" s="188" t="s">
        <v>19</v>
      </c>
      <c r="G325" s="232">
        <v>35000</v>
      </c>
      <c r="H325" s="232">
        <v>0</v>
      </c>
      <c r="I325" s="232">
        <f t="shared" si="153"/>
        <v>35000</v>
      </c>
      <c r="J325" s="224">
        <v>1004.5</v>
      </c>
      <c r="K325" s="233" t="str">
        <f>IF((G325-J325-L325)&lt;=Datos!$G$7,"0",IF((G325-J325-L325)&lt;=Datos!$G$8,((G325-J325-L325)-Datos!$F$8)*Datos!$I$6,IF((G325-J325-L325)&lt;=Datos!$G$9,Datos!$I$8+((G325-J325-L325)-Datos!$F$9)*Datos!$J$6,IF((G325-J325-L325)&gt;=Datos!$F$10,(Datos!$I$8+Datos!$J$8)+((G325-J325-L325)-Datos!$F$10)*Datos!$K$6))))</f>
        <v>0</v>
      </c>
      <c r="L325" s="224">
        <v>1064</v>
      </c>
      <c r="M325" s="232">
        <v>25</v>
      </c>
      <c r="N325" s="232">
        <f t="shared" si="149"/>
        <v>2093.5</v>
      </c>
      <c r="O325" s="280">
        <f t="shared" si="150"/>
        <v>32906.5</v>
      </c>
    </row>
    <row r="326" spans="1:15" s="9" customFormat="1" ht="36.75" customHeight="1" x14ac:dyDescent="0.2">
      <c r="A326" s="221">
        <v>247</v>
      </c>
      <c r="B326" s="243" t="s">
        <v>250</v>
      </c>
      <c r="C326" s="158" t="s">
        <v>351</v>
      </c>
      <c r="D326" s="181" t="s">
        <v>427</v>
      </c>
      <c r="E326" s="188" t="s">
        <v>347</v>
      </c>
      <c r="F326" s="188" t="s">
        <v>19</v>
      </c>
      <c r="G326" s="182">
        <v>35000</v>
      </c>
      <c r="H326" s="232">
        <v>0</v>
      </c>
      <c r="I326" s="182">
        <f t="shared" si="153"/>
        <v>35000</v>
      </c>
      <c r="J326" s="224">
        <f>IF(G326&gt;=Datos!$D$14,(Datos!$D$14*Datos!$C$14),IF(G326&lt;=Datos!$D$14,(G326*Datos!$C$14)))</f>
        <v>1004.5</v>
      </c>
      <c r="K326" s="233" t="str">
        <f>IF((G326-J326-L326)&lt;=Datos!$G$7,"0",IF((G326-J326-L326)&lt;=Datos!$G$8,((G326-J326-L326)-Datos!$F$8)*Datos!$I$6,IF((G326-J326-L326)&lt;=Datos!$G$9,Datos!$I$8+((G326-J326-L326)-Datos!$F$9)*Datos!$J$6,IF((G326-J326-L326)&gt;=Datos!$F$10,(Datos!$I$8+Datos!$J$8)+((G326-J326-L326)-Datos!$F$10)*Datos!$K$6))))</f>
        <v>0</v>
      </c>
      <c r="L326" s="224">
        <f>IF(G326&gt;=Datos!$D$15,(Datos!$D$15*Datos!$C$15),IF(G326&lt;=Datos!$D$15,(G326*Datos!$C$15)))</f>
        <v>1064</v>
      </c>
      <c r="M326" s="232">
        <v>1025</v>
      </c>
      <c r="N326" s="232">
        <f t="shared" si="149"/>
        <v>3093.5</v>
      </c>
      <c r="O326" s="280">
        <f t="shared" si="150"/>
        <v>31906.5</v>
      </c>
    </row>
    <row r="327" spans="1:15" s="9" customFormat="1" ht="36.75" customHeight="1" x14ac:dyDescent="0.2">
      <c r="A327" s="221">
        <v>248</v>
      </c>
      <c r="B327" s="158" t="s">
        <v>385</v>
      </c>
      <c r="C327" s="158" t="s">
        <v>351</v>
      </c>
      <c r="D327" s="176" t="s">
        <v>408</v>
      </c>
      <c r="E327" s="188" t="s">
        <v>347</v>
      </c>
      <c r="F327" s="188" t="s">
        <v>19</v>
      </c>
      <c r="G327" s="232">
        <v>65000</v>
      </c>
      <c r="H327" s="232">
        <v>0</v>
      </c>
      <c r="I327" s="232">
        <f t="shared" si="153"/>
        <v>65000</v>
      </c>
      <c r="J327" s="224">
        <f>IF(G327&gt;=Datos!$D$14,(Datos!$D$14*Datos!$C$14),IF(G327&lt;=Datos!$D$14,(G327*Datos!$C$14)))</f>
        <v>1865.5</v>
      </c>
      <c r="K327" s="233">
        <v>4084.48</v>
      </c>
      <c r="L327" s="224">
        <f>IF(G327&gt;=Datos!$D$15,(Datos!$D$15*Datos!$C$15),IF(G327&lt;=Datos!$D$15,(G327*Datos!$C$15)))</f>
        <v>1976</v>
      </c>
      <c r="M327" s="232">
        <v>1740.46</v>
      </c>
      <c r="N327" s="232">
        <f t="shared" si="149"/>
        <v>9666.4399999999987</v>
      </c>
      <c r="O327" s="280">
        <f t="shared" si="150"/>
        <v>55333.56</v>
      </c>
    </row>
    <row r="328" spans="1:15" s="9" customFormat="1" ht="36.75" customHeight="1" x14ac:dyDescent="0.2">
      <c r="A328" s="221">
        <v>249</v>
      </c>
      <c r="B328" s="158" t="s">
        <v>219</v>
      </c>
      <c r="C328" s="158" t="s">
        <v>351</v>
      </c>
      <c r="D328" s="176" t="s">
        <v>421</v>
      </c>
      <c r="E328" s="188" t="s">
        <v>347</v>
      </c>
      <c r="F328" s="188" t="s">
        <v>19</v>
      </c>
      <c r="G328" s="232">
        <v>65000</v>
      </c>
      <c r="H328" s="232">
        <v>0</v>
      </c>
      <c r="I328" s="232">
        <f t="shared" si="153"/>
        <v>65000</v>
      </c>
      <c r="J328" s="224">
        <f>IF(G328&gt;=Datos!$D$14,(Datos!$D$14*Datos!$C$14),IF(G328&lt;=Datos!$D$14,(G328*Datos!$C$14)))</f>
        <v>1865.5</v>
      </c>
      <c r="K328" s="233">
        <v>4427.58</v>
      </c>
      <c r="L328" s="224">
        <f>IF(G328&gt;=Datos!$D$15,(Datos!$D$15*Datos!$C$15),IF(G328&lt;=Datos!$D$15,(G328*Datos!$C$15)))</f>
        <v>1976</v>
      </c>
      <c r="M328" s="232">
        <v>25</v>
      </c>
      <c r="N328" s="232">
        <f t="shared" si="149"/>
        <v>8294.08</v>
      </c>
      <c r="O328" s="280">
        <f t="shared" si="150"/>
        <v>56705.919999999998</v>
      </c>
    </row>
    <row r="329" spans="1:15" s="9" customFormat="1" ht="36.75" customHeight="1" x14ac:dyDescent="0.2">
      <c r="A329" s="221">
        <v>250</v>
      </c>
      <c r="B329" s="158" t="s">
        <v>177</v>
      </c>
      <c r="C329" s="158" t="s">
        <v>351</v>
      </c>
      <c r="D329" s="158" t="s">
        <v>269</v>
      </c>
      <c r="E329" s="188" t="s">
        <v>347</v>
      </c>
      <c r="F329" s="188" t="s">
        <v>19</v>
      </c>
      <c r="G329" s="232">
        <v>70946.2</v>
      </c>
      <c r="H329" s="232">
        <v>0</v>
      </c>
      <c r="I329" s="232">
        <f t="shared" si="153"/>
        <v>70946.2</v>
      </c>
      <c r="J329" s="224">
        <f>IF(G329&gt;=Datos!$D$14,(Datos!$D$14*Datos!$C$14),IF(G329&lt;=Datos!$D$14,(G329*Datos!$C$14)))</f>
        <v>2036.1559399999999</v>
      </c>
      <c r="K329" s="233">
        <f>IF((G329-J329-L329)&lt;=Datos!$G$7,"0",IF((G329-J329-L329)&lt;=Datos!$G$8,((G329-J329-L329)-Datos!$F$8)*Datos!$I$6,IF((G329-J329-L329)&lt;=Datos!$G$9,Datos!$I$8+((G329-J329-L329)-Datos!$F$9)*Datos!$J$6,IF((G329-J329-L329)&gt;=Datos!$F$10,(Datos!$I$8+Datos!$J$8)+((G329-J329-L329)-Datos!$F$10)*Datos!$K$6))))</f>
        <v>5546.5315826666665</v>
      </c>
      <c r="L329" s="224">
        <f>IF(G329&gt;=Datos!$D$15,(Datos!$D$15*Datos!$C$15),IF(G329&lt;=Datos!$D$15,(G329*Datos!$C$15)))</f>
        <v>2156.7644799999998</v>
      </c>
      <c r="M329" s="232">
        <v>25</v>
      </c>
      <c r="N329" s="232">
        <f t="shared" si="149"/>
        <v>9764.4520026666651</v>
      </c>
      <c r="O329" s="280">
        <f t="shared" si="150"/>
        <v>61181.747997333332</v>
      </c>
    </row>
    <row r="330" spans="1:15" s="9" customFormat="1" ht="36.75" customHeight="1" x14ac:dyDescent="0.2">
      <c r="A330" s="221">
        <v>251</v>
      </c>
      <c r="B330" s="158" t="s">
        <v>187</v>
      </c>
      <c r="C330" s="158" t="s">
        <v>351</v>
      </c>
      <c r="D330" s="176" t="s">
        <v>408</v>
      </c>
      <c r="E330" s="188" t="s">
        <v>347</v>
      </c>
      <c r="F330" s="188" t="s">
        <v>19</v>
      </c>
      <c r="G330" s="232">
        <v>65000</v>
      </c>
      <c r="H330" s="232">
        <v>0</v>
      </c>
      <c r="I330" s="232">
        <f t="shared" si="153"/>
        <v>65000</v>
      </c>
      <c r="J330" s="224">
        <f>IF(G330&gt;=Datos!$D$14,(Datos!$D$14*Datos!$C$14),IF(G330&lt;=Datos!$D$14,(G330*Datos!$C$14)))</f>
        <v>1865.5</v>
      </c>
      <c r="K330" s="233">
        <v>4427.58</v>
      </c>
      <c r="L330" s="224">
        <f>IF(G330&gt;=Datos!$D$15,(Datos!$D$15*Datos!$C$15),IF(G330&lt;=Datos!$D$15,(G330*Datos!$C$15)))</f>
        <v>1976</v>
      </c>
      <c r="M330" s="232">
        <v>25</v>
      </c>
      <c r="N330" s="232">
        <f t="shared" si="149"/>
        <v>8294.08</v>
      </c>
      <c r="O330" s="280">
        <f t="shared" si="150"/>
        <v>56705.919999999998</v>
      </c>
    </row>
    <row r="331" spans="1:15" s="9" customFormat="1" ht="36.75" customHeight="1" x14ac:dyDescent="0.2">
      <c r="A331" s="221">
        <v>252</v>
      </c>
      <c r="B331" s="158" t="s">
        <v>160</v>
      </c>
      <c r="C331" s="158" t="s">
        <v>351</v>
      </c>
      <c r="D331" s="158" t="s">
        <v>268</v>
      </c>
      <c r="E331" s="188" t="s">
        <v>347</v>
      </c>
      <c r="F331" s="188" t="s">
        <v>348</v>
      </c>
      <c r="G331" s="232">
        <v>80000</v>
      </c>
      <c r="H331" s="232">
        <v>0</v>
      </c>
      <c r="I331" s="232">
        <f t="shared" ref="I331" si="154">SUM(G331:H331)</f>
        <v>80000</v>
      </c>
      <c r="J331" s="224">
        <f>IF(G331&gt;=Datos!$D$14,(Datos!$D$14*Datos!$C$14),IF(G331&lt;=Datos!$D$14,(G331*Datos!$C$14)))</f>
        <v>2296</v>
      </c>
      <c r="K331" s="233">
        <v>7400.87</v>
      </c>
      <c r="L331" s="224">
        <f>IF(G331&gt;=Datos!$D$15,(Datos!$D$15*Datos!$C$15),IF(G331&lt;=Datos!$D$15,(G331*Datos!$C$15)))</f>
        <v>2432</v>
      </c>
      <c r="M331" s="232">
        <v>25</v>
      </c>
      <c r="N331" s="232">
        <f t="shared" si="149"/>
        <v>12153.869999999999</v>
      </c>
      <c r="O331" s="280">
        <f t="shared" si="150"/>
        <v>67846.13</v>
      </c>
    </row>
    <row r="332" spans="1:15" s="9" customFormat="1" ht="36.75" customHeight="1" x14ac:dyDescent="0.2">
      <c r="A332" s="221">
        <v>253</v>
      </c>
      <c r="B332" s="158" t="s">
        <v>100</v>
      </c>
      <c r="C332" s="158" t="s">
        <v>351</v>
      </c>
      <c r="D332" s="176" t="s">
        <v>408</v>
      </c>
      <c r="E332" s="188" t="s">
        <v>347</v>
      </c>
      <c r="F332" s="188" t="s">
        <v>19</v>
      </c>
      <c r="G332" s="232">
        <v>60000</v>
      </c>
      <c r="H332" s="232">
        <v>0</v>
      </c>
      <c r="I332" s="232">
        <f t="shared" ref="I332" si="155">SUM(G332:H332)</f>
        <v>60000</v>
      </c>
      <c r="J332" s="224">
        <f>IF(G332&gt;=Datos!$D$14,(Datos!$D$14*Datos!$C$14),IF(G332&lt;=Datos!$D$14,(G332*Datos!$C$14)))</f>
        <v>1722</v>
      </c>
      <c r="K332" s="233">
        <v>3486.68</v>
      </c>
      <c r="L332" s="224">
        <f>IF(G332&gt;=Datos!$D$15,(Datos!$D$15*Datos!$C$15),IF(G332&lt;=Datos!$D$15,(G332*Datos!$C$15)))</f>
        <v>1824</v>
      </c>
      <c r="M332" s="232">
        <v>25</v>
      </c>
      <c r="N332" s="232">
        <f t="shared" si="149"/>
        <v>7057.68</v>
      </c>
      <c r="O332" s="280">
        <f t="shared" si="150"/>
        <v>52942.32</v>
      </c>
    </row>
    <row r="333" spans="1:15" s="9" customFormat="1" ht="36.75" customHeight="1" x14ac:dyDescent="0.2">
      <c r="A333" s="221">
        <v>254</v>
      </c>
      <c r="B333" s="243" t="s">
        <v>77</v>
      </c>
      <c r="C333" s="158" t="s">
        <v>351</v>
      </c>
      <c r="D333" s="243" t="s">
        <v>282</v>
      </c>
      <c r="E333" s="188" t="s">
        <v>347</v>
      </c>
      <c r="F333" s="188" t="s">
        <v>348</v>
      </c>
      <c r="G333" s="182">
        <v>35000</v>
      </c>
      <c r="H333" s="232">
        <v>0</v>
      </c>
      <c r="I333" s="182">
        <f t="shared" ref="I333:I334" si="156">SUM(G333:H333)</f>
        <v>35000</v>
      </c>
      <c r="J333" s="224">
        <f>IF(G333&gt;=Datos!$D$14,(Datos!$D$14*Datos!$C$14),IF(G333&lt;=Datos!$D$14,(G333*Datos!$C$14)))</f>
        <v>1004.5</v>
      </c>
      <c r="K333" s="233" t="str">
        <f>IF((G333-J333-L333)&lt;=Datos!$G$7,"0",IF((G333-J333-L333)&lt;=Datos!$G$8,((G333-J333-L333)-Datos!$F$8)*Datos!$I$6,IF((G333-J333-L333)&lt;=Datos!$G$9,Datos!$I$8+((G333-J333-L333)-Datos!$F$9)*Datos!$J$6,IF((G333-J333-L333)&gt;=Datos!$F$10,(Datos!$I$8+Datos!$J$8)+((G333-J333-L333)-Datos!$F$10)*Datos!$K$6))))</f>
        <v>0</v>
      </c>
      <c r="L333" s="224">
        <f>IF(G333&gt;=Datos!$D$15,(Datos!$D$15*Datos!$C$15),IF(G333&lt;=Datos!$D$15,(G333*Datos!$C$15)))</f>
        <v>1064</v>
      </c>
      <c r="M333" s="232">
        <v>25</v>
      </c>
      <c r="N333" s="232">
        <f t="shared" si="149"/>
        <v>2093.5</v>
      </c>
      <c r="O333" s="280">
        <f t="shared" si="150"/>
        <v>32906.5</v>
      </c>
    </row>
    <row r="334" spans="1:15" s="9" customFormat="1" ht="36.75" customHeight="1" x14ac:dyDescent="0.2">
      <c r="A334" s="221">
        <v>255</v>
      </c>
      <c r="B334" s="158" t="s">
        <v>168</v>
      </c>
      <c r="C334" s="158" t="s">
        <v>351</v>
      </c>
      <c r="D334" s="158" t="s">
        <v>282</v>
      </c>
      <c r="E334" s="188" t="s">
        <v>347</v>
      </c>
      <c r="F334" s="188" t="s">
        <v>19</v>
      </c>
      <c r="G334" s="232">
        <v>35000</v>
      </c>
      <c r="H334" s="232">
        <v>0</v>
      </c>
      <c r="I334" s="232">
        <f t="shared" si="156"/>
        <v>35000</v>
      </c>
      <c r="J334" s="224">
        <f>IF(G334&gt;=Datos!$D$14,(Datos!$D$14*Datos!$C$14),IF(G334&lt;=Datos!$D$14,(G334*Datos!$C$14)))</f>
        <v>1004.5</v>
      </c>
      <c r="K334" s="233" t="str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0</v>
      </c>
      <c r="L334" s="224">
        <f>IF(G334&gt;=Datos!$D$15,(Datos!$D$15*Datos!$C$15),IF(G334&lt;=Datos!$D$15,(G334*Datos!$C$15)))</f>
        <v>1064</v>
      </c>
      <c r="M334" s="232">
        <v>25</v>
      </c>
      <c r="N334" s="232">
        <f t="shared" si="149"/>
        <v>2093.5</v>
      </c>
      <c r="O334" s="280">
        <f t="shared" si="150"/>
        <v>32906.5</v>
      </c>
    </row>
    <row r="335" spans="1:15" s="9" customFormat="1" ht="36.75" customHeight="1" x14ac:dyDescent="0.2">
      <c r="A335" s="221">
        <v>256</v>
      </c>
      <c r="B335" s="243" t="s">
        <v>444</v>
      </c>
      <c r="C335" s="158" t="s">
        <v>351</v>
      </c>
      <c r="D335" s="181" t="s">
        <v>445</v>
      </c>
      <c r="E335" s="188" t="s">
        <v>347</v>
      </c>
      <c r="F335" s="188" t="s">
        <v>19</v>
      </c>
      <c r="G335" s="232">
        <v>35000</v>
      </c>
      <c r="H335" s="232">
        <v>0</v>
      </c>
      <c r="I335" s="232">
        <f t="shared" ref="I335:I336" si="157">SUM(G335:H335)</f>
        <v>35000</v>
      </c>
      <c r="J335" s="224">
        <f>IF(G335&gt;=Datos!$D$14,(Datos!$D$14*Datos!$C$14),IF(G335&lt;=Datos!$D$14,(G335*Datos!$C$14)))</f>
        <v>1004.5</v>
      </c>
      <c r="K335" s="233" t="str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0</v>
      </c>
      <c r="L335" s="224">
        <f>IF(G335&gt;=Datos!$D$15,(Datos!$D$15*Datos!$C$15),IF(G335&lt;=Datos!$D$15,(G335*Datos!$C$15)))</f>
        <v>1064</v>
      </c>
      <c r="M335" s="232">
        <v>25</v>
      </c>
      <c r="N335" s="232">
        <f t="shared" si="149"/>
        <v>2093.5</v>
      </c>
      <c r="O335" s="280">
        <f t="shared" si="150"/>
        <v>32906.5</v>
      </c>
    </row>
    <row r="336" spans="1:15" s="9" customFormat="1" ht="36.75" customHeight="1" x14ac:dyDescent="0.2">
      <c r="A336" s="221">
        <v>257</v>
      </c>
      <c r="B336" s="158" t="s">
        <v>375</v>
      </c>
      <c r="C336" s="158" t="s">
        <v>351</v>
      </c>
      <c r="D336" s="176" t="s">
        <v>408</v>
      </c>
      <c r="E336" s="188" t="s">
        <v>347</v>
      </c>
      <c r="F336" s="188" t="s">
        <v>19</v>
      </c>
      <c r="G336" s="232">
        <v>60000</v>
      </c>
      <c r="H336" s="232">
        <v>0</v>
      </c>
      <c r="I336" s="232">
        <f t="shared" si="157"/>
        <v>60000</v>
      </c>
      <c r="J336" s="224">
        <f>IF(G336&gt;=Datos!$D$14,(Datos!$D$14*Datos!$C$14),IF(G336&lt;=Datos!$D$14,(G336*Datos!$C$14)))</f>
        <v>1722</v>
      </c>
      <c r="K336" s="233">
        <v>3486.68</v>
      </c>
      <c r="L336" s="224">
        <f>IF(G336&gt;=Datos!$D$15,(Datos!$D$15*Datos!$C$15),IF(G336&lt;=Datos!$D$15,(G336*Datos!$C$15)))</f>
        <v>1824</v>
      </c>
      <c r="M336" s="232">
        <v>25</v>
      </c>
      <c r="N336" s="232">
        <f t="shared" si="149"/>
        <v>7057.68</v>
      </c>
      <c r="O336" s="280">
        <f t="shared" si="150"/>
        <v>52942.32</v>
      </c>
    </row>
    <row r="337" spans="1:15" s="9" customFormat="1" ht="36.75" customHeight="1" x14ac:dyDescent="0.2">
      <c r="A337" s="221">
        <v>258</v>
      </c>
      <c r="B337" s="158" t="s">
        <v>156</v>
      </c>
      <c r="C337" s="158" t="s">
        <v>351</v>
      </c>
      <c r="D337" s="158" t="s">
        <v>269</v>
      </c>
      <c r="E337" s="188" t="s">
        <v>347</v>
      </c>
      <c r="F337" s="188" t="s">
        <v>19</v>
      </c>
      <c r="G337" s="232">
        <v>65000</v>
      </c>
      <c r="H337" s="232">
        <v>0</v>
      </c>
      <c r="I337" s="232">
        <f t="shared" ref="I337" si="158">SUM(G337:H337)</f>
        <v>65000</v>
      </c>
      <c r="J337" s="224">
        <f>IF(G337&gt;=Datos!$D$14,(Datos!$D$14*Datos!$C$14),IF(G337&lt;=Datos!$D$14,(G337*Datos!$C$14)))</f>
        <v>1865.5</v>
      </c>
      <c r="K337" s="233">
        <f>IF((G337-J337-L337)&lt;=Datos!$G$7,"0",IF((G337-J337-L337)&lt;=Datos!$G$8,((G337-J337-L337)-Datos!$F$8)*Datos!$I$6,IF((G337-J337-L337)&lt;=Datos!$G$9,Datos!$I$8+((G337-J337-L337)-Datos!$F$9)*Datos!$J$6,IF((G337-J337-L337)&gt;=Datos!$F$10,(Datos!$I$8+Datos!$J$8)+((G337-J337-L337)-Datos!$F$10)*Datos!$K$6))))</f>
        <v>4427.5756666666657</v>
      </c>
      <c r="L337" s="224">
        <f>IF(G337&gt;=Datos!$D$15,(Datos!$D$15*Datos!$C$15),IF(G337&lt;=Datos!$D$15,(G337*Datos!$C$15)))</f>
        <v>1976</v>
      </c>
      <c r="M337" s="232">
        <v>2025</v>
      </c>
      <c r="N337" s="232">
        <f t="shared" si="149"/>
        <v>10294.075666666666</v>
      </c>
      <c r="O337" s="280">
        <f t="shared" si="150"/>
        <v>54705.924333333336</v>
      </c>
    </row>
    <row r="338" spans="1:15" ht="36.75" customHeight="1" x14ac:dyDescent="0.2">
      <c r="A338" s="221">
        <v>259</v>
      </c>
      <c r="B338" s="227" t="s">
        <v>108</v>
      </c>
      <c r="C338" s="158" t="s">
        <v>351</v>
      </c>
      <c r="D338" s="227" t="s">
        <v>269</v>
      </c>
      <c r="E338" s="228" t="s">
        <v>347</v>
      </c>
      <c r="F338" s="228" t="s">
        <v>19</v>
      </c>
      <c r="G338" s="229">
        <v>67567.5</v>
      </c>
      <c r="H338" s="229">
        <v>0</v>
      </c>
      <c r="I338" s="229">
        <f t="shared" ref="I338" si="159">SUM(G338:H338)</f>
        <v>67567.5</v>
      </c>
      <c r="J338" s="230">
        <f>IF(G338&gt;=Datos!$D$14,(Datos!$D$14*Datos!$C$14),IF(G338&lt;=Datos!$D$14,(G338*Datos!$C$14)))</f>
        <v>1939.1872499999999</v>
      </c>
      <c r="K338" s="233">
        <v>4567.6400000000003</v>
      </c>
      <c r="L338" s="230">
        <f>IF(G338&gt;=Datos!$D$15,(Datos!$D$15*Datos!$C$15),IF(G338&lt;=Datos!$D$15,(G338*Datos!$C$15)))</f>
        <v>2054.0520000000001</v>
      </c>
      <c r="M338" s="229">
        <v>2740.46</v>
      </c>
      <c r="N338" s="232">
        <f t="shared" si="149"/>
        <v>11301.339250000001</v>
      </c>
      <c r="O338" s="280">
        <f t="shared" si="150"/>
        <v>56266.160749999995</v>
      </c>
    </row>
    <row r="339" spans="1:15" s="9" customFormat="1" ht="36.75" customHeight="1" x14ac:dyDescent="0.2">
      <c r="A339" s="221">
        <v>260</v>
      </c>
      <c r="B339" s="158" t="s">
        <v>157</v>
      </c>
      <c r="C339" s="158" t="s">
        <v>351</v>
      </c>
      <c r="D339" s="176" t="s">
        <v>627</v>
      </c>
      <c r="E339" s="188" t="s">
        <v>347</v>
      </c>
      <c r="F339" s="188" t="s">
        <v>19</v>
      </c>
      <c r="G339" s="232">
        <v>35000</v>
      </c>
      <c r="H339" s="232">
        <v>0</v>
      </c>
      <c r="I339" s="232">
        <f t="shared" ref="I339:I368" si="160">SUM(G339:H339)</f>
        <v>35000</v>
      </c>
      <c r="J339" s="224">
        <f>IF(G339&gt;=Datos!$D$14,(Datos!$D$14*Datos!$C$14),IF(G339&lt;=Datos!$D$14,(G339*Datos!$C$14)))</f>
        <v>1004.5</v>
      </c>
      <c r="K339" s="233" t="str">
        <f>IF((G339-J339-L339)&lt;=Datos!$G$7,"0",IF((G339-J339-L339)&lt;=Datos!$G$8,((G339-J339-L339)-Datos!$F$8)*Datos!$I$6,IF((G339-J339-L339)&lt;=Datos!$G$9,Datos!$I$8+((G339-J339-L339)-Datos!$F$9)*Datos!$J$6,IF((G339-J339-L339)&gt;=Datos!$F$10,(Datos!$I$8+Datos!$J$8)+((G339-J339-L339)-Datos!$F$10)*Datos!$K$6))))</f>
        <v>0</v>
      </c>
      <c r="L339" s="224">
        <f>IF(G339&gt;=Datos!$D$15,(Datos!$D$15*Datos!$C$15),IF(G339&lt;=Datos!$D$15,(G339*Datos!$C$15)))</f>
        <v>1064</v>
      </c>
      <c r="M339" s="232">
        <v>2740.46</v>
      </c>
      <c r="N339" s="232">
        <f t="shared" si="149"/>
        <v>4808.96</v>
      </c>
      <c r="O339" s="280">
        <f t="shared" si="150"/>
        <v>30191.040000000001</v>
      </c>
    </row>
    <row r="340" spans="1:15" s="9" customFormat="1" ht="36.75" customHeight="1" x14ac:dyDescent="0.2">
      <c r="A340" s="221">
        <v>261</v>
      </c>
      <c r="B340" s="158" t="s">
        <v>92</v>
      </c>
      <c r="C340" s="158" t="s">
        <v>351</v>
      </c>
      <c r="D340" s="158" t="s">
        <v>282</v>
      </c>
      <c r="E340" s="188" t="s">
        <v>347</v>
      </c>
      <c r="F340" s="188" t="s">
        <v>19</v>
      </c>
      <c r="G340" s="232">
        <v>35000</v>
      </c>
      <c r="H340" s="232">
        <v>0</v>
      </c>
      <c r="I340" s="232">
        <f t="shared" si="160"/>
        <v>35000</v>
      </c>
      <c r="J340" s="224">
        <f>IF(G340&gt;=Datos!$D$14,(Datos!$D$14*Datos!$C$14),IF(G340&lt;=Datos!$D$14,(G340*Datos!$C$14)))</f>
        <v>1004.5</v>
      </c>
      <c r="K340" s="233" t="str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0</v>
      </c>
      <c r="L340" s="224">
        <f>IF(G340&gt;=Datos!$D$15,(Datos!$D$15*Datos!$C$15),IF(G340&lt;=Datos!$D$15,(G340*Datos!$C$15)))</f>
        <v>1064</v>
      </c>
      <c r="M340" s="232">
        <v>8455.92</v>
      </c>
      <c r="N340" s="232">
        <f t="shared" si="149"/>
        <v>10524.42</v>
      </c>
      <c r="O340" s="280">
        <f t="shared" si="150"/>
        <v>24475.58</v>
      </c>
    </row>
    <row r="341" spans="1:15" s="9" customFormat="1" ht="36.75" customHeight="1" x14ac:dyDescent="0.2">
      <c r="A341" s="221">
        <v>262</v>
      </c>
      <c r="B341" s="243" t="s">
        <v>362</v>
      </c>
      <c r="C341" s="158" t="s">
        <v>351</v>
      </c>
      <c r="D341" s="176" t="s">
        <v>402</v>
      </c>
      <c r="E341" s="188" t="s">
        <v>347</v>
      </c>
      <c r="F341" s="188" t="s">
        <v>19</v>
      </c>
      <c r="G341" s="232">
        <v>35000</v>
      </c>
      <c r="H341" s="232">
        <v>0</v>
      </c>
      <c r="I341" s="232">
        <f t="shared" si="160"/>
        <v>35000</v>
      </c>
      <c r="J341" s="224">
        <f>IF(G341&gt;=Datos!$D$14,(Datos!$D$14*Datos!$C$14),IF(G341&lt;=Datos!$D$14,(G341*Datos!$C$14)))</f>
        <v>1004.5</v>
      </c>
      <c r="K341" s="233" t="str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0</v>
      </c>
      <c r="L341" s="224">
        <f>IF(G341&gt;=Datos!$D$15,(Datos!$D$15*Datos!$C$15),IF(G341&lt;=Datos!$D$15,(G341*Datos!$C$15)))</f>
        <v>1064</v>
      </c>
      <c r="M341" s="232">
        <v>25</v>
      </c>
      <c r="N341" s="232">
        <f t="shared" si="149"/>
        <v>2093.5</v>
      </c>
      <c r="O341" s="280">
        <f t="shared" si="150"/>
        <v>32906.5</v>
      </c>
    </row>
    <row r="342" spans="1:15" s="9" customFormat="1" ht="36.75" customHeight="1" x14ac:dyDescent="0.2">
      <c r="A342" s="221">
        <v>263</v>
      </c>
      <c r="B342" s="243" t="s">
        <v>764</v>
      </c>
      <c r="C342" s="158" t="s">
        <v>351</v>
      </c>
      <c r="D342" s="176" t="s">
        <v>290</v>
      </c>
      <c r="E342" s="188" t="s">
        <v>347</v>
      </c>
      <c r="F342" s="188" t="s">
        <v>19</v>
      </c>
      <c r="G342" s="232">
        <v>35000</v>
      </c>
      <c r="H342" s="232">
        <v>0</v>
      </c>
      <c r="I342" s="232">
        <f t="shared" si="160"/>
        <v>35000</v>
      </c>
      <c r="J342" s="224">
        <f>IF(G342&gt;=Datos!$D$14,(Datos!$D$14*Datos!$C$14),IF(G342&lt;=Datos!$D$14,(G342*Datos!$C$14)))</f>
        <v>1004.5</v>
      </c>
      <c r="K342" s="233" t="str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0</v>
      </c>
      <c r="L342" s="224">
        <f>IF(G342&gt;=Datos!$D$15,(Datos!$D$15*Datos!$C$15),IF(G342&lt;=Datos!$D$15,(G342*Datos!$C$15)))</f>
        <v>1064</v>
      </c>
      <c r="M342" s="232">
        <v>25</v>
      </c>
      <c r="N342" s="232">
        <f t="shared" si="149"/>
        <v>2093.5</v>
      </c>
      <c r="O342" s="280">
        <f t="shared" si="150"/>
        <v>32906.5</v>
      </c>
    </row>
    <row r="343" spans="1:15" s="9" customFormat="1" ht="36.75" customHeight="1" x14ac:dyDescent="0.2">
      <c r="A343" s="221">
        <v>264</v>
      </c>
      <c r="B343" s="243" t="s">
        <v>819</v>
      </c>
      <c r="C343" s="158" t="s">
        <v>351</v>
      </c>
      <c r="D343" s="176" t="s">
        <v>269</v>
      </c>
      <c r="E343" s="188" t="s">
        <v>347</v>
      </c>
      <c r="F343" s="188" t="s">
        <v>19</v>
      </c>
      <c r="G343" s="232">
        <v>60000</v>
      </c>
      <c r="H343" s="232">
        <v>0</v>
      </c>
      <c r="I343" s="232">
        <f t="shared" si="160"/>
        <v>60000</v>
      </c>
      <c r="J343" s="224">
        <f>IF(G343&gt;=Datos!$D$14,(Datos!$D$14*Datos!$C$14),IF(G343&lt;=Datos!$D$14,(G343*Datos!$C$14)))</f>
        <v>1722</v>
      </c>
      <c r="K343" s="233">
        <f>IF((G343-J343-L343)&lt;=Datos!$G$7,"0",IF((G343-J343-L343)&lt;=Datos!$G$8,((G343-J343-L343)-Datos!$F$8)*Datos!$I$6,IF((G343-J343-L343)&lt;=Datos!$G$9,Datos!$I$8+((G343-J343-L343)-Datos!$F$9)*Datos!$J$6,IF((G343-J343-L343)&gt;=Datos!$F$10,(Datos!$I$8+Datos!$J$8)+((G343-J343-L343)-Datos!$F$10)*Datos!$K$6))))</f>
        <v>3486.6756666666661</v>
      </c>
      <c r="L343" s="224">
        <f>IF(G343&gt;=Datos!$D$15,(Datos!$D$15*Datos!$C$15),IF(G343&lt;=Datos!$D$15,(G343*Datos!$C$15)))</f>
        <v>1824</v>
      </c>
      <c r="M343" s="232">
        <v>25</v>
      </c>
      <c r="N343" s="232">
        <f t="shared" si="149"/>
        <v>7057.6756666666661</v>
      </c>
      <c r="O343" s="280">
        <f t="shared" si="150"/>
        <v>52942.324333333338</v>
      </c>
    </row>
    <row r="344" spans="1:15" s="9" customFormat="1" ht="36.75" customHeight="1" x14ac:dyDescent="0.2">
      <c r="A344" s="221">
        <v>265</v>
      </c>
      <c r="B344" s="158" t="s">
        <v>186</v>
      </c>
      <c r="C344" s="158" t="s">
        <v>351</v>
      </c>
      <c r="D344" s="158" t="s">
        <v>269</v>
      </c>
      <c r="E344" s="188" t="s">
        <v>347</v>
      </c>
      <c r="F344" s="188" t="s">
        <v>19</v>
      </c>
      <c r="G344" s="232">
        <v>65000</v>
      </c>
      <c r="H344" s="232">
        <v>0</v>
      </c>
      <c r="I344" s="232">
        <f t="shared" si="160"/>
        <v>65000</v>
      </c>
      <c r="J344" s="224">
        <f>IF(G344&gt;=Datos!$D$14,(Datos!$D$14*Datos!$C$14),IF(G344&lt;=Datos!$D$14,(G344*Datos!$C$14)))</f>
        <v>1865.5</v>
      </c>
      <c r="K344" s="233">
        <v>4427.58</v>
      </c>
      <c r="L344" s="224">
        <f>IF(G344&gt;=Datos!$D$15,(Datos!$D$15*Datos!$C$15),IF(G344&lt;=Datos!$D$15,(G344*Datos!$C$15)))</f>
        <v>1976</v>
      </c>
      <c r="M344" s="232">
        <v>25</v>
      </c>
      <c r="N344" s="232">
        <f t="shared" si="149"/>
        <v>8294.08</v>
      </c>
      <c r="O344" s="280">
        <f t="shared" si="150"/>
        <v>56705.919999999998</v>
      </c>
    </row>
    <row r="345" spans="1:15" s="9" customFormat="1" ht="36.75" customHeight="1" x14ac:dyDescent="0.2">
      <c r="A345" s="221">
        <v>266</v>
      </c>
      <c r="B345" s="158" t="s">
        <v>134</v>
      </c>
      <c r="C345" s="158" t="s">
        <v>351</v>
      </c>
      <c r="D345" s="158" t="s">
        <v>269</v>
      </c>
      <c r="E345" s="188" t="s">
        <v>347</v>
      </c>
      <c r="F345" s="188" t="s">
        <v>348</v>
      </c>
      <c r="G345" s="232">
        <v>60000</v>
      </c>
      <c r="H345" s="232">
        <v>0</v>
      </c>
      <c r="I345" s="232">
        <f t="shared" si="160"/>
        <v>60000</v>
      </c>
      <c r="J345" s="224">
        <f>IF(G345&gt;=Datos!$D$14,(Datos!$D$14*Datos!$C$14),IF(G345&lt;=Datos!$D$14,(G345*Datos!$C$14)))</f>
        <v>1722</v>
      </c>
      <c r="K345" s="233">
        <v>3486.68</v>
      </c>
      <c r="L345" s="224">
        <f>IF(G345&gt;=Datos!$D$15,(Datos!$D$15*Datos!$C$15),IF(G345&lt;=Datos!$D$15,(G345*Datos!$C$15)))</f>
        <v>1824</v>
      </c>
      <c r="M345" s="232">
        <v>25</v>
      </c>
      <c r="N345" s="232">
        <f t="shared" si="149"/>
        <v>7057.68</v>
      </c>
      <c r="O345" s="280">
        <f t="shared" si="150"/>
        <v>52942.32</v>
      </c>
    </row>
    <row r="346" spans="1:15" s="9" customFormat="1" ht="36.75" customHeight="1" x14ac:dyDescent="0.2">
      <c r="A346" s="221">
        <v>267</v>
      </c>
      <c r="B346" s="158" t="s">
        <v>225</v>
      </c>
      <c r="C346" s="158" t="s">
        <v>351</v>
      </c>
      <c r="D346" s="158" t="s">
        <v>269</v>
      </c>
      <c r="E346" s="188" t="s">
        <v>347</v>
      </c>
      <c r="F346" s="188" t="s">
        <v>19</v>
      </c>
      <c r="G346" s="232">
        <v>65000</v>
      </c>
      <c r="H346" s="232">
        <v>0</v>
      </c>
      <c r="I346" s="232">
        <f t="shared" si="160"/>
        <v>65000</v>
      </c>
      <c r="J346" s="224">
        <f>IF(G346&gt;=Datos!$D$14,(Datos!$D$14*Datos!$C$14),IF(G346&lt;=Datos!$D$14,(G346*Datos!$C$14)))</f>
        <v>1865.5</v>
      </c>
      <c r="K346" s="233">
        <v>4427.58</v>
      </c>
      <c r="L346" s="224">
        <f>IF(G346&gt;=Datos!$D$15,(Datos!$D$15*Datos!$C$15),IF(G346&lt;=Datos!$D$15,(G346*Datos!$C$15)))</f>
        <v>1976</v>
      </c>
      <c r="M346" s="232">
        <v>1050</v>
      </c>
      <c r="N346" s="232">
        <f t="shared" si="149"/>
        <v>9319.08</v>
      </c>
      <c r="O346" s="280">
        <f t="shared" si="150"/>
        <v>55680.92</v>
      </c>
    </row>
    <row r="347" spans="1:15" s="9" customFormat="1" ht="36.75" customHeight="1" x14ac:dyDescent="0.2">
      <c r="A347" s="221">
        <v>268</v>
      </c>
      <c r="B347" s="158" t="s">
        <v>99</v>
      </c>
      <c r="C347" s="158" t="s">
        <v>351</v>
      </c>
      <c r="D347" s="158" t="s">
        <v>269</v>
      </c>
      <c r="E347" s="188" t="s">
        <v>347</v>
      </c>
      <c r="F347" s="188" t="s">
        <v>19</v>
      </c>
      <c r="G347" s="232">
        <v>65000</v>
      </c>
      <c r="H347" s="232">
        <v>0</v>
      </c>
      <c r="I347" s="232">
        <f t="shared" si="160"/>
        <v>65000</v>
      </c>
      <c r="J347" s="224">
        <f>IF(G347&gt;=Datos!$D$14,(Datos!$D$14*Datos!$C$14),IF(G347&lt;=Datos!$D$14,(G347*Datos!$C$14)))</f>
        <v>1865.5</v>
      </c>
      <c r="K347" s="233">
        <v>4427.58</v>
      </c>
      <c r="L347" s="224">
        <f>IF(G347&gt;=Datos!$D$15,(Datos!$D$15*Datos!$C$15),IF(G347&lt;=Datos!$D$15,(G347*Datos!$C$15)))</f>
        <v>1976</v>
      </c>
      <c r="M347" s="232">
        <v>25</v>
      </c>
      <c r="N347" s="232">
        <f t="shared" si="149"/>
        <v>8294.08</v>
      </c>
      <c r="O347" s="280">
        <f t="shared" si="150"/>
        <v>56705.919999999998</v>
      </c>
    </row>
    <row r="348" spans="1:15" s="9" customFormat="1" ht="36.75" customHeight="1" x14ac:dyDescent="0.2">
      <c r="A348" s="221">
        <v>269</v>
      </c>
      <c r="B348" s="158" t="s">
        <v>167</v>
      </c>
      <c r="C348" s="158" t="s">
        <v>351</v>
      </c>
      <c r="D348" s="158" t="s">
        <v>269</v>
      </c>
      <c r="E348" s="188" t="s">
        <v>347</v>
      </c>
      <c r="F348" s="188" t="s">
        <v>19</v>
      </c>
      <c r="G348" s="232">
        <v>80000</v>
      </c>
      <c r="H348" s="232">
        <v>0</v>
      </c>
      <c r="I348" s="232">
        <f t="shared" si="160"/>
        <v>80000</v>
      </c>
      <c r="J348" s="224">
        <f>IF(G348&gt;=Datos!$D$14,(Datos!$D$14*Datos!$C$14),IF(G348&lt;=Datos!$D$14,(G348*Datos!$C$14)))</f>
        <v>2296</v>
      </c>
      <c r="K348" s="233">
        <v>7400.87</v>
      </c>
      <c r="L348" s="224">
        <f>IF(G348&gt;=Datos!$D$15,(Datos!$D$15*Datos!$C$15),IF(G348&lt;=Datos!$D$15,(G348*Datos!$C$15)))</f>
        <v>2432</v>
      </c>
      <c r="M348" s="232">
        <v>25</v>
      </c>
      <c r="N348" s="232">
        <f t="shared" si="149"/>
        <v>12153.869999999999</v>
      </c>
      <c r="O348" s="280">
        <f t="shared" si="150"/>
        <v>67846.13</v>
      </c>
    </row>
    <row r="349" spans="1:15" s="9" customFormat="1" ht="36.75" customHeight="1" x14ac:dyDescent="0.2">
      <c r="A349" s="221">
        <v>270</v>
      </c>
      <c r="B349" s="158" t="s">
        <v>144</v>
      </c>
      <c r="C349" s="158" t="s">
        <v>351</v>
      </c>
      <c r="D349" s="158" t="s">
        <v>269</v>
      </c>
      <c r="E349" s="188" t="s">
        <v>347</v>
      </c>
      <c r="F349" s="188" t="s">
        <v>19</v>
      </c>
      <c r="G349" s="232">
        <v>75245.3</v>
      </c>
      <c r="H349" s="232">
        <v>0</v>
      </c>
      <c r="I349" s="232">
        <f t="shared" si="160"/>
        <v>75245.3</v>
      </c>
      <c r="J349" s="224">
        <f>IF(G349&gt;=Datos!$D$14,(Datos!$D$14*Datos!$C$14),IF(G349&lt;=Datos!$D$14,(G349*Datos!$C$14)))</f>
        <v>2159.5401099999999</v>
      </c>
      <c r="K349" s="233">
        <f>IF((G349-J349-L349)&lt;=Datos!$G$7,"0",IF((G349-J349-L349)&lt;=Datos!$G$8,((G349-J349-L349)-Datos!$F$8)*Datos!$I$6,IF((G349-J349-L349)&lt;=Datos!$G$9,Datos!$I$8+((G349-J349-L349)-Datos!$F$9)*Datos!$J$6,IF((G349-J349-L349)&gt;=Datos!$F$10,(Datos!$I$8+Datos!$J$8)+((G349-J349-L349)-Datos!$F$10)*Datos!$K$6))))</f>
        <v>6355.536220666665</v>
      </c>
      <c r="L349" s="224">
        <f>IF(G349&gt;=Datos!$D$15,(Datos!$D$15*Datos!$C$15),IF(G349&lt;=Datos!$D$15,(G349*Datos!$C$15)))</f>
        <v>2287.45712</v>
      </c>
      <c r="M349" s="232">
        <v>25</v>
      </c>
      <c r="N349" s="232">
        <f t="shared" si="149"/>
        <v>10827.533450666666</v>
      </c>
      <c r="O349" s="280">
        <f t="shared" si="150"/>
        <v>64417.766549333333</v>
      </c>
    </row>
    <row r="350" spans="1:15" s="9" customFormat="1" ht="36.75" customHeight="1" x14ac:dyDescent="0.2">
      <c r="A350" s="221">
        <v>271</v>
      </c>
      <c r="B350" s="158" t="s">
        <v>226</v>
      </c>
      <c r="C350" s="158" t="s">
        <v>351</v>
      </c>
      <c r="D350" s="158" t="s">
        <v>269</v>
      </c>
      <c r="E350" s="188" t="s">
        <v>347</v>
      </c>
      <c r="F350" s="188" t="s">
        <v>19</v>
      </c>
      <c r="G350" s="232">
        <v>68250</v>
      </c>
      <c r="H350" s="232">
        <v>0</v>
      </c>
      <c r="I350" s="232">
        <f t="shared" si="160"/>
        <v>68250</v>
      </c>
      <c r="J350" s="224">
        <f>IF(G350&gt;=Datos!$D$14,(Datos!$D$14*Datos!$C$14),IF(G350&lt;=Datos!$D$14,(G350*Datos!$C$14)))</f>
        <v>1958.7750000000001</v>
      </c>
      <c r="K350" s="233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5039.1606666666667</v>
      </c>
      <c r="L350" s="224">
        <f>IF(G350&gt;=Datos!$D$15,(Datos!$D$15*Datos!$C$15),IF(G350&lt;=Datos!$D$15,(G350*Datos!$C$15)))</f>
        <v>2074.8000000000002</v>
      </c>
      <c r="M350" s="232">
        <v>25</v>
      </c>
      <c r="N350" s="232">
        <f t="shared" si="149"/>
        <v>9097.7356666666674</v>
      </c>
      <c r="O350" s="280">
        <f t="shared" si="150"/>
        <v>59152.264333333333</v>
      </c>
    </row>
    <row r="351" spans="1:15" s="9" customFormat="1" ht="36.75" customHeight="1" x14ac:dyDescent="0.2">
      <c r="A351" s="221">
        <v>272</v>
      </c>
      <c r="B351" s="158" t="s">
        <v>151</v>
      </c>
      <c r="C351" s="158" t="s">
        <v>351</v>
      </c>
      <c r="D351" s="158" t="s">
        <v>269</v>
      </c>
      <c r="E351" s="188" t="s">
        <v>347</v>
      </c>
      <c r="F351" s="188" t="s">
        <v>19</v>
      </c>
      <c r="G351" s="232">
        <v>65000</v>
      </c>
      <c r="H351" s="232">
        <v>0</v>
      </c>
      <c r="I351" s="232">
        <f t="shared" si="160"/>
        <v>65000</v>
      </c>
      <c r="J351" s="224">
        <f>IF(G351&gt;=Datos!$D$14,(Datos!$D$14*Datos!$C$14),IF(G351&lt;=Datos!$D$14,(G351*Datos!$C$14)))</f>
        <v>1865.5</v>
      </c>
      <c r="K351" s="233">
        <v>4427.58</v>
      </c>
      <c r="L351" s="224">
        <f>IF(G351&gt;=Datos!$D$15,(Datos!$D$15*Datos!$C$15),IF(G351&lt;=Datos!$D$15,(G351*Datos!$C$15)))</f>
        <v>1976</v>
      </c>
      <c r="M351" s="232">
        <v>25</v>
      </c>
      <c r="N351" s="232">
        <f t="shared" si="149"/>
        <v>8294.08</v>
      </c>
      <c r="O351" s="280">
        <f t="shared" si="150"/>
        <v>56705.919999999998</v>
      </c>
    </row>
    <row r="352" spans="1:15" s="9" customFormat="1" ht="36.75" customHeight="1" x14ac:dyDescent="0.2">
      <c r="A352" s="221">
        <v>273</v>
      </c>
      <c r="B352" s="158" t="s">
        <v>174</v>
      </c>
      <c r="C352" s="158" t="s">
        <v>351</v>
      </c>
      <c r="D352" s="158" t="s">
        <v>269</v>
      </c>
      <c r="E352" s="188" t="s">
        <v>347</v>
      </c>
      <c r="F352" s="188" t="s">
        <v>19</v>
      </c>
      <c r="G352" s="232">
        <v>55179.8</v>
      </c>
      <c r="H352" s="232">
        <v>0</v>
      </c>
      <c r="I352" s="232">
        <f t="shared" si="160"/>
        <v>55179.8</v>
      </c>
      <c r="J352" s="224">
        <f>IF(G352&gt;=Datos!$D$14,(Datos!$D$14*Datos!$C$14),IF(G352&lt;=Datos!$D$14,(G352*Datos!$C$14)))</f>
        <v>1583.6602600000001</v>
      </c>
      <c r="K352" s="233">
        <f>IF((G352-J352-L352)&lt;=Datos!$G$7,"0",IF((G352-J352-L352)&lt;=Datos!$G$8,((G352-J352-L352)-Datos!$F$8)*Datos!$I$6,IF((G352-J352-L352)&lt;=Datos!$G$9,Datos!$I$8+((G352-J352-L352)-Datos!$F$9)*Datos!$J$6,IF((G352-J352-L352)&gt;=Datos!$F$10,(Datos!$I$8+Datos!$J$8)+((G352-J352-L352)-Datos!$F$10)*Datos!$K$6))))</f>
        <v>2585.0495730000002</v>
      </c>
      <c r="L352" s="224">
        <f>IF(G352&gt;=Datos!$D$15,(Datos!$D$15*Datos!$C$15),IF(G352&lt;=Datos!$D$15,(G352*Datos!$C$15)))</f>
        <v>1677.4659200000001</v>
      </c>
      <c r="M352" s="232">
        <v>2025</v>
      </c>
      <c r="N352" s="232">
        <f t="shared" si="149"/>
        <v>7871.1757530000014</v>
      </c>
      <c r="O352" s="280">
        <f t="shared" si="150"/>
        <v>47308.624247</v>
      </c>
    </row>
    <row r="353" spans="1:16" s="9" customFormat="1" ht="36.75" customHeight="1" x14ac:dyDescent="0.2">
      <c r="A353" s="221">
        <v>274</v>
      </c>
      <c r="B353" s="158" t="s">
        <v>109</v>
      </c>
      <c r="C353" s="158" t="s">
        <v>351</v>
      </c>
      <c r="D353" s="158" t="s">
        <v>269</v>
      </c>
      <c r="E353" s="188" t="s">
        <v>347</v>
      </c>
      <c r="F353" s="188" t="s">
        <v>348</v>
      </c>
      <c r="G353" s="232">
        <v>65000</v>
      </c>
      <c r="H353" s="232">
        <v>0</v>
      </c>
      <c r="I353" s="232">
        <f t="shared" si="160"/>
        <v>65000</v>
      </c>
      <c r="J353" s="224">
        <f>IF(G353&gt;=Datos!$D$14,(Datos!$D$14*Datos!$C$14),IF(G353&lt;=Datos!$D$14,(G353*Datos!$C$14)))</f>
        <v>1865.5</v>
      </c>
      <c r="K353" s="233">
        <v>4427.58</v>
      </c>
      <c r="L353" s="224">
        <f>IF(G353&gt;=Datos!$D$15,(Datos!$D$15*Datos!$C$15),IF(G353&lt;=Datos!$D$15,(G353*Datos!$C$15)))</f>
        <v>1976</v>
      </c>
      <c r="M353" s="232">
        <v>25</v>
      </c>
      <c r="N353" s="232">
        <f t="shared" si="149"/>
        <v>8294.08</v>
      </c>
      <c r="O353" s="280">
        <f t="shared" si="150"/>
        <v>56705.919999999998</v>
      </c>
    </row>
    <row r="354" spans="1:16" s="9" customFormat="1" ht="36.75" customHeight="1" x14ac:dyDescent="0.2">
      <c r="A354" s="221">
        <v>275</v>
      </c>
      <c r="B354" s="158" t="s">
        <v>71</v>
      </c>
      <c r="C354" s="158" t="s">
        <v>351</v>
      </c>
      <c r="D354" s="158" t="s">
        <v>269</v>
      </c>
      <c r="E354" s="188" t="s">
        <v>347</v>
      </c>
      <c r="F354" s="188" t="s">
        <v>19</v>
      </c>
      <c r="G354" s="232">
        <v>65000</v>
      </c>
      <c r="H354" s="232">
        <v>0</v>
      </c>
      <c r="I354" s="232">
        <f t="shared" si="160"/>
        <v>65000</v>
      </c>
      <c r="J354" s="224">
        <f>IF(G354&gt;=Datos!$D$14,(Datos!$D$14*Datos!$C$14),IF(G354&lt;=Datos!$D$14,(G354*Datos!$C$14)))</f>
        <v>1865.5</v>
      </c>
      <c r="K354" s="233">
        <v>4427.58</v>
      </c>
      <c r="L354" s="224">
        <f>IF(G354&gt;=Datos!$D$15,(Datos!$D$15*Datos!$C$15),IF(G354&lt;=Datos!$D$15,(G354*Datos!$C$15)))</f>
        <v>1976</v>
      </c>
      <c r="M354" s="232">
        <v>5025</v>
      </c>
      <c r="N354" s="232">
        <f t="shared" si="149"/>
        <v>13294.08</v>
      </c>
      <c r="O354" s="280">
        <f t="shared" si="150"/>
        <v>51705.919999999998</v>
      </c>
    </row>
    <row r="355" spans="1:16" s="9" customFormat="1" ht="36.75" customHeight="1" x14ac:dyDescent="0.2">
      <c r="A355" s="221">
        <v>276</v>
      </c>
      <c r="B355" s="158" t="s">
        <v>224</v>
      </c>
      <c r="C355" s="158" t="s">
        <v>351</v>
      </c>
      <c r="D355" s="158" t="s">
        <v>269</v>
      </c>
      <c r="E355" s="188" t="s">
        <v>347</v>
      </c>
      <c r="F355" s="188" t="s">
        <v>19</v>
      </c>
      <c r="G355" s="232">
        <v>65000</v>
      </c>
      <c r="H355" s="232">
        <v>0</v>
      </c>
      <c r="I355" s="232">
        <f t="shared" si="160"/>
        <v>65000</v>
      </c>
      <c r="J355" s="224">
        <f>IF(G355&gt;=Datos!$D$14,(Datos!$D$14*Datos!$C$14),IF(G355&lt;=Datos!$D$14,(G355*Datos!$C$14)))</f>
        <v>1865.5</v>
      </c>
      <c r="K355" s="233">
        <v>4427.58</v>
      </c>
      <c r="L355" s="224">
        <f>IF(G355&gt;=Datos!$D$15,(Datos!$D$15*Datos!$C$15),IF(G355&lt;=Datos!$D$15,(G355*Datos!$C$15)))</f>
        <v>1976</v>
      </c>
      <c r="M355" s="232">
        <v>25</v>
      </c>
      <c r="N355" s="232">
        <f t="shared" si="149"/>
        <v>8294.08</v>
      </c>
      <c r="O355" s="280">
        <f t="shared" si="150"/>
        <v>56705.919999999998</v>
      </c>
    </row>
    <row r="356" spans="1:16" s="9" customFormat="1" ht="36.75" customHeight="1" x14ac:dyDescent="0.2">
      <c r="A356" s="221">
        <v>277</v>
      </c>
      <c r="B356" s="158" t="s">
        <v>166</v>
      </c>
      <c r="C356" s="158" t="s">
        <v>351</v>
      </c>
      <c r="D356" s="176" t="s">
        <v>617</v>
      </c>
      <c r="E356" s="188" t="s">
        <v>347</v>
      </c>
      <c r="F356" s="188" t="s">
        <v>19</v>
      </c>
      <c r="G356" s="232">
        <v>80000</v>
      </c>
      <c r="H356" s="232">
        <v>0</v>
      </c>
      <c r="I356" s="232">
        <f t="shared" si="160"/>
        <v>80000</v>
      </c>
      <c r="J356" s="224">
        <f>IF(G356&gt;=Datos!$D$14,(Datos!$D$14*Datos!$C$14),IF(G356&lt;=Datos!$D$14,(G356*Datos!$C$14)))</f>
        <v>2296</v>
      </c>
      <c r="K356" s="233">
        <v>7400.87</v>
      </c>
      <c r="L356" s="224">
        <f>IF(G356&gt;=Datos!$D$15,(Datos!$D$15*Datos!$C$15),IF(G356&lt;=Datos!$D$15,(G356*Datos!$C$15)))</f>
        <v>2432</v>
      </c>
      <c r="M356" s="232">
        <v>25</v>
      </c>
      <c r="N356" s="232">
        <f t="shared" si="149"/>
        <v>12153.869999999999</v>
      </c>
      <c r="O356" s="280">
        <f t="shared" si="150"/>
        <v>67846.13</v>
      </c>
    </row>
    <row r="357" spans="1:16" s="9" customFormat="1" ht="36.75" customHeight="1" x14ac:dyDescent="0.2">
      <c r="A357" s="221">
        <v>278</v>
      </c>
      <c r="B357" s="158" t="s">
        <v>102</v>
      </c>
      <c r="C357" s="158" t="s">
        <v>351</v>
      </c>
      <c r="D357" s="158" t="s">
        <v>269</v>
      </c>
      <c r="E357" s="188" t="s">
        <v>347</v>
      </c>
      <c r="F357" s="188" t="s">
        <v>348</v>
      </c>
      <c r="G357" s="232">
        <v>71662.5</v>
      </c>
      <c r="H357" s="232">
        <v>0</v>
      </c>
      <c r="I357" s="232">
        <f t="shared" si="160"/>
        <v>71662.5</v>
      </c>
      <c r="J357" s="224">
        <f>IF(G357&gt;=Datos!$D$14,(Datos!$D$14*Datos!$C$14),IF(G357&lt;=Datos!$D$14,(G357*Datos!$C$14)))</f>
        <v>2056.7137499999999</v>
      </c>
      <c r="K357" s="233">
        <v>5681.33</v>
      </c>
      <c r="L357" s="224">
        <f>IF(G357&gt;=Datos!$D$15,(Datos!$D$15*Datos!$C$15),IF(G357&lt;=Datos!$D$15,(G357*Datos!$C$15)))</f>
        <v>2178.54</v>
      </c>
      <c r="M357" s="232">
        <v>2525</v>
      </c>
      <c r="N357" s="232">
        <f t="shared" si="149"/>
        <v>12441.58375</v>
      </c>
      <c r="O357" s="280">
        <f t="shared" si="150"/>
        <v>59220.916250000002</v>
      </c>
    </row>
    <row r="358" spans="1:16" s="9" customFormat="1" ht="36.75" customHeight="1" x14ac:dyDescent="0.2">
      <c r="A358" s="221">
        <v>279</v>
      </c>
      <c r="B358" s="158" t="s">
        <v>122</v>
      </c>
      <c r="C358" s="158" t="s">
        <v>351</v>
      </c>
      <c r="D358" s="158" t="s">
        <v>269</v>
      </c>
      <c r="E358" s="188" t="s">
        <v>347</v>
      </c>
      <c r="F358" s="188" t="s">
        <v>19</v>
      </c>
      <c r="G358" s="232">
        <v>75245.3</v>
      </c>
      <c r="H358" s="232">
        <v>0</v>
      </c>
      <c r="I358" s="232">
        <f t="shared" si="160"/>
        <v>75245.3</v>
      </c>
      <c r="J358" s="224">
        <f>IF(G358&gt;=Datos!$D$14,(Datos!$D$14*Datos!$C$14),IF(G358&lt;=Datos!$D$14,(G358*Datos!$C$14)))</f>
        <v>2159.5401099999999</v>
      </c>
      <c r="K358" s="233">
        <f>IF((G358-J358-L358)&lt;=Datos!$G$7,"0",IF((G358-J358-L358)&lt;=Datos!$G$8,((G358-J358-L358)-Datos!$F$8)*Datos!$I$6,IF((G358-J358-L358)&lt;=Datos!$G$9,Datos!$I$8+((G358-J358-L358)-Datos!$F$9)*Datos!$J$6,IF((G358-J358-L358)&gt;=Datos!$F$10,(Datos!$I$8+Datos!$J$8)+((G358-J358-L358)-Datos!$F$10)*Datos!$K$6))))</f>
        <v>6355.536220666665</v>
      </c>
      <c r="L358" s="224">
        <f>IF(G358&gt;=Datos!$D$15,(Datos!$D$15*Datos!$C$15),IF(G358&lt;=Datos!$D$15,(G358*Datos!$C$15)))</f>
        <v>2287.45712</v>
      </c>
      <c r="M358" s="232">
        <v>25</v>
      </c>
      <c r="N358" s="232">
        <f t="shared" si="149"/>
        <v>10827.533450666666</v>
      </c>
      <c r="O358" s="280">
        <f t="shared" si="150"/>
        <v>64417.766549333333</v>
      </c>
    </row>
    <row r="359" spans="1:16" s="9" customFormat="1" ht="36.75" customHeight="1" x14ac:dyDescent="0.2">
      <c r="A359" s="221">
        <v>280</v>
      </c>
      <c r="B359" s="158" t="s">
        <v>173</v>
      </c>
      <c r="C359" s="158" t="s">
        <v>351</v>
      </c>
      <c r="D359" s="158" t="s">
        <v>269</v>
      </c>
      <c r="E359" s="188" t="s">
        <v>347</v>
      </c>
      <c r="F359" s="188" t="s">
        <v>19</v>
      </c>
      <c r="G359" s="232">
        <v>65000</v>
      </c>
      <c r="H359" s="232">
        <v>0</v>
      </c>
      <c r="I359" s="232">
        <f t="shared" si="160"/>
        <v>65000</v>
      </c>
      <c r="J359" s="224">
        <f>IF(G359&gt;=Datos!$D$14,(Datos!$D$14*Datos!$C$14),IF(G359&lt;=Datos!$D$14,(G359*Datos!$C$14)))</f>
        <v>1865.5</v>
      </c>
      <c r="K359" s="233">
        <v>3398.3</v>
      </c>
      <c r="L359" s="224">
        <f>IF(G359&gt;=Datos!$D$15,(Datos!$D$15*Datos!$C$15),IF(G359&lt;=Datos!$D$15,(G359*Datos!$C$15)))</f>
        <v>1976</v>
      </c>
      <c r="M359" s="232">
        <v>5171.38</v>
      </c>
      <c r="N359" s="232">
        <f t="shared" si="149"/>
        <v>12411.18</v>
      </c>
      <c r="O359" s="280">
        <f t="shared" si="150"/>
        <v>52588.82</v>
      </c>
    </row>
    <row r="360" spans="1:16" s="9" customFormat="1" ht="36.75" customHeight="1" x14ac:dyDescent="0.2">
      <c r="A360" s="221">
        <v>281</v>
      </c>
      <c r="B360" s="158" t="s">
        <v>47</v>
      </c>
      <c r="C360" s="158" t="s">
        <v>351</v>
      </c>
      <c r="D360" s="158" t="s">
        <v>269</v>
      </c>
      <c r="E360" s="188" t="s">
        <v>347</v>
      </c>
      <c r="F360" s="188" t="s">
        <v>19</v>
      </c>
      <c r="G360" s="232">
        <v>75245.3</v>
      </c>
      <c r="H360" s="232">
        <v>0</v>
      </c>
      <c r="I360" s="232">
        <f t="shared" si="160"/>
        <v>75245.3</v>
      </c>
      <c r="J360" s="224">
        <f>IF(G360&gt;=Datos!$D$14,(Datos!$D$14*Datos!$C$14),IF(G360&lt;=Datos!$D$14,(G360*Datos!$C$14)))</f>
        <v>2159.5401099999999</v>
      </c>
      <c r="K360" s="233">
        <f>IF((G360-J360-L360)&lt;=Datos!$G$7,"0",IF((G360-J360-L360)&lt;=Datos!$G$8,((G360-J360-L360)-Datos!$F$8)*Datos!$I$6,IF((G360-J360-L360)&lt;=Datos!$G$9,Datos!$I$8+((G360-J360-L360)-Datos!$F$9)*Datos!$J$6,IF((G360-J360-L360)&gt;=Datos!$F$10,(Datos!$I$8+Datos!$J$8)+((G360-J360-L360)-Datos!$F$10)*Datos!$K$6))))</f>
        <v>6355.536220666665</v>
      </c>
      <c r="L360" s="224">
        <f>IF(G360&gt;=Datos!$D$15,(Datos!$D$15*Datos!$C$15),IF(G360&lt;=Datos!$D$15,(G360*Datos!$C$15)))</f>
        <v>2287.45712</v>
      </c>
      <c r="M360" s="232">
        <v>25</v>
      </c>
      <c r="N360" s="232">
        <f t="shared" si="149"/>
        <v>10827.533450666666</v>
      </c>
      <c r="O360" s="280">
        <f t="shared" si="150"/>
        <v>64417.766549333333</v>
      </c>
    </row>
    <row r="361" spans="1:16" s="9" customFormat="1" ht="36.75" customHeight="1" x14ac:dyDescent="0.2">
      <c r="A361" s="221">
        <v>282</v>
      </c>
      <c r="B361" s="158" t="s">
        <v>55</v>
      </c>
      <c r="C361" s="158" t="s">
        <v>351</v>
      </c>
      <c r="D361" s="158" t="s">
        <v>269</v>
      </c>
      <c r="E361" s="188" t="s">
        <v>347</v>
      </c>
      <c r="F361" s="188" t="s">
        <v>19</v>
      </c>
      <c r="G361" s="232">
        <v>68250</v>
      </c>
      <c r="H361" s="232">
        <v>0</v>
      </c>
      <c r="I361" s="232">
        <f t="shared" si="160"/>
        <v>68250</v>
      </c>
      <c r="J361" s="224">
        <f>IF(G361&gt;=Datos!$D$14,(Datos!$D$14*Datos!$C$14),IF(G361&lt;=Datos!$D$14,(G361*Datos!$C$14)))</f>
        <v>1958.7750000000001</v>
      </c>
      <c r="K361" s="233">
        <v>4696.07</v>
      </c>
      <c r="L361" s="224">
        <f>IF(G361&gt;=Datos!$D$15,(Datos!$D$15*Datos!$C$15),IF(G361&lt;=Datos!$D$15,(G361*Datos!$C$15)))</f>
        <v>2074.8000000000002</v>
      </c>
      <c r="M361" s="232">
        <v>1740.46</v>
      </c>
      <c r="N361" s="232">
        <f t="shared" si="149"/>
        <v>10470.105</v>
      </c>
      <c r="O361" s="280">
        <f t="shared" si="150"/>
        <v>57779.895000000004</v>
      </c>
    </row>
    <row r="362" spans="1:16" s="9" customFormat="1" ht="36.75" customHeight="1" x14ac:dyDescent="0.2">
      <c r="A362" s="221">
        <v>283</v>
      </c>
      <c r="B362" s="158" t="s">
        <v>34</v>
      </c>
      <c r="C362" s="158" t="s">
        <v>351</v>
      </c>
      <c r="D362" s="158" t="s">
        <v>269</v>
      </c>
      <c r="E362" s="188" t="s">
        <v>347</v>
      </c>
      <c r="F362" s="188" t="s">
        <v>19</v>
      </c>
      <c r="G362" s="232">
        <v>71662.5</v>
      </c>
      <c r="H362" s="232">
        <v>0</v>
      </c>
      <c r="I362" s="232">
        <f t="shared" si="160"/>
        <v>71662.5</v>
      </c>
      <c r="J362" s="224">
        <f>IF(G362&gt;=Datos!$D$14,(Datos!$D$14*Datos!$C$14),IF(G362&lt;=Datos!$D$14,(G362*Datos!$C$14)))</f>
        <v>2056.7137499999999</v>
      </c>
      <c r="K362" s="233">
        <v>5338.23</v>
      </c>
      <c r="L362" s="224">
        <f>IF(G362&gt;=Datos!$D$15,(Datos!$D$15*Datos!$C$15),IF(G362&lt;=Datos!$D$15,(G362*Datos!$C$15)))</f>
        <v>2178.54</v>
      </c>
      <c r="M362" s="232">
        <v>1740.46</v>
      </c>
      <c r="N362" s="232">
        <f t="shared" si="149"/>
        <v>11313.943749999999</v>
      </c>
      <c r="O362" s="280">
        <f t="shared" si="150"/>
        <v>60348.556250000001</v>
      </c>
    </row>
    <row r="363" spans="1:16" s="9" customFormat="1" ht="36.75" customHeight="1" x14ac:dyDescent="0.2">
      <c r="A363" s="221">
        <v>284</v>
      </c>
      <c r="B363" s="158" t="s">
        <v>231</v>
      </c>
      <c r="C363" s="158" t="s">
        <v>351</v>
      </c>
      <c r="D363" s="158" t="s">
        <v>269</v>
      </c>
      <c r="E363" s="188" t="s">
        <v>347</v>
      </c>
      <c r="F363" s="188" t="s">
        <v>19</v>
      </c>
      <c r="G363" s="232">
        <v>65000</v>
      </c>
      <c r="H363" s="232">
        <v>0</v>
      </c>
      <c r="I363" s="232">
        <f t="shared" si="160"/>
        <v>65000</v>
      </c>
      <c r="J363" s="224">
        <f>IF(G363&gt;=Datos!$D$14,(Datos!$D$14*Datos!$C$14),IF(G363&lt;=Datos!$D$14,(G363*Datos!$C$14)))</f>
        <v>1865.5</v>
      </c>
      <c r="K363" s="233">
        <v>4427.58</v>
      </c>
      <c r="L363" s="224">
        <f>IF(G363&gt;=Datos!$D$15,(Datos!$D$15*Datos!$C$15),IF(G363&lt;=Datos!$D$15,(G363*Datos!$C$15)))</f>
        <v>1976</v>
      </c>
      <c r="M363" s="232">
        <v>25</v>
      </c>
      <c r="N363" s="232">
        <f t="shared" si="149"/>
        <v>8294.08</v>
      </c>
      <c r="O363" s="280">
        <f t="shared" si="150"/>
        <v>56705.919999999998</v>
      </c>
    </row>
    <row r="364" spans="1:16" s="9" customFormat="1" ht="36.75" customHeight="1" x14ac:dyDescent="0.2">
      <c r="A364" s="221">
        <v>285</v>
      </c>
      <c r="B364" s="158" t="s">
        <v>181</v>
      </c>
      <c r="C364" s="158" t="s">
        <v>351</v>
      </c>
      <c r="D364" s="158" t="s">
        <v>268</v>
      </c>
      <c r="E364" s="188" t="s">
        <v>347</v>
      </c>
      <c r="F364" s="188" t="s">
        <v>19</v>
      </c>
      <c r="G364" s="232">
        <v>80000</v>
      </c>
      <c r="H364" s="232">
        <v>0</v>
      </c>
      <c r="I364" s="232">
        <f t="shared" si="160"/>
        <v>80000</v>
      </c>
      <c r="J364" s="224">
        <f>IF(G364&gt;=Datos!$D$14,(Datos!$D$14*Datos!$C$14),IF(G364&lt;=Datos!$D$14,(G364*Datos!$C$14)))</f>
        <v>2296</v>
      </c>
      <c r="K364" s="233">
        <v>7400.87</v>
      </c>
      <c r="L364" s="224">
        <f>IF(G364&gt;=Datos!$D$15,(Datos!$D$15*Datos!$C$15),IF(G364&lt;=Datos!$D$15,(G364*Datos!$C$15)))</f>
        <v>2432</v>
      </c>
      <c r="M364" s="232">
        <v>3025</v>
      </c>
      <c r="N364" s="232">
        <f t="shared" si="149"/>
        <v>15153.869999999999</v>
      </c>
      <c r="O364" s="280">
        <f t="shared" si="150"/>
        <v>64846.130000000005</v>
      </c>
    </row>
    <row r="365" spans="1:16" s="9" customFormat="1" ht="36.75" customHeight="1" x14ac:dyDescent="0.2">
      <c r="A365" s="221">
        <v>286</v>
      </c>
      <c r="B365" s="243" t="s">
        <v>395</v>
      </c>
      <c r="C365" s="158" t="s">
        <v>351</v>
      </c>
      <c r="D365" s="243" t="s">
        <v>268</v>
      </c>
      <c r="E365" s="188" t="s">
        <v>347</v>
      </c>
      <c r="F365" s="188" t="s">
        <v>19</v>
      </c>
      <c r="G365" s="182">
        <v>80000</v>
      </c>
      <c r="H365" s="232">
        <v>0</v>
      </c>
      <c r="I365" s="182">
        <f t="shared" si="160"/>
        <v>80000</v>
      </c>
      <c r="J365" s="224">
        <f>IF(G365&gt;=Datos!$D$14,(Datos!$D$14*Datos!$C$14),IF(G365&lt;=Datos!$D$14,(G365*Datos!$C$14)))</f>
        <v>2296</v>
      </c>
      <c r="K365" s="233">
        <v>7400.87</v>
      </c>
      <c r="L365" s="224">
        <f>IF(G365&gt;=Datos!$D$15,(Datos!$D$15*Datos!$C$15),IF(G365&lt;=Datos!$D$15,(G365*Datos!$C$15)))</f>
        <v>2432</v>
      </c>
      <c r="M365" s="232">
        <v>25</v>
      </c>
      <c r="N365" s="232">
        <f t="shared" si="149"/>
        <v>12153.869999999999</v>
      </c>
      <c r="O365" s="280">
        <f t="shared" si="150"/>
        <v>67846.13</v>
      </c>
      <c r="P365" s="25"/>
    </row>
    <row r="366" spans="1:16" s="9" customFormat="1" ht="36.75" customHeight="1" x14ac:dyDescent="0.2">
      <c r="A366" s="221">
        <v>287</v>
      </c>
      <c r="B366" s="158" t="s">
        <v>29</v>
      </c>
      <c r="C366" s="158" t="s">
        <v>351</v>
      </c>
      <c r="D366" s="158" t="s">
        <v>355</v>
      </c>
      <c r="E366" s="188" t="s">
        <v>347</v>
      </c>
      <c r="F366" s="188" t="s">
        <v>19</v>
      </c>
      <c r="G366" s="232">
        <v>60000</v>
      </c>
      <c r="H366" s="232">
        <v>0</v>
      </c>
      <c r="I366" s="232">
        <f t="shared" si="160"/>
        <v>60000</v>
      </c>
      <c r="J366" s="224">
        <f>IF(G366&gt;=Datos!$D$14,(Datos!$D$14*Datos!$C$14),IF(G366&lt;=Datos!$D$14,(G366*Datos!$C$14)))</f>
        <v>1722</v>
      </c>
      <c r="K366" s="233">
        <f>IF((G366-J366-L366)&lt;=Datos!$G$7,"0",IF((G366-J366-L366)&lt;=Datos!$G$8,((G366-J366-L366)-Datos!$F$8)*Datos!$I$6,IF((G366-J366-L366)&lt;=Datos!$G$9,Datos!$I$8+((G366-J366-L366)-Datos!$F$9)*Datos!$J$6,IF((G366-J366-L366)&gt;=Datos!$F$10,(Datos!$I$8+Datos!$J$8)+((G366-J366-L366)-Datos!$F$10)*Datos!$K$6))))</f>
        <v>3486.6756666666661</v>
      </c>
      <c r="L366" s="224">
        <f>IF(G366&gt;=Datos!$D$15,(Datos!$D$15*Datos!$C$15),IF(G366&lt;=Datos!$D$15,(G366*Datos!$C$15)))</f>
        <v>1824</v>
      </c>
      <c r="M366" s="232">
        <v>25</v>
      </c>
      <c r="N366" s="232">
        <f t="shared" si="149"/>
        <v>7057.6756666666661</v>
      </c>
      <c r="O366" s="280">
        <f t="shared" si="150"/>
        <v>52942.324333333338</v>
      </c>
    </row>
    <row r="367" spans="1:16" s="9" customFormat="1" ht="36.75" customHeight="1" x14ac:dyDescent="0.2">
      <c r="A367" s="221">
        <v>288</v>
      </c>
      <c r="B367" s="158" t="s">
        <v>79</v>
      </c>
      <c r="C367" s="158" t="s">
        <v>351</v>
      </c>
      <c r="D367" s="158" t="s">
        <v>269</v>
      </c>
      <c r="E367" s="188" t="s">
        <v>347</v>
      </c>
      <c r="F367" s="188" t="s">
        <v>19</v>
      </c>
      <c r="G367" s="232">
        <v>60000</v>
      </c>
      <c r="H367" s="232">
        <v>0</v>
      </c>
      <c r="I367" s="232">
        <f t="shared" si="160"/>
        <v>60000</v>
      </c>
      <c r="J367" s="224">
        <f>IF(G367&gt;=Datos!$D$14,(Datos!$D$14*Datos!$C$14),IF(G367&lt;=Datos!$D$14,(G367*Datos!$C$14)))</f>
        <v>1722</v>
      </c>
      <c r="K367" s="233">
        <v>3486.68</v>
      </c>
      <c r="L367" s="224">
        <f>IF(G367&gt;=Datos!$D$15,(Datos!$D$15*Datos!$C$15),IF(G367&lt;=Datos!$D$15,(G367*Datos!$C$15)))</f>
        <v>1824</v>
      </c>
      <c r="M367" s="232">
        <v>25</v>
      </c>
      <c r="N367" s="232">
        <f t="shared" si="149"/>
        <v>7057.68</v>
      </c>
      <c r="O367" s="280">
        <f t="shared" si="150"/>
        <v>52942.32</v>
      </c>
    </row>
    <row r="368" spans="1:16" s="9" customFormat="1" ht="36.75" customHeight="1" x14ac:dyDescent="0.2">
      <c r="A368" s="221">
        <v>289</v>
      </c>
      <c r="B368" s="158" t="s">
        <v>116</v>
      </c>
      <c r="C368" s="158" t="s">
        <v>351</v>
      </c>
      <c r="D368" s="158" t="s">
        <v>269</v>
      </c>
      <c r="E368" s="188" t="s">
        <v>347</v>
      </c>
      <c r="F368" s="188" t="s">
        <v>19</v>
      </c>
      <c r="G368" s="232">
        <v>60000</v>
      </c>
      <c r="H368" s="232">
        <v>0</v>
      </c>
      <c r="I368" s="232">
        <f t="shared" si="160"/>
        <v>60000</v>
      </c>
      <c r="J368" s="224">
        <f>IF(G368&gt;=Datos!$D$14,(Datos!$D$14*Datos!$C$14),IF(G368&lt;=Datos!$D$14,(G368*Datos!$C$14)))</f>
        <v>1722</v>
      </c>
      <c r="K368" s="233">
        <v>3486.68</v>
      </c>
      <c r="L368" s="224">
        <f>IF(G368&gt;=Datos!$D$15,(Datos!$D$15*Datos!$C$15),IF(G368&lt;=Datos!$D$15,(G368*Datos!$C$15)))</f>
        <v>1824</v>
      </c>
      <c r="M368" s="232">
        <v>25</v>
      </c>
      <c r="N368" s="232">
        <f t="shared" si="149"/>
        <v>7057.68</v>
      </c>
      <c r="O368" s="280">
        <f t="shared" si="150"/>
        <v>52942.32</v>
      </c>
    </row>
    <row r="369" spans="1:15" s="123" customFormat="1" ht="36.75" customHeight="1" x14ac:dyDescent="0.2">
      <c r="A369" s="311" t="s">
        <v>631</v>
      </c>
      <c r="B369" s="312"/>
      <c r="C369" s="167">
        <v>50</v>
      </c>
      <c r="D369" s="167"/>
      <c r="E369" s="279"/>
      <c r="F369" s="185"/>
      <c r="G369" s="171">
        <f t="shared" ref="G369:O369" si="161">SUM(G319:G368)</f>
        <v>3014254.3999999994</v>
      </c>
      <c r="H369" s="171">
        <f t="shared" si="161"/>
        <v>0</v>
      </c>
      <c r="I369" s="171">
        <f t="shared" si="161"/>
        <v>3014254.3999999994</v>
      </c>
      <c r="J369" s="171">
        <f t="shared" si="161"/>
        <v>86509.101279999988</v>
      </c>
      <c r="K369" s="171">
        <f t="shared" si="161"/>
        <v>187551.27748433329</v>
      </c>
      <c r="L369" s="171">
        <f t="shared" si="161"/>
        <v>91633.333760000009</v>
      </c>
      <c r="M369" s="171">
        <f t="shared" si="161"/>
        <v>41929.599999999999</v>
      </c>
      <c r="N369" s="171">
        <f t="shared" si="161"/>
        <v>407623.31252433313</v>
      </c>
      <c r="O369" s="171">
        <f t="shared" si="161"/>
        <v>2606631.0874756658</v>
      </c>
    </row>
    <row r="370" spans="1:15" s="9" customFormat="1" ht="36.75" customHeight="1" x14ac:dyDescent="0.2">
      <c r="A370" s="311" t="s">
        <v>831</v>
      </c>
      <c r="B370" s="312"/>
      <c r="C370" s="312"/>
      <c r="D370" s="312"/>
      <c r="E370" s="312"/>
      <c r="F370" s="312"/>
      <c r="G370" s="312"/>
      <c r="H370" s="312"/>
      <c r="I370" s="312"/>
      <c r="J370" s="312"/>
      <c r="K370" s="312"/>
      <c r="L370" s="312"/>
      <c r="M370" s="312"/>
      <c r="N370" s="312"/>
      <c r="O370" s="313"/>
    </row>
    <row r="371" spans="1:15" s="9" customFormat="1" ht="36.75" customHeight="1" x14ac:dyDescent="0.2">
      <c r="A371" s="221">
        <v>290</v>
      </c>
      <c r="B371" s="158" t="s">
        <v>490</v>
      </c>
      <c r="C371" s="158" t="s">
        <v>351</v>
      </c>
      <c r="D371" s="176" t="s">
        <v>404</v>
      </c>
      <c r="E371" s="188" t="s">
        <v>347</v>
      </c>
      <c r="F371" s="188" t="s">
        <v>348</v>
      </c>
      <c r="G371" s="232">
        <v>60000</v>
      </c>
      <c r="H371" s="232">
        <v>0</v>
      </c>
      <c r="I371" s="232">
        <f t="shared" ref="I371:I373" si="162">SUM(G371:H371)</f>
        <v>60000</v>
      </c>
      <c r="J371" s="224">
        <f>IF(G371&gt;=Datos!$D$14,(Datos!$D$14*Datos!$C$14),IF(G371&lt;=Datos!$D$14,(G371*Datos!$C$14)))</f>
        <v>1722</v>
      </c>
      <c r="K371" s="233">
        <v>3486.68</v>
      </c>
      <c r="L371" s="224">
        <f>IF(G371&gt;=Datos!$D$15,(Datos!$D$15*Datos!$C$15),IF(G371&lt;=Datos!$D$15,(G371*Datos!$C$15)))</f>
        <v>1824</v>
      </c>
      <c r="M371" s="232">
        <v>25</v>
      </c>
      <c r="N371" s="232">
        <f t="shared" ref="N371:N381" si="163">SUM(J371:M371)</f>
        <v>7057.68</v>
      </c>
      <c r="O371" s="280">
        <f t="shared" ref="O371:O381" si="164">+G371-N371</f>
        <v>52942.32</v>
      </c>
    </row>
    <row r="372" spans="1:15" s="9" customFormat="1" ht="36.75" customHeight="1" x14ac:dyDescent="0.2">
      <c r="A372" s="221">
        <v>291</v>
      </c>
      <c r="B372" s="158" t="s">
        <v>73</v>
      </c>
      <c r="C372" s="158" t="s">
        <v>351</v>
      </c>
      <c r="D372" s="158" t="s">
        <v>269</v>
      </c>
      <c r="E372" s="188" t="s">
        <v>347</v>
      </c>
      <c r="F372" s="188" t="s">
        <v>19</v>
      </c>
      <c r="G372" s="232">
        <v>65000</v>
      </c>
      <c r="H372" s="232">
        <v>0</v>
      </c>
      <c r="I372" s="232">
        <f t="shared" si="162"/>
        <v>65000</v>
      </c>
      <c r="J372" s="224">
        <f>IF(G372&gt;=Datos!$D$14,(Datos!$D$14*Datos!$C$14),IF(G372&lt;=Datos!$D$14,(G372*Datos!$C$14)))</f>
        <v>1865.5</v>
      </c>
      <c r="K372" s="233">
        <f>IF((G372-J372-L372)&lt;=Datos!$G$7,"0",IF((G372-J372-L372)&lt;=Datos!$G$8,((G372-J372-L372)-Datos!$F$8)*Datos!$I$6,IF((G372-J372-L372)&lt;=Datos!$G$9,Datos!$I$8+((G372-J372-L372)-Datos!$F$9)*Datos!$J$6,IF((G372-J372-L372)&gt;=Datos!$F$10,(Datos!$I$8+Datos!$J$8)+((G372-J372-L372)-Datos!$F$10)*Datos!$K$6))))</f>
        <v>4427.5756666666657</v>
      </c>
      <c r="L372" s="224">
        <f>IF(G372&gt;=Datos!$D$15,(Datos!$D$15*Datos!$C$15),IF(G372&lt;=Datos!$D$15,(G372*Datos!$C$15)))</f>
        <v>1976</v>
      </c>
      <c r="M372" s="232">
        <v>25</v>
      </c>
      <c r="N372" s="232">
        <f t="shared" si="163"/>
        <v>8294.0756666666657</v>
      </c>
      <c r="O372" s="280">
        <f t="shared" si="164"/>
        <v>56705.924333333336</v>
      </c>
    </row>
    <row r="373" spans="1:15" s="9" customFormat="1" ht="36.75" customHeight="1" x14ac:dyDescent="0.2">
      <c r="A373" s="221">
        <v>292</v>
      </c>
      <c r="B373" s="158" t="s">
        <v>107</v>
      </c>
      <c r="C373" s="158" t="s">
        <v>351</v>
      </c>
      <c r="D373" s="158" t="s">
        <v>269</v>
      </c>
      <c r="E373" s="188" t="s">
        <v>347</v>
      </c>
      <c r="F373" s="188" t="s">
        <v>19</v>
      </c>
      <c r="G373" s="232">
        <v>60000</v>
      </c>
      <c r="H373" s="232">
        <v>0</v>
      </c>
      <c r="I373" s="232">
        <f t="shared" si="162"/>
        <v>60000</v>
      </c>
      <c r="J373" s="224">
        <f>IF(G373&gt;=Datos!$D$14,(Datos!$D$14*Datos!$C$14),IF(G373&lt;=Datos!$D$14,(G373*Datos!$C$14)))</f>
        <v>1722</v>
      </c>
      <c r="K373" s="233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3486.6756666666661</v>
      </c>
      <c r="L373" s="224">
        <f>IF(G373&gt;=Datos!$D$15,(Datos!$D$15*Datos!$C$15),IF(G373&lt;=Datos!$D$15,(G373*Datos!$C$15)))</f>
        <v>1824</v>
      </c>
      <c r="M373" s="232">
        <v>25</v>
      </c>
      <c r="N373" s="232">
        <f t="shared" si="163"/>
        <v>7057.6756666666661</v>
      </c>
      <c r="O373" s="280">
        <f t="shared" si="164"/>
        <v>52942.324333333338</v>
      </c>
    </row>
    <row r="374" spans="1:15" s="9" customFormat="1" ht="36.75" customHeight="1" x14ac:dyDescent="0.2">
      <c r="A374" s="221">
        <v>293</v>
      </c>
      <c r="B374" s="243" t="s">
        <v>258</v>
      </c>
      <c r="C374" s="158" t="s">
        <v>351</v>
      </c>
      <c r="D374" s="243" t="s">
        <v>269</v>
      </c>
      <c r="E374" s="188" t="s">
        <v>347</v>
      </c>
      <c r="F374" s="188" t="s">
        <v>19</v>
      </c>
      <c r="G374" s="182">
        <v>65000</v>
      </c>
      <c r="H374" s="232">
        <v>0</v>
      </c>
      <c r="I374" s="182">
        <f t="shared" ref="I374:I381" si="165">SUM(G374:H374)</f>
        <v>65000</v>
      </c>
      <c r="J374" s="224">
        <f>IF(G374&gt;=Datos!$D$14,(Datos!$D$14*Datos!$C$14),IF(G374&lt;=Datos!$D$14,(G374*Datos!$C$14)))</f>
        <v>1865.5</v>
      </c>
      <c r="K374" s="233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4427.5756666666657</v>
      </c>
      <c r="L374" s="224">
        <f>IF(G374&gt;=Datos!$D$15,(Datos!$D$15*Datos!$C$15),IF(G374&lt;=Datos!$D$15,(G374*Datos!$C$15)))</f>
        <v>1976</v>
      </c>
      <c r="M374" s="232">
        <v>25</v>
      </c>
      <c r="N374" s="232">
        <f t="shared" si="163"/>
        <v>8294.0756666666657</v>
      </c>
      <c r="O374" s="280">
        <f t="shared" si="164"/>
        <v>56705.924333333336</v>
      </c>
    </row>
    <row r="375" spans="1:15" s="9" customFormat="1" ht="36.75" customHeight="1" x14ac:dyDescent="0.2">
      <c r="A375" s="221">
        <v>294</v>
      </c>
      <c r="B375" s="158" t="s">
        <v>379</v>
      </c>
      <c r="C375" s="158" t="s">
        <v>351</v>
      </c>
      <c r="D375" s="158" t="s">
        <v>269</v>
      </c>
      <c r="E375" s="188" t="s">
        <v>347</v>
      </c>
      <c r="F375" s="188" t="s">
        <v>19</v>
      </c>
      <c r="G375" s="232">
        <v>65000</v>
      </c>
      <c r="H375" s="232">
        <v>0</v>
      </c>
      <c r="I375" s="232">
        <f t="shared" si="165"/>
        <v>65000</v>
      </c>
      <c r="J375" s="224">
        <f>IF(G375&gt;=Datos!$D$14,(Datos!$D$14*Datos!$C$14),IF(G375&lt;=Datos!$D$14,(G375*Datos!$C$14)))</f>
        <v>1865.5</v>
      </c>
      <c r="K375" s="233">
        <f>IF((G375-J375-L375)&lt;=Datos!$G$7,"0",IF((G375-J375-L375)&lt;=Datos!$G$8,((G375-J375-L375)-Datos!$F$8)*Datos!$I$6,IF((G375-J375-L375)&lt;=Datos!$G$9,Datos!$I$8+((G375-J375-L375)-Datos!$F$9)*Datos!$J$6,IF((G375-J375-L375)&gt;=Datos!$F$10,(Datos!$I$8+Datos!$J$8)+((G375-J375-L375)-Datos!$F$10)*Datos!$K$6))))</f>
        <v>4427.5756666666657</v>
      </c>
      <c r="L375" s="224">
        <f>IF(G375&gt;=Datos!$D$15,(Datos!$D$15*Datos!$C$15),IF(G375&lt;=Datos!$D$15,(G375*Datos!$C$15)))</f>
        <v>1976</v>
      </c>
      <c r="M375" s="232">
        <v>25</v>
      </c>
      <c r="N375" s="232">
        <f t="shared" si="163"/>
        <v>8294.0756666666657</v>
      </c>
      <c r="O375" s="280">
        <f t="shared" si="164"/>
        <v>56705.924333333336</v>
      </c>
    </row>
    <row r="376" spans="1:15" s="9" customFormat="1" ht="36.75" customHeight="1" x14ac:dyDescent="0.2">
      <c r="A376" s="221">
        <v>295</v>
      </c>
      <c r="B376" s="158" t="s">
        <v>94</v>
      </c>
      <c r="C376" s="158" t="s">
        <v>351</v>
      </c>
      <c r="D376" s="158" t="s">
        <v>269</v>
      </c>
      <c r="E376" s="188" t="s">
        <v>347</v>
      </c>
      <c r="F376" s="188" t="s">
        <v>19</v>
      </c>
      <c r="G376" s="232">
        <v>71662.5</v>
      </c>
      <c r="H376" s="232">
        <v>0</v>
      </c>
      <c r="I376" s="232">
        <f t="shared" si="165"/>
        <v>71662.5</v>
      </c>
      <c r="J376" s="224">
        <f>IF(G376&gt;=Datos!$D$14,(Datos!$D$14*Datos!$C$14),IF(G376&lt;=Datos!$D$14,(G376*Datos!$C$14)))</f>
        <v>2056.7137499999999</v>
      </c>
      <c r="K376" s="233">
        <v>5681.33</v>
      </c>
      <c r="L376" s="224">
        <v>2178.54</v>
      </c>
      <c r="M376" s="232">
        <v>25</v>
      </c>
      <c r="N376" s="232">
        <f t="shared" si="163"/>
        <v>9941.5837499999998</v>
      </c>
      <c r="O376" s="280">
        <f t="shared" si="164"/>
        <v>61720.916250000002</v>
      </c>
    </row>
    <row r="377" spans="1:15" s="9" customFormat="1" ht="36.75" customHeight="1" x14ac:dyDescent="0.2">
      <c r="A377" s="221">
        <v>296</v>
      </c>
      <c r="B377" s="158" t="s">
        <v>246</v>
      </c>
      <c r="C377" s="158" t="s">
        <v>351</v>
      </c>
      <c r="D377" s="158" t="s">
        <v>269</v>
      </c>
      <c r="E377" s="188" t="s">
        <v>347</v>
      </c>
      <c r="F377" s="188" t="s">
        <v>19</v>
      </c>
      <c r="G377" s="232">
        <v>80000</v>
      </c>
      <c r="H377" s="232">
        <v>0</v>
      </c>
      <c r="I377" s="232">
        <f t="shared" si="165"/>
        <v>80000</v>
      </c>
      <c r="J377" s="224">
        <f>IF(G377&gt;=Datos!$D$14,(Datos!$D$14*Datos!$C$14),IF(G377&lt;=Datos!$D$14,(G377*Datos!$C$14)))</f>
        <v>2296</v>
      </c>
      <c r="K377" s="233">
        <v>7400.87</v>
      </c>
      <c r="L377" s="224">
        <f>IF(G377&gt;=Datos!$D$15,(Datos!$D$15*Datos!$C$15),IF(G377&lt;=Datos!$D$15,(G377*Datos!$C$15)))</f>
        <v>2432</v>
      </c>
      <c r="M377" s="232">
        <v>25</v>
      </c>
      <c r="N377" s="232">
        <f t="shared" si="163"/>
        <v>12153.869999999999</v>
      </c>
      <c r="O377" s="280">
        <f t="shared" si="164"/>
        <v>67846.13</v>
      </c>
    </row>
    <row r="378" spans="1:15" s="9" customFormat="1" ht="36.75" customHeight="1" x14ac:dyDescent="0.2">
      <c r="A378" s="221">
        <v>297</v>
      </c>
      <c r="B378" s="158" t="s">
        <v>213</v>
      </c>
      <c r="C378" s="158" t="s">
        <v>351</v>
      </c>
      <c r="D378" s="158" t="s">
        <v>268</v>
      </c>
      <c r="E378" s="188" t="s">
        <v>347</v>
      </c>
      <c r="F378" s="188" t="s">
        <v>19</v>
      </c>
      <c r="G378" s="232">
        <v>80000</v>
      </c>
      <c r="H378" s="232">
        <v>0</v>
      </c>
      <c r="I378" s="232">
        <f t="shared" si="165"/>
        <v>80000</v>
      </c>
      <c r="J378" s="224">
        <f>IF(G378&gt;=Datos!$D$14,(Datos!$D$14*Datos!$C$14),IF(G378&lt;=Datos!$D$14,(G378*Datos!$C$14)))</f>
        <v>2296</v>
      </c>
      <c r="K378" s="233">
        <v>7400.87</v>
      </c>
      <c r="L378" s="224">
        <f>IF(G378&gt;=Datos!$D$15,(Datos!$D$15*Datos!$C$15),IF(G378&lt;=Datos!$D$15,(G378*Datos!$C$15)))</f>
        <v>2432</v>
      </c>
      <c r="M378" s="232">
        <v>25</v>
      </c>
      <c r="N378" s="232">
        <f t="shared" si="163"/>
        <v>12153.869999999999</v>
      </c>
      <c r="O378" s="280">
        <f t="shared" si="164"/>
        <v>67846.13</v>
      </c>
    </row>
    <row r="379" spans="1:15" s="9" customFormat="1" ht="36.75" customHeight="1" x14ac:dyDescent="0.2">
      <c r="A379" s="221">
        <v>298</v>
      </c>
      <c r="B379" s="158" t="s">
        <v>198</v>
      </c>
      <c r="C379" s="158" t="s">
        <v>351</v>
      </c>
      <c r="D379" s="158" t="s">
        <v>268</v>
      </c>
      <c r="E379" s="188" t="s">
        <v>347</v>
      </c>
      <c r="F379" s="188" t="s">
        <v>19</v>
      </c>
      <c r="G379" s="232">
        <v>90000</v>
      </c>
      <c r="H379" s="232">
        <v>0</v>
      </c>
      <c r="I379" s="232">
        <f t="shared" si="165"/>
        <v>90000</v>
      </c>
      <c r="J379" s="224">
        <f>IF(G379&gt;=Datos!$D$14,(Datos!$D$14*Datos!$C$14),IF(G379&lt;=Datos!$D$14,(G379*Datos!$C$14)))</f>
        <v>2583</v>
      </c>
      <c r="K379" s="233">
        <v>9753.1200000000008</v>
      </c>
      <c r="L379" s="224">
        <f>IF(G379&gt;=Datos!$D$15,(Datos!$D$15*Datos!$C$15),IF(G379&lt;=Datos!$D$15,(G379*Datos!$C$15)))</f>
        <v>2736</v>
      </c>
      <c r="M379" s="232">
        <v>25</v>
      </c>
      <c r="N379" s="232">
        <f t="shared" si="163"/>
        <v>15097.12</v>
      </c>
      <c r="O379" s="280">
        <f t="shared" si="164"/>
        <v>74902.880000000005</v>
      </c>
    </row>
    <row r="380" spans="1:15" s="9" customFormat="1" ht="36.75" customHeight="1" x14ac:dyDescent="0.2">
      <c r="A380" s="221">
        <v>299</v>
      </c>
      <c r="B380" s="158" t="s">
        <v>179</v>
      </c>
      <c r="C380" s="158" t="s">
        <v>351</v>
      </c>
      <c r="D380" s="158" t="s">
        <v>269</v>
      </c>
      <c r="E380" s="188" t="s">
        <v>347</v>
      </c>
      <c r="F380" s="188" t="s">
        <v>19</v>
      </c>
      <c r="G380" s="232">
        <v>65000</v>
      </c>
      <c r="H380" s="232">
        <v>0</v>
      </c>
      <c r="I380" s="232">
        <f t="shared" si="165"/>
        <v>65000</v>
      </c>
      <c r="J380" s="224">
        <f>IF(G380&gt;=Datos!$D$14,(Datos!$D$14*Datos!$C$14),IF(G380&lt;=Datos!$D$14,(G380*Datos!$C$14)))</f>
        <v>1865.5</v>
      </c>
      <c r="K380" s="233">
        <f>IF((G380-J380-L380)&lt;=Datos!$G$7,"0",IF((G380-J380-L380)&lt;=Datos!$G$8,((G380-J380-L380)-Datos!$F$8)*Datos!$I$6,IF((G380-J380-L380)&lt;=Datos!$G$9,Datos!$I$8+((G380-J380-L380)-Datos!$F$9)*Datos!$J$6,IF((G380-J380-L380)&gt;=Datos!$F$10,(Datos!$I$8+Datos!$J$8)+((G380-J380-L380)-Datos!$F$10)*Datos!$K$6))))</f>
        <v>4427.5756666666657</v>
      </c>
      <c r="L380" s="224">
        <f>IF(G380&gt;=Datos!$D$15,(Datos!$D$15*Datos!$C$15),IF(G380&lt;=Datos!$D$15,(G380*Datos!$C$15)))</f>
        <v>1976</v>
      </c>
      <c r="M380" s="232">
        <v>25</v>
      </c>
      <c r="N380" s="232">
        <f t="shared" si="163"/>
        <v>8294.0756666666657</v>
      </c>
      <c r="O380" s="280">
        <f t="shared" si="164"/>
        <v>56705.924333333336</v>
      </c>
    </row>
    <row r="381" spans="1:15" s="9" customFormat="1" ht="36.75" customHeight="1" x14ac:dyDescent="0.2">
      <c r="A381" s="221">
        <v>300</v>
      </c>
      <c r="B381" s="158" t="s">
        <v>203</v>
      </c>
      <c r="C381" s="158" t="s">
        <v>351</v>
      </c>
      <c r="D381" s="176" t="s">
        <v>417</v>
      </c>
      <c r="E381" s="188" t="s">
        <v>347</v>
      </c>
      <c r="F381" s="188" t="s">
        <v>19</v>
      </c>
      <c r="G381" s="232">
        <v>80000</v>
      </c>
      <c r="H381" s="232">
        <v>0</v>
      </c>
      <c r="I381" s="232">
        <f t="shared" si="165"/>
        <v>80000</v>
      </c>
      <c r="J381" s="224">
        <f>IF(G381&gt;=Datos!$D$14,(Datos!$D$14*Datos!$C$14),IF(G381&lt;=Datos!$D$14,(G381*Datos!$C$14)))</f>
        <v>2296</v>
      </c>
      <c r="K381" s="233">
        <v>6972</v>
      </c>
      <c r="L381" s="224">
        <f>IF(G381&gt;=Datos!$D$15,(Datos!$D$15*Datos!$C$15),IF(G381&lt;=Datos!$D$15,(G381*Datos!$C$15)))</f>
        <v>2432</v>
      </c>
      <c r="M381" s="232">
        <v>1740.46</v>
      </c>
      <c r="N381" s="232">
        <f t="shared" si="163"/>
        <v>13440.46</v>
      </c>
      <c r="O381" s="280">
        <f t="shared" si="164"/>
        <v>66559.540000000008</v>
      </c>
    </row>
    <row r="382" spans="1:15" s="123" customFormat="1" ht="36.75" customHeight="1" x14ac:dyDescent="0.2">
      <c r="A382" s="311" t="s">
        <v>631</v>
      </c>
      <c r="B382" s="312"/>
      <c r="C382" s="167">
        <v>11</v>
      </c>
      <c r="D382" s="167"/>
      <c r="E382" s="279"/>
      <c r="F382" s="185"/>
      <c r="G382" s="171">
        <f t="shared" ref="G382:O382" si="166">SUM(G371:G381)</f>
        <v>781662.5</v>
      </c>
      <c r="H382" s="171">
        <f t="shared" si="166"/>
        <v>0</v>
      </c>
      <c r="I382" s="171">
        <f t="shared" si="166"/>
        <v>781662.5</v>
      </c>
      <c r="J382" s="171">
        <f t="shared" si="166"/>
        <v>22433.713749999999</v>
      </c>
      <c r="K382" s="171">
        <f t="shared" si="166"/>
        <v>61891.848333333335</v>
      </c>
      <c r="L382" s="171">
        <f t="shared" si="166"/>
        <v>23762.54</v>
      </c>
      <c r="M382" s="171">
        <f t="shared" si="166"/>
        <v>1990.46</v>
      </c>
      <c r="N382" s="171">
        <f t="shared" si="166"/>
        <v>110078.56208333332</v>
      </c>
      <c r="O382" s="171">
        <f t="shared" si="166"/>
        <v>671583.93791666685</v>
      </c>
    </row>
    <row r="383" spans="1:15" s="9" customFormat="1" ht="36.75" customHeight="1" x14ac:dyDescent="0.2">
      <c r="A383" s="311" t="s">
        <v>649</v>
      </c>
      <c r="B383" s="312"/>
      <c r="C383" s="312"/>
      <c r="D383" s="312"/>
      <c r="E383" s="312"/>
      <c r="F383" s="312"/>
      <c r="G383" s="312"/>
      <c r="H383" s="312"/>
      <c r="I383" s="312"/>
      <c r="J383" s="312"/>
      <c r="K383" s="312"/>
      <c r="L383" s="312"/>
      <c r="M383" s="312"/>
      <c r="N383" s="312"/>
      <c r="O383" s="313"/>
    </row>
    <row r="384" spans="1:15" s="9" customFormat="1" ht="36.75" customHeight="1" x14ac:dyDescent="0.2">
      <c r="A384" s="221">
        <v>301</v>
      </c>
      <c r="B384" s="213" t="s">
        <v>591</v>
      </c>
      <c r="C384" s="158" t="s">
        <v>353</v>
      </c>
      <c r="D384" s="181" t="s">
        <v>592</v>
      </c>
      <c r="E384" s="188" t="s">
        <v>347</v>
      </c>
      <c r="F384" s="188" t="s">
        <v>19</v>
      </c>
      <c r="G384" s="232">
        <v>68250</v>
      </c>
      <c r="H384" s="232">
        <v>0</v>
      </c>
      <c r="I384" s="232">
        <f t="shared" ref="I384" si="167">SUM(G384:H384)</f>
        <v>68250</v>
      </c>
      <c r="J384" s="224">
        <v>1958.78</v>
      </c>
      <c r="K384" s="233">
        <v>5039.16</v>
      </c>
      <c r="L384" s="224">
        <v>2074.8000000000002</v>
      </c>
      <c r="M384" s="232">
        <v>4025</v>
      </c>
      <c r="N384" s="232">
        <f>SUM(J384:M384)</f>
        <v>13097.74</v>
      </c>
      <c r="O384" s="280">
        <f t="shared" ref="O384:O409" si="168">+G384-N384</f>
        <v>55152.26</v>
      </c>
    </row>
    <row r="385" spans="1:15" s="123" customFormat="1" ht="36.75" customHeight="1" x14ac:dyDescent="0.2">
      <c r="A385" s="311" t="s">
        <v>631</v>
      </c>
      <c r="B385" s="312"/>
      <c r="C385" s="167">
        <v>1</v>
      </c>
      <c r="D385" s="167"/>
      <c r="E385" s="279"/>
      <c r="F385" s="185"/>
      <c r="G385" s="171">
        <f t="shared" ref="G385:O385" si="169">SUM(G384:G384)</f>
        <v>68250</v>
      </c>
      <c r="H385" s="172">
        <f t="shared" si="169"/>
        <v>0</v>
      </c>
      <c r="I385" s="172">
        <f t="shared" si="169"/>
        <v>68250</v>
      </c>
      <c r="J385" s="172">
        <f t="shared" si="169"/>
        <v>1958.78</v>
      </c>
      <c r="K385" s="173">
        <f t="shared" si="169"/>
        <v>5039.16</v>
      </c>
      <c r="L385" s="172">
        <f t="shared" si="169"/>
        <v>2074.8000000000002</v>
      </c>
      <c r="M385" s="172">
        <f t="shared" si="169"/>
        <v>4025</v>
      </c>
      <c r="N385" s="174">
        <f t="shared" si="169"/>
        <v>13097.74</v>
      </c>
      <c r="O385" s="285">
        <f t="shared" si="169"/>
        <v>55152.26</v>
      </c>
    </row>
    <row r="386" spans="1:15" s="9" customFormat="1" ht="36.75" customHeight="1" x14ac:dyDescent="0.2">
      <c r="A386" s="311" t="s">
        <v>649</v>
      </c>
      <c r="B386" s="312"/>
      <c r="C386" s="312"/>
      <c r="D386" s="312"/>
      <c r="E386" s="312"/>
      <c r="F386" s="312"/>
      <c r="G386" s="312"/>
      <c r="H386" s="312"/>
      <c r="I386" s="312"/>
      <c r="J386" s="312"/>
      <c r="K386" s="312"/>
      <c r="L386" s="312"/>
      <c r="M386" s="312"/>
      <c r="N386" s="312"/>
      <c r="O386" s="313"/>
    </row>
    <row r="387" spans="1:15" s="9" customFormat="1" ht="36.75" customHeight="1" x14ac:dyDescent="0.2">
      <c r="A387" s="221">
        <v>302</v>
      </c>
      <c r="B387" s="158" t="s">
        <v>185</v>
      </c>
      <c r="C387" s="158" t="s">
        <v>353</v>
      </c>
      <c r="D387" s="158" t="s">
        <v>269</v>
      </c>
      <c r="E387" s="188" t="s">
        <v>347</v>
      </c>
      <c r="F387" s="188" t="s">
        <v>19</v>
      </c>
      <c r="G387" s="232">
        <v>60000</v>
      </c>
      <c r="H387" s="232">
        <v>0</v>
      </c>
      <c r="I387" s="232">
        <f t="shared" ref="I387:I388" si="170">SUM(G387:H387)</f>
        <v>60000</v>
      </c>
      <c r="J387" s="224">
        <f>IF(G387&gt;=Datos!$D$14,(Datos!$D$14*Datos!$C$14),IF(G387&lt;=Datos!$D$14,(G387*Datos!$C$14)))</f>
        <v>1722</v>
      </c>
      <c r="K387" s="233">
        <v>2800.49</v>
      </c>
      <c r="L387" s="224">
        <f>IF(G387&gt;=Datos!$D$15,(Datos!$D$15*Datos!$C$15),IF(G387&lt;=Datos!$D$15,(G387*Datos!$C$15)))</f>
        <v>1824</v>
      </c>
      <c r="M387" s="232">
        <v>26994.67</v>
      </c>
      <c r="N387" s="232">
        <f t="shared" ref="N387:N388" si="171">SUM(J387:M387)</f>
        <v>33341.159999999996</v>
      </c>
      <c r="O387" s="280">
        <f t="shared" ref="O387:O388" si="172">+G387-N387</f>
        <v>26658.840000000004</v>
      </c>
    </row>
    <row r="388" spans="1:15" ht="36.75" customHeight="1" x14ac:dyDescent="0.2">
      <c r="A388" s="221">
        <v>303</v>
      </c>
      <c r="B388" s="227" t="s">
        <v>207</v>
      </c>
      <c r="C388" s="227" t="s">
        <v>353</v>
      </c>
      <c r="D388" s="227" t="s">
        <v>269</v>
      </c>
      <c r="E388" s="228" t="s">
        <v>347</v>
      </c>
      <c r="F388" s="228" t="s">
        <v>348</v>
      </c>
      <c r="G388" s="229">
        <v>60000</v>
      </c>
      <c r="H388" s="229">
        <v>0</v>
      </c>
      <c r="I388" s="229">
        <f t="shared" si="170"/>
        <v>60000</v>
      </c>
      <c r="J388" s="230">
        <f>IF(G388&gt;=Datos!$D$14,(Datos!$D$14*Datos!$C$14),IF(G388&lt;=Datos!$D$14,(G388*Datos!$C$14)))</f>
        <v>1722</v>
      </c>
      <c r="K388" s="231">
        <v>3486.68</v>
      </c>
      <c r="L388" s="230">
        <f>IF(G388&gt;=Datos!$D$15,(Datos!$D$15*Datos!$C$15),IF(G388&lt;=Datos!$D$15,(G388*Datos!$C$15)))</f>
        <v>1824</v>
      </c>
      <c r="M388" s="229">
        <v>25</v>
      </c>
      <c r="N388" s="232">
        <f t="shared" si="171"/>
        <v>7057.68</v>
      </c>
      <c r="O388" s="280">
        <f t="shared" si="172"/>
        <v>52942.32</v>
      </c>
    </row>
    <row r="389" spans="1:15" s="123" customFormat="1" ht="36.75" customHeight="1" x14ac:dyDescent="0.2">
      <c r="A389" s="311" t="s">
        <v>631</v>
      </c>
      <c r="B389" s="312"/>
      <c r="C389" s="167">
        <v>2</v>
      </c>
      <c r="D389" s="167"/>
      <c r="E389" s="279"/>
      <c r="F389" s="185"/>
      <c r="G389" s="171">
        <f>SUM(G387:G388)</f>
        <v>120000</v>
      </c>
      <c r="H389" s="171">
        <f t="shared" ref="H389:O389" si="173">SUM(H387:H388)</f>
        <v>0</v>
      </c>
      <c r="I389" s="171">
        <f t="shared" si="173"/>
        <v>120000</v>
      </c>
      <c r="J389" s="171">
        <f t="shared" si="173"/>
        <v>3444</v>
      </c>
      <c r="K389" s="171">
        <f t="shared" si="173"/>
        <v>6287.17</v>
      </c>
      <c r="L389" s="171">
        <f t="shared" si="173"/>
        <v>3648</v>
      </c>
      <c r="M389" s="171">
        <f t="shared" si="173"/>
        <v>27019.67</v>
      </c>
      <c r="N389" s="171">
        <f t="shared" si="173"/>
        <v>40398.839999999997</v>
      </c>
      <c r="O389" s="171">
        <f t="shared" si="173"/>
        <v>79601.16</v>
      </c>
    </row>
    <row r="390" spans="1:15" s="9" customFormat="1" ht="36.75" customHeight="1" x14ac:dyDescent="0.2">
      <c r="A390" s="311" t="s">
        <v>650</v>
      </c>
      <c r="B390" s="312"/>
      <c r="C390" s="312"/>
      <c r="D390" s="312"/>
      <c r="E390" s="312"/>
      <c r="F390" s="312"/>
      <c r="G390" s="312"/>
      <c r="H390" s="312"/>
      <c r="I390" s="312"/>
      <c r="J390" s="312"/>
      <c r="K390" s="312"/>
      <c r="L390" s="312"/>
      <c r="M390" s="312"/>
      <c r="N390" s="312"/>
      <c r="O390" s="313"/>
    </row>
    <row r="391" spans="1:15" s="9" customFormat="1" ht="36.75" customHeight="1" x14ac:dyDescent="0.2">
      <c r="A391" s="221">
        <v>304</v>
      </c>
      <c r="B391" s="158" t="s">
        <v>367</v>
      </c>
      <c r="C391" s="158" t="s">
        <v>353</v>
      </c>
      <c r="D391" s="158" t="s">
        <v>628</v>
      </c>
      <c r="E391" s="188" t="s">
        <v>347</v>
      </c>
      <c r="F391" s="188" t="s">
        <v>19</v>
      </c>
      <c r="G391" s="232">
        <v>60000</v>
      </c>
      <c r="H391" s="232">
        <v>0</v>
      </c>
      <c r="I391" s="232">
        <f t="shared" ref="I391:I394" si="174">SUM(G391:H391)</f>
        <v>60000</v>
      </c>
      <c r="J391" s="224">
        <f>IF(G391&gt;=Datos!$D$14,(Datos!$D$14*Datos!$C$14),IF(G391&lt;=Datos!$D$14,(G391*Datos!$C$14)))</f>
        <v>1722</v>
      </c>
      <c r="K391" s="233">
        <v>3486.68</v>
      </c>
      <c r="L391" s="224">
        <f>IF(G391&gt;=Datos!$D$15,(Datos!$D$15*Datos!$C$15),IF(G391&lt;=Datos!$D$15,(G391*Datos!$C$15)))</f>
        <v>1824</v>
      </c>
      <c r="M391" s="232">
        <v>6893.17</v>
      </c>
      <c r="N391" s="232">
        <f t="shared" ref="N391:N409" si="175">SUM(J391:M391)</f>
        <v>13925.85</v>
      </c>
      <c r="O391" s="280">
        <f t="shared" si="168"/>
        <v>46074.15</v>
      </c>
    </row>
    <row r="392" spans="1:15" s="9" customFormat="1" ht="36.75" customHeight="1" x14ac:dyDescent="0.2">
      <c r="A392" s="221">
        <v>305</v>
      </c>
      <c r="B392" s="158" t="s">
        <v>387</v>
      </c>
      <c r="C392" s="158" t="s">
        <v>353</v>
      </c>
      <c r="D392" s="158" t="s">
        <v>728</v>
      </c>
      <c r="E392" s="188" t="s">
        <v>347</v>
      </c>
      <c r="F392" s="188" t="s">
        <v>348</v>
      </c>
      <c r="G392" s="232">
        <v>35000</v>
      </c>
      <c r="H392" s="232">
        <v>0</v>
      </c>
      <c r="I392" s="232">
        <f t="shared" si="174"/>
        <v>35000</v>
      </c>
      <c r="J392" s="224">
        <f>IF(G392&gt;=Datos!$D$14,(Datos!$D$14*Datos!$C$14),IF(G392&lt;=Datos!$D$14,(G392*Datos!$C$14)))</f>
        <v>1004.5</v>
      </c>
      <c r="K392" s="233" t="str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0</v>
      </c>
      <c r="L392" s="224">
        <f>IF(G392&gt;=Datos!$D$15,(Datos!$D$15*Datos!$C$15),IF(G392&lt;=Datos!$D$15,(G392*Datos!$C$15)))</f>
        <v>1064</v>
      </c>
      <c r="M392" s="232">
        <v>6903.85</v>
      </c>
      <c r="N392" s="232">
        <f t="shared" si="175"/>
        <v>8972.35</v>
      </c>
      <c r="O392" s="280">
        <f t="shared" si="168"/>
        <v>26027.65</v>
      </c>
    </row>
    <row r="393" spans="1:15" s="9" customFormat="1" ht="36.75" customHeight="1" x14ac:dyDescent="0.2">
      <c r="A393" s="221">
        <v>306</v>
      </c>
      <c r="B393" s="158" t="s">
        <v>726</v>
      </c>
      <c r="C393" s="158" t="s">
        <v>353</v>
      </c>
      <c r="D393" s="158" t="s">
        <v>627</v>
      </c>
      <c r="E393" s="188" t="s">
        <v>347</v>
      </c>
      <c r="F393" s="188" t="s">
        <v>348</v>
      </c>
      <c r="G393" s="232">
        <v>35000</v>
      </c>
      <c r="H393" s="232">
        <v>0</v>
      </c>
      <c r="I393" s="232">
        <f t="shared" si="174"/>
        <v>35000</v>
      </c>
      <c r="J393" s="224">
        <f>IF(G393&gt;=Datos!$D$14,(Datos!$D$14*Datos!$C$14),IF(G393&lt;=Datos!$D$14,(G393*Datos!$C$14)))</f>
        <v>1004.5</v>
      </c>
      <c r="K393" s="233" t="str">
        <f>IF((G393-J393-L393)&lt;=Datos!$G$7,"0",IF((G393-J393-L393)&lt;=Datos!$G$8,((G393-J393-L393)-Datos!$F$8)*Datos!$I$6,IF((G393-J393-L393)&lt;=Datos!$G$9,Datos!$I$8+((G393-J393-L393)-Datos!$F$9)*Datos!$J$6,IF((G393-J393-L393)&gt;=Datos!$F$10,(Datos!$I$8+Datos!$J$8)+((G393-J393-L393)-Datos!$F$10)*Datos!$K$6))))</f>
        <v>0</v>
      </c>
      <c r="L393" s="224">
        <f>IF(G393&gt;=Datos!$D$15,(Datos!$D$15*Datos!$C$15),IF(G393&lt;=Datos!$D$15,(G393*Datos!$C$15)))</f>
        <v>1064</v>
      </c>
      <c r="M393" s="232">
        <v>25</v>
      </c>
      <c r="N393" s="232">
        <f t="shared" si="175"/>
        <v>2093.5</v>
      </c>
      <c r="O393" s="280">
        <f t="shared" si="168"/>
        <v>32906.5</v>
      </c>
    </row>
    <row r="394" spans="1:15" ht="36.75" customHeight="1" x14ac:dyDescent="0.2">
      <c r="A394" s="221">
        <v>307</v>
      </c>
      <c r="B394" s="227" t="s">
        <v>727</v>
      </c>
      <c r="C394" s="158" t="s">
        <v>353</v>
      </c>
      <c r="D394" s="227" t="s">
        <v>269</v>
      </c>
      <c r="E394" s="188" t="s">
        <v>347</v>
      </c>
      <c r="F394" s="228" t="s">
        <v>348</v>
      </c>
      <c r="G394" s="229">
        <v>60000</v>
      </c>
      <c r="H394" s="232">
        <v>0</v>
      </c>
      <c r="I394" s="232">
        <f t="shared" si="174"/>
        <v>60000</v>
      </c>
      <c r="J394" s="224">
        <f>IF(G394&gt;=Datos!$D$14,(Datos!$D$14*Datos!$C$14),IF(G394&lt;=Datos!$D$14,(G394*Datos!$C$14)))</f>
        <v>1722</v>
      </c>
      <c r="K394" s="233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3486.6756666666661</v>
      </c>
      <c r="L394" s="224">
        <f>IF(G394&gt;=Datos!$D$15,(Datos!$D$15*Datos!$C$15),IF(G394&lt;=Datos!$D$15,(G394*Datos!$C$15)))</f>
        <v>1824</v>
      </c>
      <c r="M394" s="232">
        <v>5025</v>
      </c>
      <c r="N394" s="232">
        <f t="shared" si="175"/>
        <v>12057.675666666666</v>
      </c>
      <c r="O394" s="280">
        <f t="shared" si="168"/>
        <v>47942.324333333338</v>
      </c>
    </row>
    <row r="395" spans="1:15" s="9" customFormat="1" ht="36.75" customHeight="1" x14ac:dyDescent="0.2">
      <c r="A395" s="221">
        <v>308</v>
      </c>
      <c r="B395" s="158" t="s">
        <v>381</v>
      </c>
      <c r="C395" s="158" t="s">
        <v>353</v>
      </c>
      <c r="D395" s="158" t="s">
        <v>273</v>
      </c>
      <c r="E395" s="188" t="s">
        <v>347</v>
      </c>
      <c r="F395" s="188" t="s">
        <v>19</v>
      </c>
      <c r="G395" s="232">
        <v>65000</v>
      </c>
      <c r="H395" s="232">
        <v>0</v>
      </c>
      <c r="I395" s="232">
        <f t="shared" ref="I395" si="176">SUM(G395:H395)</f>
        <v>65000</v>
      </c>
      <c r="J395" s="224">
        <f>IF(G395&gt;=Datos!$D$14,(Datos!$D$14*Datos!$C$14),IF(G395&lt;=Datos!$D$14,(G395*Datos!$C$14)))</f>
        <v>1865.5</v>
      </c>
      <c r="K395" s="233">
        <v>4084.48</v>
      </c>
      <c r="L395" s="224">
        <f>IF(G395&gt;=Datos!$D$15,(Datos!$D$15*Datos!$C$15),IF(G395&lt;=Datos!$D$15,(G395*Datos!$C$15)))</f>
        <v>1976</v>
      </c>
      <c r="M395" s="232">
        <v>1740.46</v>
      </c>
      <c r="N395" s="232">
        <f t="shared" si="175"/>
        <v>9666.4399999999987</v>
      </c>
      <c r="O395" s="280">
        <f t="shared" si="168"/>
        <v>55333.56</v>
      </c>
    </row>
    <row r="396" spans="1:15" s="9" customFormat="1" ht="36.75" customHeight="1" x14ac:dyDescent="0.2">
      <c r="A396" s="221">
        <v>309</v>
      </c>
      <c r="B396" s="158" t="s">
        <v>240</v>
      </c>
      <c r="C396" s="158" t="s">
        <v>353</v>
      </c>
      <c r="D396" s="176" t="s">
        <v>425</v>
      </c>
      <c r="E396" s="188" t="s">
        <v>347</v>
      </c>
      <c r="F396" s="188" t="s">
        <v>19</v>
      </c>
      <c r="G396" s="232">
        <v>35000</v>
      </c>
      <c r="H396" s="232">
        <v>0</v>
      </c>
      <c r="I396" s="232">
        <f t="shared" ref="I396:I398" si="177">SUM(G396:H396)</f>
        <v>35000</v>
      </c>
      <c r="J396" s="224">
        <f>IF(G396&gt;=Datos!$D$14,(Datos!$D$14*Datos!$C$14),IF(G396&lt;=Datos!$D$14,(G396*Datos!$C$14)))</f>
        <v>1004.5</v>
      </c>
      <c r="K396" s="233" t="str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0</v>
      </c>
      <c r="L396" s="224">
        <f>IF(G396&gt;=Datos!$D$15,(Datos!$D$15*Datos!$C$15),IF(G396&lt;=Datos!$D$15,(G396*Datos!$C$15)))</f>
        <v>1064</v>
      </c>
      <c r="M396" s="232">
        <v>25</v>
      </c>
      <c r="N396" s="232">
        <f t="shared" si="175"/>
        <v>2093.5</v>
      </c>
      <c r="O396" s="280">
        <f t="shared" si="168"/>
        <v>32906.5</v>
      </c>
    </row>
    <row r="397" spans="1:15" s="9" customFormat="1" ht="36.75" customHeight="1" x14ac:dyDescent="0.2">
      <c r="A397" s="221">
        <v>310</v>
      </c>
      <c r="B397" s="158" t="s">
        <v>750</v>
      </c>
      <c r="C397" s="158" t="s">
        <v>353</v>
      </c>
      <c r="D397" s="158" t="s">
        <v>403</v>
      </c>
      <c r="E397" s="188" t="s">
        <v>347</v>
      </c>
      <c r="F397" s="188" t="s">
        <v>348</v>
      </c>
      <c r="G397" s="232">
        <v>35000</v>
      </c>
      <c r="H397" s="232">
        <v>0</v>
      </c>
      <c r="I397" s="232">
        <f t="shared" si="177"/>
        <v>35000</v>
      </c>
      <c r="J397" s="224">
        <f>IF(G397&gt;=Datos!$D$14,(Datos!$D$14*Datos!$C$14),IF(G397&lt;=Datos!$D$14,(G397*Datos!$C$14)))</f>
        <v>1004.5</v>
      </c>
      <c r="K397" s="233" t="str">
        <f>IF((G397-J397-L397)&lt;=Datos!$G$7,"0",IF((G397-J397-L397)&lt;=Datos!$G$8,((G397-J397-L397)-Datos!$F$8)*Datos!$I$6,IF((G397-J397-L397)&lt;=Datos!$G$9,Datos!$I$8+((G397-J397-L397)-Datos!$F$9)*Datos!$J$6,IF((G397-J397-L397)&gt;=Datos!$F$10,(Datos!$I$8+Datos!$J$8)+((G397-J397-L397)-Datos!$F$10)*Datos!$K$6))))</f>
        <v>0</v>
      </c>
      <c r="L397" s="224">
        <f>IF(G397&gt;=Datos!$D$15,(Datos!$D$15*Datos!$C$15),IF(G397&lt;=Datos!$D$15,(G397*Datos!$C$15)))</f>
        <v>1064</v>
      </c>
      <c r="M397" s="232">
        <v>25</v>
      </c>
      <c r="N397" s="232">
        <f t="shared" si="175"/>
        <v>2093.5</v>
      </c>
      <c r="O397" s="280">
        <f t="shared" si="168"/>
        <v>32906.5</v>
      </c>
    </row>
    <row r="398" spans="1:15" s="9" customFormat="1" ht="36.75" customHeight="1" x14ac:dyDescent="0.2">
      <c r="A398" s="221">
        <v>311</v>
      </c>
      <c r="B398" s="158" t="s">
        <v>57</v>
      </c>
      <c r="C398" s="158" t="s">
        <v>353</v>
      </c>
      <c r="D398" s="158" t="s">
        <v>403</v>
      </c>
      <c r="E398" s="188" t="s">
        <v>347</v>
      </c>
      <c r="F398" s="188" t="s">
        <v>19</v>
      </c>
      <c r="G398" s="232">
        <v>60000</v>
      </c>
      <c r="H398" s="232">
        <v>0</v>
      </c>
      <c r="I398" s="232">
        <f t="shared" si="177"/>
        <v>60000</v>
      </c>
      <c r="J398" s="224">
        <f>IF(G398&gt;=Datos!$D$14,(Datos!$D$14*Datos!$C$14),IF(G398&lt;=Datos!$D$14,(G398*Datos!$C$14)))</f>
        <v>1722</v>
      </c>
      <c r="K398" s="233">
        <v>3486.68</v>
      </c>
      <c r="L398" s="224">
        <f>IF(G398&gt;=Datos!$D$15,(Datos!$D$15*Datos!$C$15),IF(G398&lt;=Datos!$D$15,(G398*Datos!$C$15)))</f>
        <v>1824</v>
      </c>
      <c r="M398" s="232">
        <v>25</v>
      </c>
      <c r="N398" s="232">
        <f t="shared" si="175"/>
        <v>7057.68</v>
      </c>
      <c r="O398" s="280">
        <f t="shared" si="168"/>
        <v>52942.32</v>
      </c>
    </row>
    <row r="399" spans="1:15" s="9" customFormat="1" ht="36.75" customHeight="1" x14ac:dyDescent="0.2">
      <c r="A399" s="221">
        <v>312</v>
      </c>
      <c r="B399" s="158" t="s">
        <v>124</v>
      </c>
      <c r="C399" s="158" t="s">
        <v>353</v>
      </c>
      <c r="D399" s="158" t="s">
        <v>627</v>
      </c>
      <c r="E399" s="188" t="s">
        <v>347</v>
      </c>
      <c r="F399" s="188" t="s">
        <v>19</v>
      </c>
      <c r="G399" s="232">
        <v>35000</v>
      </c>
      <c r="H399" s="232">
        <v>0</v>
      </c>
      <c r="I399" s="232">
        <f t="shared" ref="I399:I409" si="178">SUM(G399:H399)</f>
        <v>35000</v>
      </c>
      <c r="J399" s="224">
        <f>IF(G399&gt;=Datos!$D$14,(Datos!$D$14*Datos!$C$14),IF(G399&lt;=Datos!$D$14,(G399*Datos!$C$14)))</f>
        <v>1004.5</v>
      </c>
      <c r="K399" s="233" t="str">
        <f>IF((G399-J399-L399)&lt;=Datos!$G$7,"0",IF((G399-J399-L399)&lt;=Datos!$G$8,((G399-J399-L399)-Datos!$F$8)*Datos!$I$6,IF((G399-J399-L399)&lt;=Datos!$G$9,Datos!$I$8+((G399-J399-L399)-Datos!$F$9)*Datos!$J$6,IF((G399-J399-L399)&gt;=Datos!$F$10,(Datos!$I$8+Datos!$J$8)+((G399-J399-L399)-Datos!$F$10)*Datos!$K$6))))</f>
        <v>0</v>
      </c>
      <c r="L399" s="224">
        <f>IF(G399&gt;=Datos!$D$15,(Datos!$D$15*Datos!$C$15),IF(G399&lt;=Datos!$D$15,(G399*Datos!$C$15)))</f>
        <v>1064</v>
      </c>
      <c r="M399" s="232">
        <v>25</v>
      </c>
      <c r="N399" s="232">
        <f t="shared" si="175"/>
        <v>2093.5</v>
      </c>
      <c r="O399" s="280">
        <f t="shared" si="168"/>
        <v>32906.5</v>
      </c>
    </row>
    <row r="400" spans="1:15" ht="36.75" customHeight="1" x14ac:dyDescent="0.2">
      <c r="A400" s="221">
        <v>313</v>
      </c>
      <c r="B400" s="227" t="s">
        <v>40</v>
      </c>
      <c r="C400" s="158" t="s">
        <v>353</v>
      </c>
      <c r="D400" s="227" t="s">
        <v>265</v>
      </c>
      <c r="E400" s="228" t="s">
        <v>347</v>
      </c>
      <c r="F400" s="228" t="s">
        <v>19</v>
      </c>
      <c r="G400" s="229">
        <v>9333.33</v>
      </c>
      <c r="H400" s="229">
        <v>0</v>
      </c>
      <c r="I400" s="229">
        <f t="shared" si="178"/>
        <v>9333.33</v>
      </c>
      <c r="J400" s="230">
        <f>IF(G400&gt;=Datos!$D$14,(Datos!$D$14*Datos!$C$14),IF(G400&lt;=Datos!$D$14,(G400*Datos!$C$14)))</f>
        <v>267.86657100000002</v>
      </c>
      <c r="K400" s="231" t="str">
        <f>IF((G400-J400-L400)&lt;=Datos!$G$7,"0",IF((G400-J400-L400)&lt;=Datos!$G$8,((G400-J400-L400)-Datos!$F$8)*Datos!$I$6,IF((G400-J400-L400)&lt;=Datos!$G$9,Datos!$I$8+((G400-J400-L400)-Datos!$F$9)*Datos!$J$6,IF((G400-J400-L400)&gt;=Datos!$F$10,(Datos!$I$8+Datos!$J$8)+((G400-J400-L400)-Datos!$F$10)*Datos!$K$6))))</f>
        <v>0</v>
      </c>
      <c r="L400" s="230">
        <f>IF(G400&gt;=Datos!$D$15,(Datos!$D$15*Datos!$C$15),IF(G400&lt;=Datos!$D$15,(G400*Datos!$C$15)))</f>
        <v>283.73323199999999</v>
      </c>
      <c r="M400" s="229">
        <v>1740.46</v>
      </c>
      <c r="N400" s="232">
        <f t="shared" si="175"/>
        <v>2292.0598030000001</v>
      </c>
      <c r="O400" s="280">
        <f t="shared" si="168"/>
        <v>7041.2701969999998</v>
      </c>
    </row>
    <row r="401" spans="1:16" s="9" customFormat="1" ht="36.75" customHeight="1" x14ac:dyDescent="0.2">
      <c r="A401" s="221">
        <v>314</v>
      </c>
      <c r="B401" s="158" t="s">
        <v>66</v>
      </c>
      <c r="C401" s="158" t="s">
        <v>353</v>
      </c>
      <c r="D401" s="158" t="s">
        <v>627</v>
      </c>
      <c r="E401" s="188" t="s">
        <v>347</v>
      </c>
      <c r="F401" s="188" t="s">
        <v>19</v>
      </c>
      <c r="G401" s="232">
        <v>35000</v>
      </c>
      <c r="H401" s="232">
        <v>0</v>
      </c>
      <c r="I401" s="232">
        <f t="shared" si="178"/>
        <v>35000</v>
      </c>
      <c r="J401" s="224">
        <f>IF(G401&gt;=Datos!$D$14,(Datos!$D$14*Datos!$C$14),IF(G401&lt;=Datos!$D$14,(G401*Datos!$C$14)))</f>
        <v>1004.5</v>
      </c>
      <c r="K401" s="233" t="str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0</v>
      </c>
      <c r="L401" s="224">
        <f>IF(G401&gt;=Datos!$D$15,(Datos!$D$15*Datos!$C$15),IF(G401&lt;=Datos!$D$15,(G401*Datos!$C$15)))</f>
        <v>1064</v>
      </c>
      <c r="M401" s="232">
        <v>25</v>
      </c>
      <c r="N401" s="232">
        <f t="shared" si="175"/>
        <v>2093.5</v>
      </c>
      <c r="O401" s="280">
        <f t="shared" si="168"/>
        <v>32906.5</v>
      </c>
    </row>
    <row r="402" spans="1:16" s="9" customFormat="1" ht="36.75" customHeight="1" x14ac:dyDescent="0.2">
      <c r="A402" s="221">
        <v>315</v>
      </c>
      <c r="B402" s="158" t="s">
        <v>90</v>
      </c>
      <c r="C402" s="158" t="s">
        <v>353</v>
      </c>
      <c r="D402" s="158" t="s">
        <v>269</v>
      </c>
      <c r="E402" s="188" t="s">
        <v>347</v>
      </c>
      <c r="F402" s="188" t="s">
        <v>19</v>
      </c>
      <c r="G402" s="232">
        <v>60000</v>
      </c>
      <c r="H402" s="232">
        <v>0</v>
      </c>
      <c r="I402" s="232">
        <f t="shared" si="178"/>
        <v>60000</v>
      </c>
      <c r="J402" s="224">
        <f>IF(G402&gt;=Datos!$D$14,(Datos!$D$14*Datos!$C$14),IF(G402&lt;=Datos!$D$14,(G402*Datos!$C$14)))</f>
        <v>1722</v>
      </c>
      <c r="K402" s="233">
        <v>3143.58</v>
      </c>
      <c r="L402" s="224">
        <f>IF(G402&gt;=Datos!$D$15,(Datos!$D$15*Datos!$C$15),IF(G402&lt;=Datos!$D$15,(G402*Datos!$C$15)))</f>
        <v>1824</v>
      </c>
      <c r="M402" s="232">
        <v>1740.46</v>
      </c>
      <c r="N402" s="232">
        <f t="shared" si="175"/>
        <v>8430.0400000000009</v>
      </c>
      <c r="O402" s="280">
        <f t="shared" si="168"/>
        <v>51569.96</v>
      </c>
    </row>
    <row r="403" spans="1:16" s="9" customFormat="1" ht="36.75" customHeight="1" x14ac:dyDescent="0.2">
      <c r="A403" s="221">
        <v>316</v>
      </c>
      <c r="B403" s="158" t="s">
        <v>158</v>
      </c>
      <c r="C403" s="158" t="s">
        <v>353</v>
      </c>
      <c r="D403" s="158" t="s">
        <v>269</v>
      </c>
      <c r="E403" s="188" t="s">
        <v>347</v>
      </c>
      <c r="F403" s="188" t="s">
        <v>19</v>
      </c>
      <c r="G403" s="232">
        <v>60000</v>
      </c>
      <c r="H403" s="232">
        <v>0</v>
      </c>
      <c r="I403" s="232">
        <f t="shared" si="178"/>
        <v>60000</v>
      </c>
      <c r="J403" s="224">
        <f>IF(G403&gt;=Datos!$D$14,(Datos!$D$14*Datos!$C$14),IF(G403&lt;=Datos!$D$14,(G403*Datos!$C$14)))</f>
        <v>1722</v>
      </c>
      <c r="K403" s="233">
        <v>3143.58</v>
      </c>
      <c r="L403" s="224">
        <f>IF(G403&gt;=Datos!$D$15,(Datos!$D$15*Datos!$C$15),IF(G403&lt;=Datos!$D$15,(G403*Datos!$C$15)))</f>
        <v>1824</v>
      </c>
      <c r="M403" s="232">
        <v>3740.46</v>
      </c>
      <c r="N403" s="232">
        <f t="shared" si="175"/>
        <v>10430.040000000001</v>
      </c>
      <c r="O403" s="280">
        <f t="shared" si="168"/>
        <v>49569.96</v>
      </c>
    </row>
    <row r="404" spans="1:16" s="9" customFormat="1" ht="36.75" customHeight="1" x14ac:dyDescent="0.2">
      <c r="A404" s="221">
        <v>317</v>
      </c>
      <c r="B404" s="158" t="s">
        <v>230</v>
      </c>
      <c r="C404" s="158" t="s">
        <v>353</v>
      </c>
      <c r="D404" s="158" t="s">
        <v>269</v>
      </c>
      <c r="E404" s="188" t="s">
        <v>347</v>
      </c>
      <c r="F404" s="188" t="s">
        <v>19</v>
      </c>
      <c r="G404" s="232">
        <v>60000</v>
      </c>
      <c r="H404" s="232">
        <v>0</v>
      </c>
      <c r="I404" s="232">
        <f t="shared" si="178"/>
        <v>60000</v>
      </c>
      <c r="J404" s="224">
        <f>IF(G404&gt;=Datos!$D$14,(Datos!$D$14*Datos!$C$14),IF(G404&lt;=Datos!$D$14,(G404*Datos!$C$14)))</f>
        <v>1722</v>
      </c>
      <c r="K404" s="233">
        <v>3486.68</v>
      </c>
      <c r="L404" s="224">
        <f>IF(G404&gt;=Datos!$D$15,(Datos!$D$15*Datos!$C$15),IF(G404&lt;=Datos!$D$15,(G404*Datos!$C$15)))</f>
        <v>1824</v>
      </c>
      <c r="M404" s="232">
        <v>25</v>
      </c>
      <c r="N404" s="232">
        <f t="shared" si="175"/>
        <v>7057.68</v>
      </c>
      <c r="O404" s="280">
        <f t="shared" si="168"/>
        <v>52942.32</v>
      </c>
    </row>
    <row r="405" spans="1:16" s="9" customFormat="1" ht="36.75" customHeight="1" x14ac:dyDescent="0.2">
      <c r="A405" s="221">
        <v>318</v>
      </c>
      <c r="B405" s="158" t="s">
        <v>127</v>
      </c>
      <c r="C405" s="158" t="s">
        <v>353</v>
      </c>
      <c r="D405" s="158" t="s">
        <v>269</v>
      </c>
      <c r="E405" s="188" t="s">
        <v>347</v>
      </c>
      <c r="F405" s="188" t="s">
        <v>19</v>
      </c>
      <c r="G405" s="232">
        <v>60000</v>
      </c>
      <c r="H405" s="232">
        <v>0</v>
      </c>
      <c r="I405" s="232">
        <f t="shared" si="178"/>
        <v>60000</v>
      </c>
      <c r="J405" s="224">
        <f>IF(G405&gt;=Datos!$D$14,(Datos!$D$14*Datos!$C$14),IF(G405&lt;=Datos!$D$14,(G405*Datos!$C$14)))</f>
        <v>1722</v>
      </c>
      <c r="K405" s="233">
        <v>3143.58</v>
      </c>
      <c r="L405" s="224">
        <f>IF(G405&gt;=Datos!$D$15,(Datos!$D$15*Datos!$C$15),IF(G405&lt;=Datos!$D$15,(G405*Datos!$C$15)))</f>
        <v>1824</v>
      </c>
      <c r="M405" s="232">
        <v>1740.46</v>
      </c>
      <c r="N405" s="232">
        <f t="shared" si="175"/>
        <v>8430.0400000000009</v>
      </c>
      <c r="O405" s="280">
        <f t="shared" si="168"/>
        <v>51569.96</v>
      </c>
    </row>
    <row r="406" spans="1:16" s="9" customFormat="1" ht="36.75" customHeight="1" x14ac:dyDescent="0.2">
      <c r="A406" s="221">
        <v>319</v>
      </c>
      <c r="B406" s="158" t="s">
        <v>189</v>
      </c>
      <c r="C406" s="158" t="s">
        <v>353</v>
      </c>
      <c r="D406" s="158" t="s">
        <v>269</v>
      </c>
      <c r="E406" s="188" t="s">
        <v>347</v>
      </c>
      <c r="F406" s="188" t="s">
        <v>19</v>
      </c>
      <c r="G406" s="232">
        <v>60000</v>
      </c>
      <c r="H406" s="232">
        <v>0</v>
      </c>
      <c r="I406" s="232">
        <f t="shared" si="178"/>
        <v>60000</v>
      </c>
      <c r="J406" s="224">
        <f>IF(G406&gt;=Datos!$D$14,(Datos!$D$14*Datos!$C$14),IF(G406&lt;=Datos!$D$14,(G406*Datos!$C$14)))</f>
        <v>1722</v>
      </c>
      <c r="K406" s="233">
        <v>2800.49</v>
      </c>
      <c r="L406" s="224">
        <f>IF(G406&gt;=Datos!$D$15,(Datos!$D$15*Datos!$C$15),IF(G406&lt;=Datos!$D$15,(G406*Datos!$C$15)))</f>
        <v>1824</v>
      </c>
      <c r="M406" s="232">
        <v>3455.92</v>
      </c>
      <c r="N406" s="232">
        <f t="shared" si="175"/>
        <v>9802.41</v>
      </c>
      <c r="O406" s="280">
        <f t="shared" si="168"/>
        <v>50197.59</v>
      </c>
    </row>
    <row r="407" spans="1:16" s="9" customFormat="1" ht="36.75" customHeight="1" x14ac:dyDescent="0.2">
      <c r="A407" s="221">
        <v>320</v>
      </c>
      <c r="B407" s="158" t="s">
        <v>98</v>
      </c>
      <c r="C407" s="158" t="s">
        <v>353</v>
      </c>
      <c r="D407" s="158" t="s">
        <v>269</v>
      </c>
      <c r="E407" s="188" t="s">
        <v>347</v>
      </c>
      <c r="F407" s="188" t="s">
        <v>19</v>
      </c>
      <c r="G407" s="232">
        <v>60000</v>
      </c>
      <c r="H407" s="232">
        <v>0</v>
      </c>
      <c r="I407" s="232">
        <f t="shared" si="178"/>
        <v>60000</v>
      </c>
      <c r="J407" s="224">
        <f>IF(G407&gt;=Datos!$D$14,(Datos!$D$14*Datos!$C$14),IF(G407&lt;=Datos!$D$14,(G407*Datos!$C$14)))</f>
        <v>1722</v>
      </c>
      <c r="K407" s="233">
        <v>3143.58</v>
      </c>
      <c r="L407" s="224">
        <f>IF(G407&gt;=Datos!$D$15,(Datos!$D$15*Datos!$C$15),IF(G407&lt;=Datos!$D$15,(G407*Datos!$C$15)))</f>
        <v>1824</v>
      </c>
      <c r="M407" s="232">
        <v>1740.46</v>
      </c>
      <c r="N407" s="232">
        <f t="shared" si="175"/>
        <v>8430.0400000000009</v>
      </c>
      <c r="O407" s="280">
        <f t="shared" si="168"/>
        <v>51569.96</v>
      </c>
    </row>
    <row r="408" spans="1:16" s="9" customFormat="1" ht="36.75" customHeight="1" x14ac:dyDescent="0.2">
      <c r="A408" s="221">
        <v>321</v>
      </c>
      <c r="B408" s="158" t="s">
        <v>135</v>
      </c>
      <c r="C408" s="158" t="s">
        <v>353</v>
      </c>
      <c r="D408" s="158" t="s">
        <v>627</v>
      </c>
      <c r="E408" s="188" t="s">
        <v>347</v>
      </c>
      <c r="F408" s="188" t="s">
        <v>19</v>
      </c>
      <c r="G408" s="232">
        <v>35000</v>
      </c>
      <c r="H408" s="232">
        <v>0</v>
      </c>
      <c r="I408" s="232">
        <f t="shared" si="178"/>
        <v>35000</v>
      </c>
      <c r="J408" s="224">
        <f>IF(G408&gt;=Datos!$D$14,(Datos!$D$14*Datos!$C$14),IF(G408&lt;=Datos!$D$14,(G408*Datos!$C$14)))</f>
        <v>1004.5</v>
      </c>
      <c r="K408" s="233" t="str">
        <f>IF((G408-J408-L408)&lt;=Datos!$G$7,"0",IF((G408-J408-L408)&lt;=Datos!$G$8,((G408-J408-L408)-Datos!$F$8)*Datos!$I$6,IF((G408-J408-L408)&lt;=Datos!$G$9,Datos!$I$8+((G408-J408-L408)-Datos!$F$9)*Datos!$J$6,IF((G408-J408-L408)&gt;=Datos!$F$10,(Datos!$I$8+Datos!$J$8)+((G408-J408-L408)-Datos!$F$10)*Datos!$K$6))))</f>
        <v>0</v>
      </c>
      <c r="L408" s="224">
        <f>IF(G408&gt;=Datos!$D$15,(Datos!$D$15*Datos!$C$15),IF(G408&lt;=Datos!$D$15,(G408*Datos!$C$15)))</f>
        <v>1064</v>
      </c>
      <c r="M408" s="232">
        <v>25</v>
      </c>
      <c r="N408" s="232">
        <f t="shared" si="175"/>
        <v>2093.5</v>
      </c>
      <c r="O408" s="280">
        <f t="shared" si="168"/>
        <v>32906.5</v>
      </c>
    </row>
    <row r="409" spans="1:16" s="9" customFormat="1" ht="36.75" customHeight="1" x14ac:dyDescent="0.2">
      <c r="A409" s="221">
        <v>322</v>
      </c>
      <c r="B409" s="158" t="s">
        <v>184</v>
      </c>
      <c r="C409" s="158" t="s">
        <v>353</v>
      </c>
      <c r="D409" s="158" t="s">
        <v>269</v>
      </c>
      <c r="E409" s="188" t="s">
        <v>347</v>
      </c>
      <c r="F409" s="188" t="s">
        <v>19</v>
      </c>
      <c r="G409" s="232">
        <v>60000</v>
      </c>
      <c r="H409" s="232">
        <v>0</v>
      </c>
      <c r="I409" s="232">
        <f t="shared" si="178"/>
        <v>60000</v>
      </c>
      <c r="J409" s="224">
        <f>IF(G409&gt;=Datos!$D$14,(Datos!$D$14*Datos!$C$14),IF(G409&lt;=Datos!$D$14,(G409*Datos!$C$14)))</f>
        <v>1722</v>
      </c>
      <c r="K409" s="233">
        <v>3486.68</v>
      </c>
      <c r="L409" s="224">
        <f>IF(G409&gt;=Datos!$D$15,(Datos!$D$15*Datos!$C$15),IF(G409&lt;=Datos!$D$15,(G409*Datos!$C$15)))</f>
        <v>1824</v>
      </c>
      <c r="M409" s="232">
        <v>25</v>
      </c>
      <c r="N409" s="232">
        <f t="shared" si="175"/>
        <v>7057.68</v>
      </c>
      <c r="O409" s="280">
        <f t="shared" si="168"/>
        <v>52942.32</v>
      </c>
    </row>
    <row r="410" spans="1:16" s="123" customFormat="1" ht="36.75" customHeight="1" x14ac:dyDescent="0.2">
      <c r="A410" s="311" t="s">
        <v>631</v>
      </c>
      <c r="B410" s="312"/>
      <c r="C410" s="167">
        <v>19</v>
      </c>
      <c r="D410" s="167"/>
      <c r="E410" s="279"/>
      <c r="F410" s="185"/>
      <c r="G410" s="171">
        <f t="shared" ref="G410:O410" si="179">SUM(G391:G409)</f>
        <v>919333.33000000007</v>
      </c>
      <c r="H410" s="171">
        <f t="shared" si="179"/>
        <v>0</v>
      </c>
      <c r="I410" s="171">
        <f t="shared" si="179"/>
        <v>919333.33000000007</v>
      </c>
      <c r="J410" s="171">
        <f t="shared" si="179"/>
        <v>26384.866570999999</v>
      </c>
      <c r="K410" s="171">
        <f t="shared" si="179"/>
        <v>36892.685666666672</v>
      </c>
      <c r="L410" s="171">
        <f t="shared" si="179"/>
        <v>27947.733231999999</v>
      </c>
      <c r="M410" s="171">
        <f t="shared" si="179"/>
        <v>34945.699999999997</v>
      </c>
      <c r="N410" s="171">
        <f t="shared" si="179"/>
        <v>126170.98546966669</v>
      </c>
      <c r="O410" s="171">
        <f t="shared" si="179"/>
        <v>793162.34453033318</v>
      </c>
      <c r="P410" s="290"/>
    </row>
    <row r="411" spans="1:16" s="9" customFormat="1" ht="36.75" customHeight="1" x14ac:dyDescent="0.2">
      <c r="A411" s="311" t="s">
        <v>651</v>
      </c>
      <c r="B411" s="312"/>
      <c r="C411" s="312"/>
      <c r="D411" s="312"/>
      <c r="E411" s="312"/>
      <c r="F411" s="312"/>
      <c r="G411" s="312"/>
      <c r="H411" s="312"/>
      <c r="I411" s="312"/>
      <c r="J411" s="312"/>
      <c r="K411" s="312"/>
      <c r="L411" s="312"/>
      <c r="M411" s="312"/>
      <c r="N411" s="312"/>
      <c r="O411" s="313"/>
    </row>
    <row r="412" spans="1:16" s="9" customFormat="1" ht="36.75" customHeight="1" x14ac:dyDescent="0.2">
      <c r="A412" s="221">
        <v>323</v>
      </c>
      <c r="B412" s="158" t="s">
        <v>229</v>
      </c>
      <c r="C412" s="158" t="s">
        <v>352</v>
      </c>
      <c r="D412" s="176" t="s">
        <v>625</v>
      </c>
      <c r="E412" s="188" t="s">
        <v>347</v>
      </c>
      <c r="F412" s="188" t="s">
        <v>19</v>
      </c>
      <c r="G412" s="232">
        <v>120000</v>
      </c>
      <c r="H412" s="232">
        <v>0</v>
      </c>
      <c r="I412" s="232">
        <f t="shared" ref="I412:I414" si="180">SUM(G412:H412)</f>
        <v>120000</v>
      </c>
      <c r="J412" s="224">
        <f>IF(G412&gt;=Datos!$D$14,(Datos!$D$14*Datos!$C$14),IF(G412&lt;=Datos!$D$14,(G412*Datos!$C$14)))</f>
        <v>3444</v>
      </c>
      <c r="K412" s="233">
        <f>IF((G412-J412-L412)&lt;=Datos!$G$7,"0",IF((G412-J412-L412)&lt;=Datos!$G$8,((G412-J412-L412)-Datos!$F$8)*Datos!$I$6,IF((G412-J412-L412)&lt;=Datos!$G$9,Datos!$I$8+((G412-J412-L412)-Datos!$F$9)*Datos!$J$6,IF((G412-J412-L412)&gt;=Datos!$F$10,(Datos!$I$8+Datos!$J$8)+((G412-J412-L412)-Datos!$F$10)*Datos!$K$6))))</f>
        <v>16809.860666666667</v>
      </c>
      <c r="L412" s="224">
        <f>IF(G412&gt;=Datos!$D$15,(Datos!$D$15*Datos!$C$15),IF(G412&lt;=Datos!$D$15,(G412*Datos!$C$15)))</f>
        <v>3648</v>
      </c>
      <c r="M412" s="232">
        <v>25</v>
      </c>
      <c r="N412" s="232">
        <f t="shared" ref="N412:N415" si="181">SUM(J412:M412)</f>
        <v>23926.860666666667</v>
      </c>
      <c r="O412" s="280">
        <f t="shared" ref="O412:O415" si="182">+G412-N412</f>
        <v>96073.139333333325</v>
      </c>
    </row>
    <row r="413" spans="1:16" s="9" customFormat="1" ht="36.75" customHeight="1" x14ac:dyDescent="0.2">
      <c r="A413" s="221">
        <v>324</v>
      </c>
      <c r="B413" s="158" t="s">
        <v>159</v>
      </c>
      <c r="C413" s="158" t="s">
        <v>352</v>
      </c>
      <c r="D413" s="158" t="s">
        <v>269</v>
      </c>
      <c r="E413" s="188" t="s">
        <v>347</v>
      </c>
      <c r="F413" s="188" t="s">
        <v>19</v>
      </c>
      <c r="G413" s="232">
        <v>67567.5</v>
      </c>
      <c r="H413" s="232">
        <v>0</v>
      </c>
      <c r="I413" s="232">
        <f t="shared" si="180"/>
        <v>67567.5</v>
      </c>
      <c r="J413" s="224">
        <f>IF(G413&gt;=Datos!$D$14,(Datos!$D$14*Datos!$C$14),IF(G413&lt;=Datos!$D$14,(G413*Datos!$C$14)))</f>
        <v>1939.1872499999999</v>
      </c>
      <c r="K413" s="233">
        <f>IF((G413-J413-L413)&lt;=Datos!$G$7,"0",IF((G413-J413-L413)&lt;=Datos!$G$8,((G413-J413-L413)-Datos!$F$8)*Datos!$I$6,IF((G413-J413-L413)&lt;=Datos!$G$9,Datos!$I$8+((G413-J413-L413)-Datos!$F$9)*Datos!$J$6,IF((G413-J413-L413)&gt;=Datos!$F$10,(Datos!$I$8+Datos!$J$8)+((G413-J413-L413)-Datos!$F$10)*Datos!$K$6))))</f>
        <v>4910.7278166666656</v>
      </c>
      <c r="L413" s="224">
        <f>IF(G413&gt;=Datos!$D$15,(Datos!$D$15*Datos!$C$15),IF(G413&lt;=Datos!$D$15,(G413*Datos!$C$15)))</f>
        <v>2054.0520000000001</v>
      </c>
      <c r="M413" s="232">
        <v>25</v>
      </c>
      <c r="N413" s="232">
        <f t="shared" si="181"/>
        <v>8928.9670666666661</v>
      </c>
      <c r="O413" s="280">
        <f t="shared" si="182"/>
        <v>58638.532933333336</v>
      </c>
    </row>
    <row r="414" spans="1:16" s="9" customFormat="1" ht="36.75" customHeight="1" x14ac:dyDescent="0.2">
      <c r="A414" s="221">
        <v>325</v>
      </c>
      <c r="B414" s="158" t="s">
        <v>373</v>
      </c>
      <c r="C414" s="158" t="s">
        <v>352</v>
      </c>
      <c r="D414" s="158" t="s">
        <v>269</v>
      </c>
      <c r="E414" s="188" t="s">
        <v>347</v>
      </c>
      <c r="F414" s="188" t="s">
        <v>348</v>
      </c>
      <c r="G414" s="232">
        <v>67567.5</v>
      </c>
      <c r="H414" s="232">
        <v>0</v>
      </c>
      <c r="I414" s="232">
        <f t="shared" si="180"/>
        <v>67567.5</v>
      </c>
      <c r="J414" s="224">
        <f>IF(G414&gt;=Datos!$D$14,(Datos!$D$14*Datos!$C$14),IF(G414&lt;=Datos!$D$14,(G414*Datos!$C$14)))</f>
        <v>1939.1872499999999</v>
      </c>
      <c r="K414" s="233">
        <v>4567.6400000000003</v>
      </c>
      <c r="L414" s="224">
        <f>IF(G414&gt;=Datos!$D$15,(Datos!$D$15*Datos!$C$15),IF(G414&lt;=Datos!$D$15,(G414*Datos!$C$15)))</f>
        <v>2054.0520000000001</v>
      </c>
      <c r="M414" s="232">
        <v>1740.46</v>
      </c>
      <c r="N414" s="232">
        <f t="shared" si="181"/>
        <v>10301.339250000001</v>
      </c>
      <c r="O414" s="280">
        <f t="shared" si="182"/>
        <v>57266.160749999995</v>
      </c>
    </row>
    <row r="415" spans="1:16" s="9" customFormat="1" ht="36.75" customHeight="1" x14ac:dyDescent="0.2">
      <c r="A415" s="221">
        <v>326</v>
      </c>
      <c r="B415" s="158" t="s">
        <v>123</v>
      </c>
      <c r="C415" s="158" t="s">
        <v>352</v>
      </c>
      <c r="D415" s="158" t="s">
        <v>265</v>
      </c>
      <c r="E415" s="188" t="s">
        <v>347</v>
      </c>
      <c r="F415" s="188" t="s">
        <v>348</v>
      </c>
      <c r="G415" s="232">
        <v>35000</v>
      </c>
      <c r="H415" s="232">
        <v>0</v>
      </c>
      <c r="I415" s="232">
        <f t="shared" ref="I415" si="183">SUM(G415:H415)</f>
        <v>35000</v>
      </c>
      <c r="J415" s="224">
        <f>IF(G415&gt;=Datos!$D$14,(Datos!$D$14*Datos!$C$14),IF(G415&lt;=Datos!$D$14,(G415*Datos!$C$14)))</f>
        <v>1004.5</v>
      </c>
      <c r="K415" s="233" t="str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0</v>
      </c>
      <c r="L415" s="224">
        <f>IF(G415&gt;=Datos!$D$15,(Datos!$D$15*Datos!$C$15),IF(G415&lt;=Datos!$D$15,(G415*Datos!$C$15)))</f>
        <v>1064</v>
      </c>
      <c r="M415" s="232">
        <v>25</v>
      </c>
      <c r="N415" s="232">
        <f t="shared" si="181"/>
        <v>2093.5</v>
      </c>
      <c r="O415" s="280">
        <f t="shared" si="182"/>
        <v>32906.5</v>
      </c>
    </row>
    <row r="416" spans="1:16" s="123" customFormat="1" ht="36.75" customHeight="1" x14ac:dyDescent="0.2">
      <c r="A416" s="311" t="s">
        <v>631</v>
      </c>
      <c r="B416" s="312"/>
      <c r="C416" s="167">
        <v>4</v>
      </c>
      <c r="D416" s="167"/>
      <c r="E416" s="279"/>
      <c r="F416" s="185"/>
      <c r="G416" s="171">
        <f>SUM(G412:G415)</f>
        <v>290135</v>
      </c>
      <c r="H416" s="171">
        <f t="shared" ref="H416:O416" si="184">SUM(H412:H415)</f>
        <v>0</v>
      </c>
      <c r="I416" s="171">
        <f t="shared" si="184"/>
        <v>290135</v>
      </c>
      <c r="J416" s="171">
        <f t="shared" si="184"/>
        <v>8326.8744999999999</v>
      </c>
      <c r="K416" s="171">
        <f t="shared" si="184"/>
        <v>26288.228483333332</v>
      </c>
      <c r="L416" s="171">
        <f t="shared" si="184"/>
        <v>8820.1039999999994</v>
      </c>
      <c r="M416" s="171">
        <f t="shared" si="184"/>
        <v>1815.46</v>
      </c>
      <c r="N416" s="171">
        <f t="shared" si="184"/>
        <v>45250.666983333329</v>
      </c>
      <c r="O416" s="171">
        <f t="shared" si="184"/>
        <v>244884.33301666664</v>
      </c>
    </row>
    <row r="417" spans="1:15" s="9" customFormat="1" ht="36.75" customHeight="1" x14ac:dyDescent="0.2">
      <c r="A417" s="311" t="s">
        <v>729</v>
      </c>
      <c r="B417" s="312"/>
      <c r="C417" s="312"/>
      <c r="D417" s="312"/>
      <c r="E417" s="312"/>
      <c r="F417" s="312"/>
      <c r="G417" s="312"/>
      <c r="H417" s="312"/>
      <c r="I417" s="312"/>
      <c r="J417" s="312"/>
      <c r="K417" s="312"/>
      <c r="L417" s="312"/>
      <c r="M417" s="312"/>
      <c r="N417" s="312"/>
      <c r="O417" s="313"/>
    </row>
    <row r="418" spans="1:15" s="9" customFormat="1" ht="36.75" customHeight="1" x14ac:dyDescent="0.2">
      <c r="A418" s="221">
        <v>327</v>
      </c>
      <c r="B418" s="158" t="s">
        <v>88</v>
      </c>
      <c r="C418" s="158" t="s">
        <v>352</v>
      </c>
      <c r="D418" s="158" t="s">
        <v>269</v>
      </c>
      <c r="E418" s="188" t="s">
        <v>347</v>
      </c>
      <c r="F418" s="188" t="s">
        <v>19</v>
      </c>
      <c r="G418" s="232">
        <v>60000</v>
      </c>
      <c r="H418" s="232">
        <v>0</v>
      </c>
      <c r="I418" s="232">
        <f>SUM(G418:H418)</f>
        <v>60000</v>
      </c>
      <c r="J418" s="224">
        <f>IF(G418&gt;=Datos!$D$14,(Datos!$D$14*Datos!$C$14),IF(G418&lt;=Datos!$D$14,(G418*Datos!$C$14)))</f>
        <v>1722</v>
      </c>
      <c r="K418" s="233">
        <f>IF((G418-J418-L418)&lt;=Datos!$G$7,"0",IF((G418-J418-L418)&lt;=Datos!$G$8,((G418-J418-L418)-Datos!$F$8)*Datos!$I$6,IF((G418-J418-L418)&lt;=Datos!$G$9,Datos!$I$8+((G418-J418-L418)-Datos!$F$9)*Datos!$J$6,IF((G418-J418-L418)&gt;=Datos!$F$10,(Datos!$I$8+Datos!$J$8)+((G418-J418-L418)-Datos!$F$10)*Datos!$K$6))))</f>
        <v>3486.6756666666661</v>
      </c>
      <c r="L418" s="224">
        <f>IF(G418&gt;=Datos!$D$15,(Datos!$D$15*Datos!$C$15),IF(G418&lt;=Datos!$D$15,(G418*Datos!$C$15)))</f>
        <v>1824</v>
      </c>
      <c r="M418" s="232">
        <v>25</v>
      </c>
      <c r="N418" s="232">
        <f>SUM(J418:M418)</f>
        <v>7057.6756666666661</v>
      </c>
      <c r="O418" s="280">
        <f>+G418-N418</f>
        <v>52942.324333333338</v>
      </c>
    </row>
    <row r="419" spans="1:15" s="9" customFormat="1" ht="36.75" customHeight="1" x14ac:dyDescent="0.2">
      <c r="A419" s="221">
        <v>328</v>
      </c>
      <c r="B419" s="158" t="s">
        <v>192</v>
      </c>
      <c r="C419" s="158" t="s">
        <v>352</v>
      </c>
      <c r="D419" s="158" t="s">
        <v>269</v>
      </c>
      <c r="E419" s="188" t="s">
        <v>347</v>
      </c>
      <c r="F419" s="188" t="s">
        <v>19</v>
      </c>
      <c r="G419" s="232">
        <v>65000</v>
      </c>
      <c r="H419" s="232">
        <v>0</v>
      </c>
      <c r="I419" s="232">
        <f>SUM(G419:H419)</f>
        <v>65000</v>
      </c>
      <c r="J419" s="224">
        <f>IF(G419&gt;=Datos!$D$14,(Datos!$D$14*Datos!$C$14),IF(G419&lt;=Datos!$D$14,(G419*Datos!$C$14)))</f>
        <v>1865.5</v>
      </c>
      <c r="K419" s="233">
        <f>IF((G419-J419-L419)&lt;=Datos!$G$7,"0",IF((G419-J419-L419)&lt;=Datos!$G$8,((G419-J419-L419)-Datos!$F$8)*Datos!$I$6,IF((G419-J419-L419)&lt;=Datos!$G$9,Datos!$I$8+((G419-J419-L419)-Datos!$F$9)*Datos!$J$6,IF((G419-J419-L419)&gt;=Datos!$F$10,(Datos!$I$8+Datos!$J$8)+((G419-J419-L419)-Datos!$F$10)*Datos!$K$6))))</f>
        <v>4427.5756666666657</v>
      </c>
      <c r="L419" s="224">
        <f>IF(G419&gt;=Datos!$D$15,(Datos!$D$15*Datos!$C$15),IF(G419&lt;=Datos!$D$15,(G419*Datos!$C$15)))</f>
        <v>1976</v>
      </c>
      <c r="M419" s="232">
        <v>25</v>
      </c>
      <c r="N419" s="232">
        <f t="shared" ref="N419:N422" si="185">SUM(J419:M419)</f>
        <v>8294.0756666666657</v>
      </c>
      <c r="O419" s="280">
        <f t="shared" ref="O419:O422" si="186">+G419-N419</f>
        <v>56705.924333333336</v>
      </c>
    </row>
    <row r="420" spans="1:15" s="9" customFormat="1" ht="36.75" customHeight="1" x14ac:dyDescent="0.2">
      <c r="A420" s="221">
        <v>329</v>
      </c>
      <c r="B420" s="158" t="s">
        <v>101</v>
      </c>
      <c r="C420" s="158" t="s">
        <v>352</v>
      </c>
      <c r="D420" s="158" t="s">
        <v>269</v>
      </c>
      <c r="E420" s="188" t="s">
        <v>347</v>
      </c>
      <c r="F420" s="188" t="s">
        <v>19</v>
      </c>
      <c r="G420" s="232">
        <v>65000</v>
      </c>
      <c r="H420" s="232">
        <v>0</v>
      </c>
      <c r="I420" s="232">
        <f>SUM(G420:H420)</f>
        <v>65000</v>
      </c>
      <c r="J420" s="224">
        <f>IF(G420&gt;=Datos!$D$14,(Datos!$D$14*Datos!$C$14),IF(G420&lt;=Datos!$D$14,(G420*Datos!$C$14)))</f>
        <v>1865.5</v>
      </c>
      <c r="K420" s="233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4427.5756666666657</v>
      </c>
      <c r="L420" s="224">
        <f>IF(G420&gt;=Datos!$D$15,(Datos!$D$15*Datos!$C$15),IF(G420&lt;=Datos!$D$15,(G420*Datos!$C$15)))</f>
        <v>1976</v>
      </c>
      <c r="M420" s="232">
        <v>25</v>
      </c>
      <c r="N420" s="232">
        <f t="shared" si="185"/>
        <v>8294.0756666666657</v>
      </c>
      <c r="O420" s="280">
        <f t="shared" si="186"/>
        <v>56705.924333333336</v>
      </c>
    </row>
    <row r="421" spans="1:15" s="9" customFormat="1" ht="36.75" customHeight="1" x14ac:dyDescent="0.2">
      <c r="A421" s="221">
        <v>330</v>
      </c>
      <c r="B421" s="158" t="s">
        <v>220</v>
      </c>
      <c r="C421" s="158" t="s">
        <v>352</v>
      </c>
      <c r="D421" s="158" t="s">
        <v>269</v>
      </c>
      <c r="E421" s="188" t="s">
        <v>347</v>
      </c>
      <c r="F421" s="188" t="s">
        <v>19</v>
      </c>
      <c r="G421" s="232">
        <v>67567.5</v>
      </c>
      <c r="H421" s="232">
        <v>0</v>
      </c>
      <c r="I421" s="232">
        <f>SUM(G421:H421)</f>
        <v>67567.5</v>
      </c>
      <c r="J421" s="224">
        <f>IF(G421&gt;=Datos!$D$14,(Datos!$D$14*Datos!$C$14),IF(G421&lt;=Datos!$D$14,(G421*Datos!$C$14)))</f>
        <v>1939.1872499999999</v>
      </c>
      <c r="K421" s="233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4910.7278166666656</v>
      </c>
      <c r="L421" s="224">
        <f>IF(G421&gt;=Datos!$D$15,(Datos!$D$15*Datos!$C$15),IF(G421&lt;=Datos!$D$15,(G421*Datos!$C$15)))</f>
        <v>2054.0520000000001</v>
      </c>
      <c r="M421" s="232">
        <v>25</v>
      </c>
      <c r="N421" s="232">
        <f t="shared" si="185"/>
        <v>8928.9670666666661</v>
      </c>
      <c r="O421" s="280">
        <f t="shared" si="186"/>
        <v>58638.532933333336</v>
      </c>
    </row>
    <row r="422" spans="1:15" s="9" customFormat="1" ht="36.75" customHeight="1" x14ac:dyDescent="0.2">
      <c r="A422" s="221">
        <v>331</v>
      </c>
      <c r="B422" s="158" t="s">
        <v>368</v>
      </c>
      <c r="C422" s="158" t="s">
        <v>352</v>
      </c>
      <c r="D422" s="158" t="s">
        <v>269</v>
      </c>
      <c r="E422" s="188" t="s">
        <v>347</v>
      </c>
      <c r="F422" s="188" t="s">
        <v>19</v>
      </c>
      <c r="G422" s="232">
        <v>65000</v>
      </c>
      <c r="H422" s="232">
        <v>0</v>
      </c>
      <c r="I422" s="232">
        <f t="shared" ref="I422" si="187">SUM(G422:H422)</f>
        <v>65000</v>
      </c>
      <c r="J422" s="224">
        <f>IF(G422&gt;=Datos!$D$14,(Datos!$D$14*Datos!$C$14),IF(G422&lt;=Datos!$D$14,(G422*Datos!$C$14)))</f>
        <v>1865.5</v>
      </c>
      <c r="K422" s="233">
        <v>4084.48</v>
      </c>
      <c r="L422" s="224">
        <f>IF(G422&gt;=Datos!$D$15,(Datos!$D$15*Datos!$C$15),IF(G422&lt;=Datos!$D$15,(G422*Datos!$C$15)))</f>
        <v>1976</v>
      </c>
      <c r="M422" s="232">
        <v>1740.46</v>
      </c>
      <c r="N422" s="232">
        <f t="shared" si="185"/>
        <v>9666.4399999999987</v>
      </c>
      <c r="O422" s="280">
        <f t="shared" si="186"/>
        <v>55333.56</v>
      </c>
    </row>
    <row r="423" spans="1:15" s="123" customFormat="1" ht="36.75" customHeight="1" x14ac:dyDescent="0.2">
      <c r="A423" s="311" t="s">
        <v>631</v>
      </c>
      <c r="B423" s="312"/>
      <c r="C423" s="167">
        <v>5</v>
      </c>
      <c r="D423" s="167"/>
      <c r="E423" s="279"/>
      <c r="F423" s="185"/>
      <c r="G423" s="171">
        <f t="shared" ref="G423:O423" si="188">SUM(G418:G422)</f>
        <v>322567.5</v>
      </c>
      <c r="H423" s="171">
        <f t="shared" si="188"/>
        <v>0</v>
      </c>
      <c r="I423" s="171">
        <f t="shared" si="188"/>
        <v>322567.5</v>
      </c>
      <c r="J423" s="171">
        <f t="shared" si="188"/>
        <v>9257.687249999999</v>
      </c>
      <c r="K423" s="171">
        <f t="shared" si="188"/>
        <v>21337.034816666663</v>
      </c>
      <c r="L423" s="171">
        <f t="shared" si="188"/>
        <v>9806.0519999999997</v>
      </c>
      <c r="M423" s="171">
        <f t="shared" si="188"/>
        <v>1840.46</v>
      </c>
      <c r="N423" s="171">
        <f t="shared" si="188"/>
        <v>42241.234066666657</v>
      </c>
      <c r="O423" s="171">
        <f t="shared" si="188"/>
        <v>280326.26593333331</v>
      </c>
    </row>
    <row r="424" spans="1:15" s="9" customFormat="1" ht="36.75" customHeight="1" x14ac:dyDescent="0.2">
      <c r="A424" s="311" t="s">
        <v>652</v>
      </c>
      <c r="B424" s="312"/>
      <c r="C424" s="312"/>
      <c r="D424" s="312"/>
      <c r="E424" s="312"/>
      <c r="F424" s="312"/>
      <c r="G424" s="312"/>
      <c r="H424" s="312"/>
      <c r="I424" s="312"/>
      <c r="J424" s="312"/>
      <c r="K424" s="312"/>
      <c r="L424" s="312"/>
      <c r="M424" s="312"/>
      <c r="N424" s="312"/>
      <c r="O424" s="313"/>
    </row>
    <row r="425" spans="1:15" s="9" customFormat="1" ht="36.75" customHeight="1" x14ac:dyDescent="0.2">
      <c r="A425" s="221">
        <v>332</v>
      </c>
      <c r="B425" s="176" t="s">
        <v>607</v>
      </c>
      <c r="C425" s="158" t="s">
        <v>352</v>
      </c>
      <c r="D425" s="158" t="s">
        <v>608</v>
      </c>
      <c r="E425" s="188" t="s">
        <v>347</v>
      </c>
      <c r="F425" s="188" t="s">
        <v>19</v>
      </c>
      <c r="G425" s="232">
        <v>35000</v>
      </c>
      <c r="H425" s="232">
        <v>0</v>
      </c>
      <c r="I425" s="232">
        <f t="shared" ref="I425:I469" si="189">SUM(G425:H425)</f>
        <v>35000</v>
      </c>
      <c r="J425" s="224">
        <f>IF(G425&gt;=Datos!$D$14,(Datos!$D$14*Datos!$C$14),IF(G425&lt;=Datos!$D$14,(G425*Datos!$C$14)))</f>
        <v>1004.5</v>
      </c>
      <c r="K425" s="233" t="str">
        <f>IF((G425-J425-L425)&lt;=Datos!$G$7,"0",IF((G425-J425-L425)&lt;=Datos!$G$8,((G425-J425-L425)-Datos!$F$8)*Datos!$I$6,IF((G425-J425-L425)&lt;=Datos!$G$9,Datos!$I$8+((G425-J425-L425)-Datos!$F$9)*Datos!$J$6,IF((G425-J425-L425)&gt;=Datos!$F$10,(Datos!$I$8+Datos!$J$8)+((G425-J425-L425)-Datos!$F$10)*Datos!$K$6))))</f>
        <v>0</v>
      </c>
      <c r="L425" s="224">
        <v>1064</v>
      </c>
      <c r="M425" s="232">
        <v>25</v>
      </c>
      <c r="N425" s="232">
        <f>SUM(J425:M425)</f>
        <v>2093.5</v>
      </c>
      <c r="O425" s="280">
        <f t="shared" ref="O425:O494" si="190">+G425-N425</f>
        <v>32906.5</v>
      </c>
    </row>
    <row r="426" spans="1:15" s="9" customFormat="1" ht="36.75" customHeight="1" x14ac:dyDescent="0.2">
      <c r="A426" s="221">
        <v>333</v>
      </c>
      <c r="B426" s="158" t="s">
        <v>730</v>
      </c>
      <c r="C426" s="158" t="s">
        <v>352</v>
      </c>
      <c r="D426" s="176" t="s">
        <v>269</v>
      </c>
      <c r="E426" s="188" t="s">
        <v>347</v>
      </c>
      <c r="F426" s="188" t="s">
        <v>19</v>
      </c>
      <c r="G426" s="232">
        <v>60000</v>
      </c>
      <c r="H426" s="232">
        <v>0</v>
      </c>
      <c r="I426" s="232">
        <f t="shared" si="189"/>
        <v>60000</v>
      </c>
      <c r="J426" s="224">
        <f>IF(G426&gt;=Datos!$D$14,(Datos!$D$14*Datos!$C$14),IF(G426&lt;=Datos!$D$14,(G426*Datos!$C$14)))</f>
        <v>1722</v>
      </c>
      <c r="K426" s="233">
        <v>3143.58</v>
      </c>
      <c r="L426" s="224">
        <f>IF(G426&gt;=Datos!$D$15,(Datos!$D$15*Datos!$C$15),IF(G426&lt;=Datos!$D$15,(G426*Datos!$C$15)))</f>
        <v>1824</v>
      </c>
      <c r="M426" s="232">
        <v>1740.46</v>
      </c>
      <c r="N426" s="232">
        <f t="shared" ref="N426:N469" si="191">SUM(J426:M426)</f>
        <v>8430.0400000000009</v>
      </c>
      <c r="O426" s="280">
        <f t="shared" si="190"/>
        <v>51569.96</v>
      </c>
    </row>
    <row r="427" spans="1:15" s="9" customFormat="1" ht="36.75" customHeight="1" x14ac:dyDescent="0.2">
      <c r="A427" s="221">
        <v>334</v>
      </c>
      <c r="B427" s="158" t="s">
        <v>149</v>
      </c>
      <c r="C427" s="158" t="s">
        <v>352</v>
      </c>
      <c r="D427" s="158" t="s">
        <v>282</v>
      </c>
      <c r="E427" s="188" t="s">
        <v>347</v>
      </c>
      <c r="F427" s="188" t="s">
        <v>19</v>
      </c>
      <c r="G427" s="232">
        <v>35000</v>
      </c>
      <c r="H427" s="232">
        <v>0</v>
      </c>
      <c r="I427" s="232">
        <f t="shared" si="189"/>
        <v>35000</v>
      </c>
      <c r="J427" s="224">
        <f>IF(G427&gt;=Datos!$D$14,(Datos!$D$14*Datos!$C$14),IF(G427&lt;=Datos!$D$14,(G427*Datos!$C$14)))</f>
        <v>1004.5</v>
      </c>
      <c r="K427" s="233" t="str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0</v>
      </c>
      <c r="L427" s="224">
        <f>IF(G427&gt;=Datos!$D$15,(Datos!$D$15*Datos!$C$15),IF(G427&lt;=Datos!$D$15,(G427*Datos!$C$15)))</f>
        <v>1064</v>
      </c>
      <c r="M427" s="232">
        <v>25</v>
      </c>
      <c r="N427" s="232">
        <f t="shared" si="191"/>
        <v>2093.5</v>
      </c>
      <c r="O427" s="280">
        <f t="shared" si="190"/>
        <v>32906.5</v>
      </c>
    </row>
    <row r="428" spans="1:15" s="9" customFormat="1" ht="36.75" customHeight="1" x14ac:dyDescent="0.2">
      <c r="A428" s="221">
        <v>335</v>
      </c>
      <c r="B428" s="158" t="s">
        <v>344</v>
      </c>
      <c r="C428" s="158" t="s">
        <v>352</v>
      </c>
      <c r="D428" s="158" t="s">
        <v>269</v>
      </c>
      <c r="E428" s="188" t="s">
        <v>347</v>
      </c>
      <c r="F428" s="188" t="s">
        <v>19</v>
      </c>
      <c r="G428" s="232">
        <v>60000</v>
      </c>
      <c r="H428" s="232">
        <v>0</v>
      </c>
      <c r="I428" s="232">
        <f t="shared" si="189"/>
        <v>60000</v>
      </c>
      <c r="J428" s="224">
        <f>IF(G428&gt;=Datos!$D$14,(Datos!$D$14*Datos!$C$14),IF(G428&lt;=Datos!$D$14,(G428*Datos!$C$14)))</f>
        <v>1722</v>
      </c>
      <c r="K428" s="233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3486.6756666666661</v>
      </c>
      <c r="L428" s="224">
        <f>IF(G428&gt;=Datos!$D$15,(Datos!$D$15*Datos!$C$15),IF(G428&lt;=Datos!$D$15,(G428*Datos!$C$15)))</f>
        <v>1824</v>
      </c>
      <c r="M428" s="232">
        <v>25</v>
      </c>
      <c r="N428" s="232">
        <f t="shared" si="191"/>
        <v>7057.6756666666661</v>
      </c>
      <c r="O428" s="280">
        <f t="shared" si="190"/>
        <v>52942.324333333338</v>
      </c>
    </row>
    <row r="429" spans="1:15" s="9" customFormat="1" ht="36.75" customHeight="1" x14ac:dyDescent="0.2">
      <c r="A429" s="221">
        <v>336</v>
      </c>
      <c r="B429" s="158" t="s">
        <v>549</v>
      </c>
      <c r="C429" s="158" t="s">
        <v>352</v>
      </c>
      <c r="D429" s="176" t="s">
        <v>413</v>
      </c>
      <c r="E429" s="188" t="s">
        <v>347</v>
      </c>
      <c r="F429" s="188" t="s">
        <v>19</v>
      </c>
      <c r="G429" s="232">
        <v>35000</v>
      </c>
      <c r="H429" s="232">
        <v>0</v>
      </c>
      <c r="I429" s="232">
        <f t="shared" si="189"/>
        <v>35000</v>
      </c>
      <c r="J429" s="224">
        <f>IF(G429&gt;=Datos!$D$14,(Datos!$D$14*Datos!$C$14),IF(G429&lt;=Datos!$D$14,(G429*Datos!$C$14)))</f>
        <v>1004.5</v>
      </c>
      <c r="K429" s="233" t="str">
        <f>IF((G429-J429-L429)&lt;=Datos!$G$7,"0",IF((G429-J429-L429)&lt;=Datos!$G$8,((G429-J429-L429)-Datos!$F$8)*Datos!$I$6,IF((G429-J429-L429)&lt;=Datos!$G$9,Datos!$I$8+((G429-J429-L429)-Datos!$F$9)*Datos!$J$6,IF((G429-J429-L429)&gt;=Datos!$F$10,(Datos!$I$8+Datos!$J$8)+((G429-J429-L429)-Datos!$F$10)*Datos!$K$6))))</f>
        <v>0</v>
      </c>
      <c r="L429" s="224">
        <f>IF(G429&gt;=Datos!$D$15,(Datos!$D$15*Datos!$C$15),IF(G429&lt;=Datos!$D$15,(G429*Datos!$C$15)))</f>
        <v>1064</v>
      </c>
      <c r="M429" s="232">
        <v>25</v>
      </c>
      <c r="N429" s="232">
        <f t="shared" si="191"/>
        <v>2093.5</v>
      </c>
      <c r="O429" s="280">
        <f t="shared" si="190"/>
        <v>32906.5</v>
      </c>
    </row>
    <row r="430" spans="1:15" s="9" customFormat="1" ht="36.75" customHeight="1" x14ac:dyDescent="0.2">
      <c r="A430" s="221">
        <v>337</v>
      </c>
      <c r="B430" s="243" t="s">
        <v>442</v>
      </c>
      <c r="C430" s="158" t="s">
        <v>352</v>
      </c>
      <c r="D430" s="180" t="s">
        <v>443</v>
      </c>
      <c r="E430" s="188" t="s">
        <v>347</v>
      </c>
      <c r="F430" s="188" t="s">
        <v>19</v>
      </c>
      <c r="G430" s="232">
        <v>35000</v>
      </c>
      <c r="H430" s="232">
        <v>0</v>
      </c>
      <c r="I430" s="232">
        <f t="shared" si="189"/>
        <v>35000</v>
      </c>
      <c r="J430" s="224">
        <f>IF(G430&gt;=Datos!$D$14,(Datos!$D$14*Datos!$C$14),IF(G430&lt;=Datos!$D$14,(G430*Datos!$C$14)))</f>
        <v>1004.5</v>
      </c>
      <c r="K430" s="233" t="str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0</v>
      </c>
      <c r="L430" s="224">
        <f>IF(G430&gt;=Datos!$D$15,(Datos!$D$15*Datos!$C$15),IF(G430&lt;=Datos!$D$15,(G430*Datos!$C$15)))</f>
        <v>1064</v>
      </c>
      <c r="M430" s="232">
        <v>25</v>
      </c>
      <c r="N430" s="232">
        <f t="shared" si="191"/>
        <v>2093.5</v>
      </c>
      <c r="O430" s="280">
        <f t="shared" si="190"/>
        <v>32906.5</v>
      </c>
    </row>
    <row r="431" spans="1:15" s="9" customFormat="1" ht="36.75" customHeight="1" x14ac:dyDescent="0.2">
      <c r="A431" s="221">
        <v>338</v>
      </c>
      <c r="B431" s="243" t="s">
        <v>446</v>
      </c>
      <c r="C431" s="158" t="s">
        <v>352</v>
      </c>
      <c r="D431" s="181" t="s">
        <v>425</v>
      </c>
      <c r="E431" s="188" t="s">
        <v>347</v>
      </c>
      <c r="F431" s="188" t="s">
        <v>19</v>
      </c>
      <c r="G431" s="232">
        <v>35000</v>
      </c>
      <c r="H431" s="232">
        <v>0</v>
      </c>
      <c r="I431" s="232">
        <f t="shared" si="189"/>
        <v>35000</v>
      </c>
      <c r="J431" s="224">
        <f>IF(G431&gt;=Datos!$D$14,(Datos!$D$14*Datos!$C$14),IF(G431&lt;=Datos!$D$14,(G431*Datos!$C$14)))</f>
        <v>1004.5</v>
      </c>
      <c r="K431" s="233" t="str">
        <f>IF((G431-J431-L431)&lt;=Datos!$G$7,"0",IF((G431-J431-L431)&lt;=Datos!$G$8,((G431-J431-L431)-Datos!$F$8)*Datos!$I$6,IF((G431-J431-L431)&lt;=Datos!$G$9,Datos!$I$8+((G431-J431-L431)-Datos!$F$9)*Datos!$J$6,IF((G431-J431-L431)&gt;=Datos!$F$10,(Datos!$I$8+Datos!$J$8)+((G431-J431-L431)-Datos!$F$10)*Datos!$K$6))))</f>
        <v>0</v>
      </c>
      <c r="L431" s="224">
        <f>IF(G431&gt;=Datos!$D$15,(Datos!$D$15*Datos!$C$15),IF(G431&lt;=Datos!$D$15,(G431*Datos!$C$15)))</f>
        <v>1064</v>
      </c>
      <c r="M431" s="232">
        <v>25</v>
      </c>
      <c r="N431" s="232">
        <f t="shared" si="191"/>
        <v>2093.5</v>
      </c>
      <c r="O431" s="280">
        <f t="shared" si="190"/>
        <v>32906.5</v>
      </c>
    </row>
    <row r="432" spans="1:15" s="9" customFormat="1" ht="36.75" customHeight="1" x14ac:dyDescent="0.2">
      <c r="A432" s="221">
        <v>339</v>
      </c>
      <c r="B432" s="243" t="s">
        <v>202</v>
      </c>
      <c r="C432" s="158" t="s">
        <v>352</v>
      </c>
      <c r="D432" s="181" t="s">
        <v>269</v>
      </c>
      <c r="E432" s="188" t="s">
        <v>347</v>
      </c>
      <c r="F432" s="188" t="s">
        <v>19</v>
      </c>
      <c r="G432" s="232">
        <v>67567.5</v>
      </c>
      <c r="H432" s="232">
        <v>0</v>
      </c>
      <c r="I432" s="232">
        <f t="shared" si="189"/>
        <v>67567.5</v>
      </c>
      <c r="J432" s="224">
        <f>IF(G432&gt;=Datos!$D$14,(Datos!$D$14*Datos!$C$14),IF(G432&lt;=Datos!$D$14,(G432*Datos!$C$14)))</f>
        <v>1939.1872499999999</v>
      </c>
      <c r="K432" s="233">
        <f>IF((G432-J432-L432)&lt;=Datos!$G$7,"0",IF((G432-J432-L432)&lt;=Datos!$G$8,((G432-J432-L432)-Datos!$F$8)*Datos!$I$6,IF((G432-J432-L432)&lt;=Datos!$G$9,Datos!$I$8+((G432-J432-L432)-Datos!$F$9)*Datos!$J$6,IF((G432-J432-L432)&gt;=Datos!$F$10,(Datos!$I$8+Datos!$J$8)+((G432-J432-L432)-Datos!$F$10)*Datos!$K$6))))</f>
        <v>4910.7278166666656</v>
      </c>
      <c r="L432" s="224">
        <f>IF(G432&gt;=Datos!$D$15,(Datos!$D$15*Datos!$C$15),IF(G432&lt;=Datos!$D$15,(G432*Datos!$C$15)))</f>
        <v>2054.0520000000001</v>
      </c>
      <c r="M432" s="232">
        <v>25</v>
      </c>
      <c r="N432" s="232">
        <f t="shared" si="191"/>
        <v>8928.9670666666661</v>
      </c>
      <c r="O432" s="280">
        <f t="shared" si="190"/>
        <v>58638.532933333336</v>
      </c>
    </row>
    <row r="433" spans="1:16" s="9" customFormat="1" ht="36.75" customHeight="1" x14ac:dyDescent="0.2">
      <c r="A433" s="221">
        <v>340</v>
      </c>
      <c r="B433" s="243" t="s">
        <v>547</v>
      </c>
      <c r="C433" s="158" t="s">
        <v>352</v>
      </c>
      <c r="D433" s="243" t="s">
        <v>627</v>
      </c>
      <c r="E433" s="188" t="s">
        <v>347</v>
      </c>
      <c r="F433" s="188" t="s">
        <v>19</v>
      </c>
      <c r="G433" s="182">
        <v>35000</v>
      </c>
      <c r="H433" s="232">
        <v>0</v>
      </c>
      <c r="I433" s="232">
        <f t="shared" si="189"/>
        <v>35000</v>
      </c>
      <c r="J433" s="224">
        <f>IF(G433&gt;=Datos!$D$14,(Datos!$D$14*Datos!$C$14),IF(G433&lt;=Datos!$D$14,(G433*Datos!$C$14)))</f>
        <v>1004.5</v>
      </c>
      <c r="K433" s="233" t="str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0</v>
      </c>
      <c r="L433" s="224">
        <f>IF(G433&gt;=Datos!$D$15,(Datos!$D$15*Datos!$C$15),IF(G433&lt;=Datos!$D$15,(G433*Datos!$C$15)))</f>
        <v>1064</v>
      </c>
      <c r="M433" s="232">
        <v>25</v>
      </c>
      <c r="N433" s="232">
        <f t="shared" si="191"/>
        <v>2093.5</v>
      </c>
      <c r="O433" s="280">
        <f t="shared" si="190"/>
        <v>32906.5</v>
      </c>
    </row>
    <row r="434" spans="1:16" s="9" customFormat="1" ht="36.75" customHeight="1" x14ac:dyDescent="0.2">
      <c r="A434" s="221">
        <v>341</v>
      </c>
      <c r="B434" s="158" t="s">
        <v>337</v>
      </c>
      <c r="C434" s="158" t="s">
        <v>352</v>
      </c>
      <c r="D434" s="176" t="s">
        <v>615</v>
      </c>
      <c r="E434" s="188" t="s">
        <v>347</v>
      </c>
      <c r="F434" s="188" t="s">
        <v>19</v>
      </c>
      <c r="G434" s="232">
        <v>35000</v>
      </c>
      <c r="H434" s="232">
        <v>0</v>
      </c>
      <c r="I434" s="232">
        <f t="shared" si="189"/>
        <v>35000</v>
      </c>
      <c r="J434" s="224">
        <f>IF(G434&gt;=Datos!$D$14,(Datos!$D$14*Datos!$C$14),IF(G434&lt;=Datos!$D$14,(G434*Datos!$C$14)))</f>
        <v>1004.5</v>
      </c>
      <c r="K434" s="233" t="str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0</v>
      </c>
      <c r="L434" s="224">
        <f>IF(G434&gt;=Datos!$D$15,(Datos!$D$15*Datos!$C$15),IF(G434&lt;=Datos!$D$15,(G434*Datos!$C$15)))</f>
        <v>1064</v>
      </c>
      <c r="M434" s="232">
        <v>1740.46</v>
      </c>
      <c r="N434" s="232">
        <f t="shared" si="191"/>
        <v>3808.96</v>
      </c>
      <c r="O434" s="280">
        <f t="shared" si="190"/>
        <v>31191.040000000001</v>
      </c>
    </row>
    <row r="435" spans="1:16" s="9" customFormat="1" ht="36.75" customHeight="1" x14ac:dyDescent="0.2">
      <c r="A435" s="221">
        <v>342</v>
      </c>
      <c r="B435" s="243" t="s">
        <v>248</v>
      </c>
      <c r="C435" s="158" t="s">
        <v>352</v>
      </c>
      <c r="D435" s="243" t="s">
        <v>269</v>
      </c>
      <c r="E435" s="188" t="s">
        <v>347</v>
      </c>
      <c r="F435" s="188" t="s">
        <v>19</v>
      </c>
      <c r="G435" s="182">
        <v>65000</v>
      </c>
      <c r="H435" s="232">
        <v>0</v>
      </c>
      <c r="I435" s="232">
        <f t="shared" si="189"/>
        <v>65000</v>
      </c>
      <c r="J435" s="224">
        <f>IF(G435&gt;=Datos!$D$14,(Datos!$D$14*Datos!$C$14),IF(G435&lt;=Datos!$D$14,(G435*Datos!$C$14)))</f>
        <v>1865.5</v>
      </c>
      <c r="K435" s="233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4427.5756666666657</v>
      </c>
      <c r="L435" s="224">
        <f>IF(G435&gt;=Datos!$D$15,(Datos!$D$15*Datos!$C$15),IF(G435&lt;=Datos!$D$15,(G435*Datos!$C$15)))</f>
        <v>1976</v>
      </c>
      <c r="M435" s="232">
        <v>25</v>
      </c>
      <c r="N435" s="232">
        <f t="shared" si="191"/>
        <v>8294.0756666666657</v>
      </c>
      <c r="O435" s="280">
        <f t="shared" si="190"/>
        <v>56705.924333333336</v>
      </c>
    </row>
    <row r="436" spans="1:16" s="9" customFormat="1" ht="36.75" customHeight="1" x14ac:dyDescent="0.2">
      <c r="A436" s="221">
        <v>343</v>
      </c>
      <c r="B436" s="158" t="s">
        <v>117</v>
      </c>
      <c r="C436" s="158" t="s">
        <v>352</v>
      </c>
      <c r="D436" s="158" t="s">
        <v>269</v>
      </c>
      <c r="E436" s="188" t="s">
        <v>347</v>
      </c>
      <c r="F436" s="188" t="s">
        <v>19</v>
      </c>
      <c r="G436" s="232">
        <v>65000</v>
      </c>
      <c r="H436" s="232">
        <v>0</v>
      </c>
      <c r="I436" s="232">
        <f t="shared" si="189"/>
        <v>65000</v>
      </c>
      <c r="J436" s="224">
        <f>IF(G436&gt;=Datos!$D$14,(Datos!$D$14*Datos!$C$14),IF(G436&lt;=Datos!$D$14,(G436*Datos!$C$14)))</f>
        <v>1865.5</v>
      </c>
      <c r="K436" s="233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4427.5756666666657</v>
      </c>
      <c r="L436" s="224">
        <f>IF(G436&gt;=Datos!$D$15,(Datos!$D$15*Datos!$C$15),IF(G436&lt;=Datos!$D$15,(G436*Datos!$C$15)))</f>
        <v>1976</v>
      </c>
      <c r="M436" s="232">
        <v>25</v>
      </c>
      <c r="N436" s="232">
        <f t="shared" si="191"/>
        <v>8294.0756666666657</v>
      </c>
      <c r="O436" s="280">
        <f t="shared" si="190"/>
        <v>56705.924333333336</v>
      </c>
    </row>
    <row r="437" spans="1:16" s="9" customFormat="1" ht="36.75" customHeight="1" x14ac:dyDescent="0.2">
      <c r="A437" s="221">
        <v>344</v>
      </c>
      <c r="B437" s="243" t="s">
        <v>254</v>
      </c>
      <c r="C437" s="158" t="s">
        <v>352</v>
      </c>
      <c r="D437" s="243" t="s">
        <v>269</v>
      </c>
      <c r="E437" s="188" t="s">
        <v>347</v>
      </c>
      <c r="F437" s="188" t="s">
        <v>19</v>
      </c>
      <c r="G437" s="182">
        <v>65000</v>
      </c>
      <c r="H437" s="232">
        <v>0</v>
      </c>
      <c r="I437" s="232">
        <f t="shared" si="189"/>
        <v>65000</v>
      </c>
      <c r="J437" s="224">
        <f>IF(G437&gt;=Datos!$D$14,(Datos!$D$14*Datos!$C$14),IF(G437&lt;=Datos!$D$14,(G437*Datos!$C$14)))</f>
        <v>1865.5</v>
      </c>
      <c r="K437" s="233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4427.5756666666657</v>
      </c>
      <c r="L437" s="224">
        <f>IF(G437&gt;=Datos!$D$15,(Datos!$D$15*Datos!$C$15),IF(G437&lt;=Datos!$D$15,(G437*Datos!$C$15)))</f>
        <v>1976</v>
      </c>
      <c r="M437" s="232">
        <v>25</v>
      </c>
      <c r="N437" s="232">
        <f t="shared" si="191"/>
        <v>8294.0756666666657</v>
      </c>
      <c r="O437" s="280">
        <f t="shared" si="190"/>
        <v>56705.924333333336</v>
      </c>
      <c r="P437" s="25"/>
    </row>
    <row r="438" spans="1:16" s="9" customFormat="1" ht="36.75" customHeight="1" x14ac:dyDescent="0.2">
      <c r="A438" s="221">
        <v>345</v>
      </c>
      <c r="B438" s="158" t="s">
        <v>86</v>
      </c>
      <c r="C438" s="158" t="s">
        <v>352</v>
      </c>
      <c r="D438" s="158" t="s">
        <v>269</v>
      </c>
      <c r="E438" s="188" t="s">
        <v>347</v>
      </c>
      <c r="F438" s="188" t="s">
        <v>19</v>
      </c>
      <c r="G438" s="232">
        <v>65000</v>
      </c>
      <c r="H438" s="232">
        <v>0</v>
      </c>
      <c r="I438" s="232">
        <f t="shared" si="189"/>
        <v>65000</v>
      </c>
      <c r="J438" s="224">
        <f>IF(G438&gt;=Datos!$D$14,(Datos!$D$14*Datos!$C$14),IF(G438&lt;=Datos!$D$14,(G438*Datos!$C$14)))</f>
        <v>1865.5</v>
      </c>
      <c r="K438" s="233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4427.5756666666657</v>
      </c>
      <c r="L438" s="224">
        <f>IF(G438&gt;=Datos!$D$15,(Datos!$D$15*Datos!$C$15),IF(G438&lt;=Datos!$D$15,(G438*Datos!$C$15)))</f>
        <v>1976</v>
      </c>
      <c r="M438" s="232">
        <v>25</v>
      </c>
      <c r="N438" s="232">
        <f t="shared" si="191"/>
        <v>8294.0756666666657</v>
      </c>
      <c r="O438" s="280">
        <f t="shared" si="190"/>
        <v>56705.924333333336</v>
      </c>
    </row>
    <row r="439" spans="1:16" s="9" customFormat="1" ht="36.75" customHeight="1" x14ac:dyDescent="0.2">
      <c r="A439" s="221">
        <v>346</v>
      </c>
      <c r="B439" s="158" t="s">
        <v>125</v>
      </c>
      <c r="C439" s="158" t="s">
        <v>352</v>
      </c>
      <c r="D439" s="158" t="s">
        <v>266</v>
      </c>
      <c r="E439" s="188" t="s">
        <v>347</v>
      </c>
      <c r="F439" s="188" t="s">
        <v>348</v>
      </c>
      <c r="G439" s="232">
        <v>35000</v>
      </c>
      <c r="H439" s="232">
        <v>0</v>
      </c>
      <c r="I439" s="232">
        <f t="shared" si="189"/>
        <v>35000</v>
      </c>
      <c r="J439" s="224">
        <f>IF(G439&gt;=Datos!$D$14,(Datos!$D$14*Datos!$C$14),IF(G439&lt;=Datos!$D$14,(G439*Datos!$C$14)))</f>
        <v>1004.5</v>
      </c>
      <c r="K439" s="233" t="str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0</v>
      </c>
      <c r="L439" s="224">
        <f>IF(G439&gt;=Datos!$D$15,(Datos!$D$15*Datos!$C$15),IF(G439&lt;=Datos!$D$15,(G439*Datos!$C$15)))</f>
        <v>1064</v>
      </c>
      <c r="M439" s="232">
        <v>25</v>
      </c>
      <c r="N439" s="232">
        <f t="shared" si="191"/>
        <v>2093.5</v>
      </c>
      <c r="O439" s="280">
        <f t="shared" si="190"/>
        <v>32906.5</v>
      </c>
    </row>
    <row r="440" spans="1:16" s="9" customFormat="1" ht="36.75" customHeight="1" x14ac:dyDescent="0.2">
      <c r="A440" s="221">
        <v>347</v>
      </c>
      <c r="B440" s="158" t="s">
        <v>81</v>
      </c>
      <c r="C440" s="158" t="s">
        <v>352</v>
      </c>
      <c r="D440" s="158" t="s">
        <v>269</v>
      </c>
      <c r="E440" s="188" t="s">
        <v>347</v>
      </c>
      <c r="F440" s="188" t="s">
        <v>19</v>
      </c>
      <c r="G440" s="232">
        <v>65000</v>
      </c>
      <c r="H440" s="232">
        <v>0</v>
      </c>
      <c r="I440" s="232">
        <f t="shared" si="189"/>
        <v>65000</v>
      </c>
      <c r="J440" s="224">
        <f>IF(G440&gt;=Datos!$D$14,(Datos!$D$14*Datos!$C$14),IF(G440&lt;=Datos!$D$14,(G440*Datos!$C$14)))</f>
        <v>1865.5</v>
      </c>
      <c r="K440" s="233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4427.5756666666657</v>
      </c>
      <c r="L440" s="224">
        <f>IF(G440&gt;=Datos!$D$15,(Datos!$D$15*Datos!$C$15),IF(G440&lt;=Datos!$D$15,(G440*Datos!$C$15)))</f>
        <v>1976</v>
      </c>
      <c r="M440" s="232">
        <v>25</v>
      </c>
      <c r="N440" s="232">
        <f t="shared" si="191"/>
        <v>8294.0756666666657</v>
      </c>
      <c r="O440" s="280">
        <f t="shared" si="190"/>
        <v>56705.924333333336</v>
      </c>
    </row>
    <row r="441" spans="1:16" s="9" customFormat="1" ht="36.75" customHeight="1" x14ac:dyDescent="0.2">
      <c r="A441" s="221">
        <v>348</v>
      </c>
      <c r="B441" s="158" t="s">
        <v>54</v>
      </c>
      <c r="C441" s="158" t="s">
        <v>352</v>
      </c>
      <c r="D441" s="158" t="s">
        <v>265</v>
      </c>
      <c r="E441" s="188" t="s">
        <v>347</v>
      </c>
      <c r="F441" s="188" t="s">
        <v>348</v>
      </c>
      <c r="G441" s="232">
        <v>35000</v>
      </c>
      <c r="H441" s="232">
        <v>0</v>
      </c>
      <c r="I441" s="232">
        <f t="shared" si="189"/>
        <v>35000</v>
      </c>
      <c r="J441" s="224">
        <f>IF(G441&gt;=Datos!$D$14,(Datos!$D$14*Datos!$C$14),IF(G441&lt;=Datos!$D$14,(G441*Datos!$C$14)))</f>
        <v>1004.5</v>
      </c>
      <c r="K441" s="233" t="str">
        <f>IF((G441-J441-L441)&lt;=Datos!$G$7,"0",IF((G441-J441-L441)&lt;=Datos!$G$8,((G441-J441-L441)-Datos!$F$8)*Datos!$I$6,IF((G441-J441-L441)&lt;=Datos!$G$9,Datos!$I$8+((G441-J441-L441)-Datos!$F$9)*Datos!$J$6,IF((G441-J441-L441)&gt;=Datos!$F$10,(Datos!$I$8+Datos!$J$8)+((G441-J441-L441)-Datos!$F$10)*Datos!$K$6))))</f>
        <v>0</v>
      </c>
      <c r="L441" s="224">
        <f>IF(G441&gt;=Datos!$D$15,(Datos!$D$15*Datos!$C$15),IF(G441&lt;=Datos!$D$15,(G441*Datos!$C$15)))</f>
        <v>1064</v>
      </c>
      <c r="M441" s="232">
        <v>25</v>
      </c>
      <c r="N441" s="232">
        <f t="shared" si="191"/>
        <v>2093.5</v>
      </c>
      <c r="O441" s="280">
        <f t="shared" si="190"/>
        <v>32906.5</v>
      </c>
    </row>
    <row r="442" spans="1:16" s="9" customFormat="1" ht="36.75" customHeight="1" x14ac:dyDescent="0.2">
      <c r="A442" s="221">
        <v>349</v>
      </c>
      <c r="B442" s="158" t="s">
        <v>213</v>
      </c>
      <c r="C442" s="158" t="s">
        <v>352</v>
      </c>
      <c r="D442" s="158" t="s">
        <v>268</v>
      </c>
      <c r="E442" s="188" t="s">
        <v>347</v>
      </c>
      <c r="F442" s="188" t="s">
        <v>19</v>
      </c>
      <c r="G442" s="232">
        <v>67567.5</v>
      </c>
      <c r="H442" s="232">
        <v>0</v>
      </c>
      <c r="I442" s="232">
        <f t="shared" si="189"/>
        <v>67567.5</v>
      </c>
      <c r="J442" s="224">
        <f>IF(G442&gt;=Datos!$D$14,(Datos!$D$14*Datos!$C$14),IF(G442&lt;=Datos!$D$14,(G442*Datos!$C$14)))</f>
        <v>1939.1872499999999</v>
      </c>
      <c r="K442" s="233">
        <v>4910.7299999999996</v>
      </c>
      <c r="L442" s="224">
        <f>IF(G442&gt;=Datos!$D$15,(Datos!$D$15*Datos!$C$15),IF(G442&lt;=Datos!$D$15,(G442*Datos!$C$15)))</f>
        <v>2054.0520000000001</v>
      </c>
      <c r="M442" s="232">
        <v>7025</v>
      </c>
      <c r="N442" s="232">
        <f t="shared" si="191"/>
        <v>15928.96925</v>
      </c>
      <c r="O442" s="280">
        <f t="shared" si="190"/>
        <v>51638.530749999998</v>
      </c>
    </row>
    <row r="443" spans="1:16" s="9" customFormat="1" ht="36.75" customHeight="1" x14ac:dyDescent="0.2">
      <c r="A443" s="221">
        <v>350</v>
      </c>
      <c r="B443" s="158" t="s">
        <v>239</v>
      </c>
      <c r="C443" s="158" t="s">
        <v>352</v>
      </c>
      <c r="D443" s="158" t="s">
        <v>269</v>
      </c>
      <c r="E443" s="188" t="s">
        <v>347</v>
      </c>
      <c r="F443" s="188" t="s">
        <v>19</v>
      </c>
      <c r="G443" s="232">
        <v>67567.5</v>
      </c>
      <c r="H443" s="232">
        <v>0</v>
      </c>
      <c r="I443" s="232">
        <f t="shared" si="189"/>
        <v>67567.5</v>
      </c>
      <c r="J443" s="224">
        <f>IF(G443&gt;=Datos!$D$14,(Datos!$D$14*Datos!$C$14),IF(G443&lt;=Datos!$D$14,(G443*Datos!$C$14)))</f>
        <v>1939.1872499999999</v>
      </c>
      <c r="K443" s="233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4910.7278166666656</v>
      </c>
      <c r="L443" s="224">
        <f>IF(G443&gt;=Datos!$D$15,(Datos!$D$15*Datos!$C$15),IF(G443&lt;=Datos!$D$15,(G443*Datos!$C$15)))</f>
        <v>2054.0520000000001</v>
      </c>
      <c r="M443" s="232">
        <v>25</v>
      </c>
      <c r="N443" s="232">
        <f t="shared" si="191"/>
        <v>8928.9670666666661</v>
      </c>
      <c r="O443" s="280">
        <f t="shared" si="190"/>
        <v>58638.532933333336</v>
      </c>
    </row>
    <row r="444" spans="1:16" s="9" customFormat="1" ht="36.75" customHeight="1" x14ac:dyDescent="0.2">
      <c r="A444" s="221">
        <v>351</v>
      </c>
      <c r="B444" s="158" t="s">
        <v>183</v>
      </c>
      <c r="C444" s="158" t="s">
        <v>352</v>
      </c>
      <c r="D444" s="158" t="s">
        <v>269</v>
      </c>
      <c r="E444" s="188" t="s">
        <v>347</v>
      </c>
      <c r="F444" s="188" t="s">
        <v>19</v>
      </c>
      <c r="G444" s="232">
        <v>65000</v>
      </c>
      <c r="H444" s="232">
        <v>0</v>
      </c>
      <c r="I444" s="232">
        <f t="shared" si="189"/>
        <v>65000</v>
      </c>
      <c r="J444" s="224">
        <f>IF(G444&gt;=Datos!$D$14,(Datos!$D$14*Datos!$C$14),IF(G444&lt;=Datos!$D$14,(G444*Datos!$C$14)))</f>
        <v>1865.5</v>
      </c>
      <c r="K444" s="233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4427.5756666666657</v>
      </c>
      <c r="L444" s="224">
        <f>IF(G444&gt;=Datos!$D$15,(Datos!$D$15*Datos!$C$15),IF(G444&lt;=Datos!$D$15,(G444*Datos!$C$15)))</f>
        <v>1976</v>
      </c>
      <c r="M444" s="232">
        <v>5025</v>
      </c>
      <c r="N444" s="232">
        <f t="shared" si="191"/>
        <v>13294.075666666666</v>
      </c>
      <c r="O444" s="280">
        <f t="shared" si="190"/>
        <v>51705.924333333336</v>
      </c>
    </row>
    <row r="445" spans="1:16" s="9" customFormat="1" ht="36.75" customHeight="1" x14ac:dyDescent="0.2">
      <c r="A445" s="221">
        <v>352</v>
      </c>
      <c r="B445" s="158" t="s">
        <v>110</v>
      </c>
      <c r="C445" s="158" t="s">
        <v>352</v>
      </c>
      <c r="D445" s="158" t="s">
        <v>269</v>
      </c>
      <c r="E445" s="188" t="s">
        <v>347</v>
      </c>
      <c r="F445" s="188" t="s">
        <v>19</v>
      </c>
      <c r="G445" s="232">
        <v>67567.5</v>
      </c>
      <c r="H445" s="232">
        <v>0</v>
      </c>
      <c r="I445" s="232">
        <f t="shared" si="189"/>
        <v>67567.5</v>
      </c>
      <c r="J445" s="224">
        <f>IF(G445&gt;=Datos!$D$14,(Datos!$D$14*Datos!$C$14),IF(G445&lt;=Datos!$D$14,(G445*Datos!$C$14)))</f>
        <v>1939.1872499999999</v>
      </c>
      <c r="K445" s="233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4910.7278166666656</v>
      </c>
      <c r="L445" s="224">
        <f>IF(G445&gt;=Datos!$D$15,(Datos!$D$15*Datos!$C$15),IF(G445&lt;=Datos!$D$15,(G445*Datos!$C$15)))</f>
        <v>2054.0520000000001</v>
      </c>
      <c r="M445" s="232">
        <v>25</v>
      </c>
      <c r="N445" s="232">
        <f t="shared" si="191"/>
        <v>8928.9670666666661</v>
      </c>
      <c r="O445" s="280">
        <f t="shared" si="190"/>
        <v>58638.532933333336</v>
      </c>
    </row>
    <row r="446" spans="1:16" s="9" customFormat="1" ht="36.75" customHeight="1" x14ac:dyDescent="0.2">
      <c r="A446" s="221">
        <v>353</v>
      </c>
      <c r="B446" s="158" t="s">
        <v>227</v>
      </c>
      <c r="C446" s="158" t="s">
        <v>352</v>
      </c>
      <c r="D446" s="158" t="s">
        <v>269</v>
      </c>
      <c r="E446" s="188" t="s">
        <v>347</v>
      </c>
      <c r="F446" s="188" t="s">
        <v>19</v>
      </c>
      <c r="G446" s="232">
        <v>65000</v>
      </c>
      <c r="H446" s="232">
        <v>0</v>
      </c>
      <c r="I446" s="232">
        <f t="shared" si="189"/>
        <v>65000</v>
      </c>
      <c r="J446" s="224">
        <f>IF(G446&gt;=Datos!$D$14,(Datos!$D$14*Datos!$C$14),IF(G446&lt;=Datos!$D$14,(G446*Datos!$C$14)))</f>
        <v>1865.5</v>
      </c>
      <c r="K446" s="233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4427.5756666666657</v>
      </c>
      <c r="L446" s="224">
        <f>IF(G446&gt;=Datos!$D$15,(Datos!$D$15*Datos!$C$15),IF(G446&lt;=Datos!$D$15,(G446*Datos!$C$15)))</f>
        <v>1976</v>
      </c>
      <c r="M446" s="232">
        <v>25</v>
      </c>
      <c r="N446" s="232">
        <f t="shared" si="191"/>
        <v>8294.0756666666657</v>
      </c>
      <c r="O446" s="280">
        <f t="shared" si="190"/>
        <v>56705.924333333336</v>
      </c>
    </row>
    <row r="447" spans="1:16" s="9" customFormat="1" ht="36.75" customHeight="1" x14ac:dyDescent="0.2">
      <c r="A447" s="221">
        <v>354</v>
      </c>
      <c r="B447" s="158" t="s">
        <v>153</v>
      </c>
      <c r="C447" s="158" t="s">
        <v>352</v>
      </c>
      <c r="D447" s="158" t="s">
        <v>269</v>
      </c>
      <c r="E447" s="188" t="s">
        <v>347</v>
      </c>
      <c r="F447" s="188" t="s">
        <v>19</v>
      </c>
      <c r="G447" s="232">
        <v>65000</v>
      </c>
      <c r="H447" s="232">
        <v>0</v>
      </c>
      <c r="I447" s="232">
        <f t="shared" si="189"/>
        <v>65000</v>
      </c>
      <c r="J447" s="224">
        <f>IF(G447&gt;=Datos!$D$14,(Datos!$D$14*Datos!$C$14),IF(G447&lt;=Datos!$D$14,(G447*Datos!$C$14)))</f>
        <v>1865.5</v>
      </c>
      <c r="K447" s="233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4427.5756666666657</v>
      </c>
      <c r="L447" s="224">
        <f>IF(G447&gt;=Datos!$D$15,(Datos!$D$15*Datos!$C$15),IF(G447&lt;=Datos!$D$15,(G447*Datos!$C$15)))</f>
        <v>1976</v>
      </c>
      <c r="M447" s="232">
        <v>25</v>
      </c>
      <c r="N447" s="232">
        <f t="shared" si="191"/>
        <v>8294.0756666666657</v>
      </c>
      <c r="O447" s="280">
        <f t="shared" si="190"/>
        <v>56705.924333333336</v>
      </c>
    </row>
    <row r="448" spans="1:16" s="9" customFormat="1" ht="36.75" customHeight="1" x14ac:dyDescent="0.2">
      <c r="A448" s="221">
        <v>355</v>
      </c>
      <c r="B448" s="158" t="s">
        <v>214</v>
      </c>
      <c r="C448" s="158" t="s">
        <v>352</v>
      </c>
      <c r="D448" s="158" t="s">
        <v>269</v>
      </c>
      <c r="E448" s="188" t="s">
        <v>347</v>
      </c>
      <c r="F448" s="188" t="s">
        <v>348</v>
      </c>
      <c r="G448" s="232">
        <v>65000</v>
      </c>
      <c r="H448" s="232">
        <v>0</v>
      </c>
      <c r="I448" s="232">
        <f t="shared" si="189"/>
        <v>65000</v>
      </c>
      <c r="J448" s="224">
        <f>IF(G448&gt;=Datos!$D$14,(Datos!$D$14*Datos!$C$14),IF(G448&lt;=Datos!$D$14,(G448*Datos!$C$14)))</f>
        <v>1865.5</v>
      </c>
      <c r="K448" s="233">
        <v>3741.39</v>
      </c>
      <c r="L448" s="224">
        <f>IF(G448&gt;=Datos!$D$15,(Datos!$D$15*Datos!$C$15),IF(G448&lt;=Datos!$D$15,(G448*Datos!$C$15)))</f>
        <v>1976</v>
      </c>
      <c r="M448" s="232">
        <v>37255.919999999998</v>
      </c>
      <c r="N448" s="232">
        <f t="shared" si="191"/>
        <v>44838.81</v>
      </c>
      <c r="O448" s="280">
        <f t="shared" si="190"/>
        <v>20161.190000000002</v>
      </c>
    </row>
    <row r="449" spans="1:15" s="9" customFormat="1" ht="36.75" customHeight="1" x14ac:dyDescent="0.2">
      <c r="A449" s="221">
        <v>356</v>
      </c>
      <c r="B449" s="158" t="s">
        <v>388</v>
      </c>
      <c r="C449" s="158" t="s">
        <v>352</v>
      </c>
      <c r="D449" s="158" t="s">
        <v>269</v>
      </c>
      <c r="E449" s="188" t="s">
        <v>347</v>
      </c>
      <c r="F449" s="188" t="s">
        <v>19</v>
      </c>
      <c r="G449" s="232">
        <v>67567</v>
      </c>
      <c r="H449" s="232">
        <v>0</v>
      </c>
      <c r="I449" s="232">
        <f t="shared" si="189"/>
        <v>67567</v>
      </c>
      <c r="J449" s="224">
        <f>IF(G449&gt;=Datos!$D$14,(Datos!$D$14*Datos!$C$14),IF(G449&lt;=Datos!$D$14,(G449*Datos!$C$14)))</f>
        <v>1939.1729</v>
      </c>
      <c r="K449" s="233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4910.6337266666651</v>
      </c>
      <c r="L449" s="224">
        <f>IF(G449&gt;=Datos!$D$15,(Datos!$D$15*Datos!$C$15),IF(G449&lt;=Datos!$D$15,(G449*Datos!$C$15)))</f>
        <v>2054.0367999999999</v>
      </c>
      <c r="M449" s="232">
        <v>5025</v>
      </c>
      <c r="N449" s="232">
        <f t="shared" si="191"/>
        <v>13928.843426666665</v>
      </c>
      <c r="O449" s="280">
        <f t="shared" si="190"/>
        <v>53638.156573333334</v>
      </c>
    </row>
    <row r="450" spans="1:15" s="9" customFormat="1" ht="36.75" customHeight="1" x14ac:dyDescent="0.2">
      <c r="A450" s="221">
        <v>357</v>
      </c>
      <c r="B450" s="158" t="s">
        <v>70</v>
      </c>
      <c r="C450" s="158" t="s">
        <v>352</v>
      </c>
      <c r="D450" s="158" t="s">
        <v>269</v>
      </c>
      <c r="E450" s="188" t="s">
        <v>347</v>
      </c>
      <c r="F450" s="188" t="s">
        <v>19</v>
      </c>
      <c r="G450" s="232">
        <v>65000</v>
      </c>
      <c r="H450" s="232">
        <v>0</v>
      </c>
      <c r="I450" s="232">
        <f t="shared" si="189"/>
        <v>65000</v>
      </c>
      <c r="J450" s="224">
        <f>IF(G450&gt;=Datos!$D$14,(Datos!$D$14*Datos!$C$14),IF(G450&lt;=Datos!$D$14,(G450*Datos!$C$14)))</f>
        <v>1865.5</v>
      </c>
      <c r="K450" s="233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4427.5756666666657</v>
      </c>
      <c r="L450" s="224">
        <f>IF(G450&gt;=Datos!$D$15,(Datos!$D$15*Datos!$C$15),IF(G450&lt;=Datos!$D$15,(G450*Datos!$C$15)))</f>
        <v>1976</v>
      </c>
      <c r="M450" s="232">
        <v>8025</v>
      </c>
      <c r="N450" s="232">
        <f t="shared" si="191"/>
        <v>16294.075666666666</v>
      </c>
      <c r="O450" s="280">
        <f t="shared" si="190"/>
        <v>48705.924333333336</v>
      </c>
    </row>
    <row r="451" spans="1:15" s="9" customFormat="1" ht="36.75" customHeight="1" x14ac:dyDescent="0.2">
      <c r="A451" s="221">
        <v>358</v>
      </c>
      <c r="B451" s="158" t="s">
        <v>119</v>
      </c>
      <c r="C451" s="158" t="s">
        <v>352</v>
      </c>
      <c r="D451" s="158" t="s">
        <v>269</v>
      </c>
      <c r="E451" s="188" t="s">
        <v>347</v>
      </c>
      <c r="F451" s="188" t="s">
        <v>19</v>
      </c>
      <c r="G451" s="232">
        <v>65000</v>
      </c>
      <c r="H451" s="232">
        <v>0</v>
      </c>
      <c r="I451" s="232">
        <f t="shared" si="189"/>
        <v>65000</v>
      </c>
      <c r="J451" s="224">
        <f>IF(G451&gt;=Datos!$D$14,(Datos!$D$14*Datos!$C$14),IF(G451&lt;=Datos!$D$14,(G451*Datos!$C$14)))</f>
        <v>1865.5</v>
      </c>
      <c r="K451" s="233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4427.5756666666657</v>
      </c>
      <c r="L451" s="224">
        <f>IF(G451&gt;=Datos!$D$15,(Datos!$D$15*Datos!$C$15),IF(G451&lt;=Datos!$D$15,(G451*Datos!$C$15)))</f>
        <v>1976</v>
      </c>
      <c r="M451" s="232">
        <v>25</v>
      </c>
      <c r="N451" s="232">
        <f t="shared" si="191"/>
        <v>8294.0756666666657</v>
      </c>
      <c r="O451" s="280">
        <f t="shared" si="190"/>
        <v>56705.924333333336</v>
      </c>
    </row>
    <row r="452" spans="1:15" s="9" customFormat="1" ht="36.75" customHeight="1" x14ac:dyDescent="0.2">
      <c r="A452" s="221">
        <v>359</v>
      </c>
      <c r="B452" s="158" t="s">
        <v>104</v>
      </c>
      <c r="C452" s="158" t="s">
        <v>352</v>
      </c>
      <c r="D452" s="158" t="s">
        <v>269</v>
      </c>
      <c r="E452" s="188" t="s">
        <v>347</v>
      </c>
      <c r="F452" s="188" t="s">
        <v>19</v>
      </c>
      <c r="G452" s="232">
        <v>65000</v>
      </c>
      <c r="H452" s="232">
        <v>0</v>
      </c>
      <c r="I452" s="232">
        <f t="shared" si="189"/>
        <v>65000</v>
      </c>
      <c r="J452" s="224">
        <f>IF(G452&gt;=Datos!$D$14,(Datos!$D$14*Datos!$C$14),IF(G452&lt;=Datos!$D$14,(G452*Datos!$C$14)))</f>
        <v>1865.5</v>
      </c>
      <c r="K452" s="233">
        <f>IF((G452-J452-L452)&lt;=Datos!$G$7,"0",IF((G452-J452-L452)&lt;=Datos!$G$8,((G452-J452-L452)-Datos!$F$8)*Datos!$I$6,IF((G452-J452-L452)&lt;=Datos!$G$9,Datos!$I$8+((G452-J452-L452)-Datos!$F$9)*Datos!$J$6,IF((G452-J452-L452)&gt;=Datos!$F$10,(Datos!$I$8+Datos!$J$8)+((G452-J452-L452)-Datos!$F$10)*Datos!$K$6))))</f>
        <v>4427.5756666666657</v>
      </c>
      <c r="L452" s="224">
        <f>IF(G452&gt;=Datos!$D$15,(Datos!$D$15*Datos!$C$15),IF(G452&lt;=Datos!$D$15,(G452*Datos!$C$15)))</f>
        <v>1976</v>
      </c>
      <c r="M452" s="232">
        <v>25</v>
      </c>
      <c r="N452" s="232">
        <f t="shared" si="191"/>
        <v>8294.0756666666657</v>
      </c>
      <c r="O452" s="280">
        <f t="shared" si="190"/>
        <v>56705.924333333336</v>
      </c>
    </row>
    <row r="453" spans="1:15" s="9" customFormat="1" ht="36.75" customHeight="1" x14ac:dyDescent="0.2">
      <c r="A453" s="221">
        <v>360</v>
      </c>
      <c r="B453" s="158" t="s">
        <v>150</v>
      </c>
      <c r="C453" s="158" t="s">
        <v>352</v>
      </c>
      <c r="D453" s="158" t="s">
        <v>269</v>
      </c>
      <c r="E453" s="188" t="s">
        <v>347</v>
      </c>
      <c r="F453" s="188" t="s">
        <v>19</v>
      </c>
      <c r="G453" s="232">
        <v>65000</v>
      </c>
      <c r="H453" s="232">
        <v>0</v>
      </c>
      <c r="I453" s="232">
        <f t="shared" si="189"/>
        <v>65000</v>
      </c>
      <c r="J453" s="224">
        <f>IF(G453&gt;=Datos!$D$14,(Datos!$D$14*Datos!$C$14),IF(G453&lt;=Datos!$D$14,(G453*Datos!$C$14)))</f>
        <v>1865.5</v>
      </c>
      <c r="K453" s="233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4427.5756666666657</v>
      </c>
      <c r="L453" s="224">
        <f>IF(G453&gt;=Datos!$D$15,(Datos!$D$15*Datos!$C$15),IF(G453&lt;=Datos!$D$15,(G453*Datos!$C$15)))</f>
        <v>1976</v>
      </c>
      <c r="M453" s="232">
        <v>25</v>
      </c>
      <c r="N453" s="232">
        <f t="shared" si="191"/>
        <v>8294.0756666666657</v>
      </c>
      <c r="O453" s="280">
        <f t="shared" si="190"/>
        <v>56705.924333333336</v>
      </c>
    </row>
    <row r="454" spans="1:15" s="9" customFormat="1" ht="36.75" customHeight="1" x14ac:dyDescent="0.2">
      <c r="A454" s="221">
        <v>361</v>
      </c>
      <c r="B454" s="158" t="s">
        <v>76</v>
      </c>
      <c r="C454" s="158" t="s">
        <v>352</v>
      </c>
      <c r="D454" s="158" t="s">
        <v>269</v>
      </c>
      <c r="E454" s="188" t="s">
        <v>347</v>
      </c>
      <c r="F454" s="188" t="s">
        <v>19</v>
      </c>
      <c r="G454" s="232">
        <v>65000</v>
      </c>
      <c r="H454" s="232">
        <v>0</v>
      </c>
      <c r="I454" s="232">
        <f t="shared" si="189"/>
        <v>65000</v>
      </c>
      <c r="J454" s="224">
        <f>IF(G454&gt;=Datos!$D$14,(Datos!$D$14*Datos!$C$14),IF(G454&lt;=Datos!$D$14,(G454*Datos!$C$14)))</f>
        <v>1865.5</v>
      </c>
      <c r="K454" s="233">
        <v>4084.48</v>
      </c>
      <c r="L454" s="224">
        <f>IF(G454&gt;=Datos!$D$15,(Datos!$D$15*Datos!$C$15),IF(G454&lt;=Datos!$D$15,(G454*Datos!$C$15)))</f>
        <v>1976</v>
      </c>
      <c r="M454" s="232">
        <v>1740.46</v>
      </c>
      <c r="N454" s="232">
        <f t="shared" si="191"/>
        <v>9666.4399999999987</v>
      </c>
      <c r="O454" s="280">
        <f t="shared" si="190"/>
        <v>55333.56</v>
      </c>
    </row>
    <row r="455" spans="1:15" s="9" customFormat="1" ht="36.75" customHeight="1" x14ac:dyDescent="0.2">
      <c r="A455" s="221">
        <v>362</v>
      </c>
      <c r="B455" s="158" t="s">
        <v>163</v>
      </c>
      <c r="C455" s="158" t="s">
        <v>352</v>
      </c>
      <c r="D455" s="158" t="s">
        <v>269</v>
      </c>
      <c r="E455" s="188" t="s">
        <v>347</v>
      </c>
      <c r="F455" s="188" t="s">
        <v>348</v>
      </c>
      <c r="G455" s="232">
        <v>65000</v>
      </c>
      <c r="H455" s="232">
        <v>0</v>
      </c>
      <c r="I455" s="232">
        <f t="shared" si="189"/>
        <v>65000</v>
      </c>
      <c r="J455" s="224">
        <f>IF(G455&gt;=Datos!$D$14,(Datos!$D$14*Datos!$C$14),IF(G455&lt;=Datos!$D$14,(G455*Datos!$C$14)))</f>
        <v>1865.5</v>
      </c>
      <c r="K455" s="233">
        <f>IF((G455-J455-L455)&lt;=Datos!$G$7,"0",IF((G455-J455-L455)&lt;=Datos!$G$8,((G455-J455-L455)-Datos!$F$8)*Datos!$I$6,IF((G455-J455-L455)&lt;=Datos!$G$9,Datos!$I$8+((G455-J455-L455)-Datos!$F$9)*Datos!$J$6,IF((G455-J455-L455)&gt;=Datos!$F$10,(Datos!$I$8+Datos!$J$8)+((G455-J455-L455)-Datos!$F$10)*Datos!$K$6))))</f>
        <v>4427.5756666666657</v>
      </c>
      <c r="L455" s="224">
        <f>IF(G455&gt;=Datos!$D$15,(Datos!$D$15*Datos!$C$15),IF(G455&lt;=Datos!$D$15,(G455*Datos!$C$15)))</f>
        <v>1976</v>
      </c>
      <c r="M455" s="232">
        <v>25</v>
      </c>
      <c r="N455" s="232">
        <f t="shared" si="191"/>
        <v>8294.0756666666657</v>
      </c>
      <c r="O455" s="280">
        <f t="shared" si="190"/>
        <v>56705.924333333336</v>
      </c>
    </row>
    <row r="456" spans="1:15" s="9" customFormat="1" ht="36.75" customHeight="1" x14ac:dyDescent="0.2">
      <c r="A456" s="221">
        <v>363</v>
      </c>
      <c r="B456" s="158" t="s">
        <v>80</v>
      </c>
      <c r="C456" s="158" t="s">
        <v>352</v>
      </c>
      <c r="D456" s="158" t="s">
        <v>269</v>
      </c>
      <c r="E456" s="188" t="s">
        <v>347</v>
      </c>
      <c r="F456" s="188" t="s">
        <v>19</v>
      </c>
      <c r="G456" s="232">
        <v>65000</v>
      </c>
      <c r="H456" s="232">
        <v>0</v>
      </c>
      <c r="I456" s="232">
        <f t="shared" si="189"/>
        <v>65000</v>
      </c>
      <c r="J456" s="224">
        <f>IF(G456&gt;=Datos!$D$14,(Datos!$D$14*Datos!$C$14),IF(G456&lt;=Datos!$D$14,(G456*Datos!$C$14)))</f>
        <v>1865.5</v>
      </c>
      <c r="K456" s="233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4427.5756666666657</v>
      </c>
      <c r="L456" s="224">
        <f>IF(G456&gt;=Datos!$D$15,(Datos!$D$15*Datos!$C$15),IF(G456&lt;=Datos!$D$15,(G456*Datos!$C$15)))</f>
        <v>1976</v>
      </c>
      <c r="M456" s="232">
        <v>4025</v>
      </c>
      <c r="N456" s="232">
        <f t="shared" si="191"/>
        <v>12294.075666666666</v>
      </c>
      <c r="O456" s="280">
        <f t="shared" si="190"/>
        <v>52705.924333333336</v>
      </c>
    </row>
    <row r="457" spans="1:15" s="9" customFormat="1" ht="36.75" customHeight="1" x14ac:dyDescent="0.2">
      <c r="A457" s="221">
        <v>364</v>
      </c>
      <c r="B457" s="158" t="s">
        <v>96</v>
      </c>
      <c r="C457" s="158" t="s">
        <v>352</v>
      </c>
      <c r="D457" s="158" t="s">
        <v>269</v>
      </c>
      <c r="E457" s="188" t="s">
        <v>347</v>
      </c>
      <c r="F457" s="188" t="s">
        <v>19</v>
      </c>
      <c r="G457" s="232">
        <v>65000</v>
      </c>
      <c r="H457" s="232">
        <v>0</v>
      </c>
      <c r="I457" s="232">
        <f t="shared" si="189"/>
        <v>65000</v>
      </c>
      <c r="J457" s="224">
        <f>IF(G457&gt;=Datos!$D$14,(Datos!$D$14*Datos!$C$14),IF(G457&lt;=Datos!$D$14,(G457*Datos!$C$14)))</f>
        <v>1865.5</v>
      </c>
      <c r="K457" s="233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4427.5756666666657</v>
      </c>
      <c r="L457" s="224">
        <f>IF(G457&gt;=Datos!$D$15,(Datos!$D$15*Datos!$C$15),IF(G457&lt;=Datos!$D$15,(G457*Datos!$C$15)))</f>
        <v>1976</v>
      </c>
      <c r="M457" s="232">
        <v>25</v>
      </c>
      <c r="N457" s="232">
        <f t="shared" si="191"/>
        <v>8294.0756666666657</v>
      </c>
      <c r="O457" s="280">
        <f t="shared" si="190"/>
        <v>56705.924333333336</v>
      </c>
    </row>
    <row r="458" spans="1:15" s="9" customFormat="1" ht="36.75" customHeight="1" x14ac:dyDescent="0.2">
      <c r="A458" s="221">
        <v>365</v>
      </c>
      <c r="B458" s="158" t="s">
        <v>141</v>
      </c>
      <c r="C458" s="158" t="s">
        <v>352</v>
      </c>
      <c r="D458" s="158" t="s">
        <v>269</v>
      </c>
      <c r="E458" s="188" t="s">
        <v>347</v>
      </c>
      <c r="F458" s="188" t="s">
        <v>19</v>
      </c>
      <c r="G458" s="232">
        <v>67567.5</v>
      </c>
      <c r="H458" s="232">
        <v>0</v>
      </c>
      <c r="I458" s="232">
        <f t="shared" si="189"/>
        <v>67567.5</v>
      </c>
      <c r="J458" s="224">
        <f>IF(G458&gt;=Datos!$D$14,(Datos!$D$14*Datos!$C$14),IF(G458&lt;=Datos!$D$14,(G458*Datos!$C$14)))</f>
        <v>1939.1872499999999</v>
      </c>
      <c r="K458" s="233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4910.7278166666656</v>
      </c>
      <c r="L458" s="224">
        <f>IF(G458&gt;=Datos!$D$15,(Datos!$D$15*Datos!$C$15),IF(G458&lt;=Datos!$D$15,(G458*Datos!$C$15)))</f>
        <v>2054.0520000000001</v>
      </c>
      <c r="M458" s="232">
        <v>25</v>
      </c>
      <c r="N458" s="232">
        <f t="shared" si="191"/>
        <v>8928.9670666666661</v>
      </c>
      <c r="O458" s="280">
        <f t="shared" si="190"/>
        <v>58638.532933333336</v>
      </c>
    </row>
    <row r="459" spans="1:15" s="9" customFormat="1" ht="36.75" customHeight="1" x14ac:dyDescent="0.2">
      <c r="A459" s="221">
        <v>366</v>
      </c>
      <c r="B459" s="243" t="s">
        <v>259</v>
      </c>
      <c r="C459" s="158" t="s">
        <v>352</v>
      </c>
      <c r="D459" s="243" t="s">
        <v>563</v>
      </c>
      <c r="E459" s="188" t="s">
        <v>347</v>
      </c>
      <c r="F459" s="188" t="s">
        <v>19</v>
      </c>
      <c r="G459" s="182">
        <v>65000</v>
      </c>
      <c r="H459" s="232">
        <v>0</v>
      </c>
      <c r="I459" s="232">
        <f t="shared" si="189"/>
        <v>65000</v>
      </c>
      <c r="J459" s="224">
        <f>IF(G459&gt;=Datos!$D$14,(Datos!$D$14*Datos!$C$14),IF(G459&lt;=Datos!$D$14,(G459*Datos!$C$14)))</f>
        <v>1865.5</v>
      </c>
      <c r="K459" s="233">
        <v>4084.48</v>
      </c>
      <c r="L459" s="224">
        <f>IF(G459&gt;=Datos!$D$15,(Datos!$D$15*Datos!$C$15),IF(G459&lt;=Datos!$D$15,(G459*Datos!$C$15)))</f>
        <v>1976</v>
      </c>
      <c r="M459" s="232">
        <v>1740.46</v>
      </c>
      <c r="N459" s="232">
        <f t="shared" si="191"/>
        <v>9666.4399999999987</v>
      </c>
      <c r="O459" s="280">
        <f t="shared" si="190"/>
        <v>55333.56</v>
      </c>
    </row>
    <row r="460" spans="1:15" s="9" customFormat="1" ht="36.75" customHeight="1" x14ac:dyDescent="0.2">
      <c r="A460" s="221">
        <v>367</v>
      </c>
      <c r="B460" s="158" t="s">
        <v>52</v>
      </c>
      <c r="C460" s="158" t="s">
        <v>352</v>
      </c>
      <c r="D460" s="158" t="s">
        <v>269</v>
      </c>
      <c r="E460" s="188" t="s">
        <v>347</v>
      </c>
      <c r="F460" s="188" t="s">
        <v>19</v>
      </c>
      <c r="G460" s="232">
        <v>65000</v>
      </c>
      <c r="H460" s="232">
        <v>0</v>
      </c>
      <c r="I460" s="232">
        <f t="shared" si="189"/>
        <v>65000</v>
      </c>
      <c r="J460" s="224">
        <f>IF(G460&gt;=Datos!$D$14,(Datos!$D$14*Datos!$C$14),IF(G460&lt;=Datos!$D$14,(G460*Datos!$C$14)))</f>
        <v>1865.5</v>
      </c>
      <c r="K460" s="233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4427.5756666666657</v>
      </c>
      <c r="L460" s="224">
        <f>IF(G460&gt;=Datos!$D$15,(Datos!$D$15*Datos!$C$15),IF(G460&lt;=Datos!$D$15,(G460*Datos!$C$15)))</f>
        <v>1976</v>
      </c>
      <c r="M460" s="232">
        <v>2025</v>
      </c>
      <c r="N460" s="232">
        <f t="shared" si="191"/>
        <v>10294.075666666666</v>
      </c>
      <c r="O460" s="280">
        <f t="shared" si="190"/>
        <v>54705.924333333336</v>
      </c>
    </row>
    <row r="461" spans="1:15" s="9" customFormat="1" ht="36.75" customHeight="1" x14ac:dyDescent="0.2">
      <c r="A461" s="221">
        <v>368</v>
      </c>
      <c r="B461" s="158" t="s">
        <v>59</v>
      </c>
      <c r="C461" s="158" t="s">
        <v>352</v>
      </c>
      <c r="D461" s="158" t="s">
        <v>265</v>
      </c>
      <c r="E461" s="188" t="s">
        <v>347</v>
      </c>
      <c r="F461" s="188" t="s">
        <v>19</v>
      </c>
      <c r="G461" s="232">
        <v>35000</v>
      </c>
      <c r="H461" s="232">
        <v>0</v>
      </c>
      <c r="I461" s="232">
        <f t="shared" si="189"/>
        <v>35000</v>
      </c>
      <c r="J461" s="224">
        <f>IF(G461&gt;=Datos!$D$14,(Datos!$D$14*Datos!$C$14),IF(G461&lt;=Datos!$D$14,(G461*Datos!$C$14)))</f>
        <v>1004.5</v>
      </c>
      <c r="K461" s="233" t="str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0</v>
      </c>
      <c r="L461" s="224">
        <f>IF(G461&gt;=Datos!$D$15,(Datos!$D$15*Datos!$C$15),IF(G461&lt;=Datos!$D$15,(G461*Datos!$C$15)))</f>
        <v>1064</v>
      </c>
      <c r="M461" s="232">
        <v>25</v>
      </c>
      <c r="N461" s="232">
        <f t="shared" si="191"/>
        <v>2093.5</v>
      </c>
      <c r="O461" s="280">
        <f t="shared" si="190"/>
        <v>32906.5</v>
      </c>
    </row>
    <row r="462" spans="1:15" s="9" customFormat="1" ht="36.75" customHeight="1" x14ac:dyDescent="0.2">
      <c r="A462" s="221">
        <v>369</v>
      </c>
      <c r="B462" s="158" t="s">
        <v>106</v>
      </c>
      <c r="C462" s="158" t="s">
        <v>352</v>
      </c>
      <c r="D462" s="158" t="s">
        <v>265</v>
      </c>
      <c r="E462" s="188" t="s">
        <v>347</v>
      </c>
      <c r="F462" s="188" t="s">
        <v>19</v>
      </c>
      <c r="G462" s="232">
        <v>35000</v>
      </c>
      <c r="H462" s="232">
        <v>0</v>
      </c>
      <c r="I462" s="232">
        <f t="shared" si="189"/>
        <v>35000</v>
      </c>
      <c r="J462" s="224">
        <f>IF(G462&gt;=Datos!$D$14,(Datos!$D$14*Datos!$C$14),IF(G462&lt;=Datos!$D$14,(G462*Datos!$C$14)))</f>
        <v>1004.5</v>
      </c>
      <c r="K462" s="233" t="str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0</v>
      </c>
      <c r="L462" s="224">
        <f>IF(G462&gt;=Datos!$D$15,(Datos!$D$15*Datos!$C$15),IF(G462&lt;=Datos!$D$15,(G462*Datos!$C$15)))</f>
        <v>1064</v>
      </c>
      <c r="M462" s="232">
        <v>1525</v>
      </c>
      <c r="N462" s="232">
        <f t="shared" si="191"/>
        <v>3593.5</v>
      </c>
      <c r="O462" s="280">
        <f t="shared" si="190"/>
        <v>31406.5</v>
      </c>
    </row>
    <row r="463" spans="1:15" s="9" customFormat="1" ht="36.75" customHeight="1" x14ac:dyDescent="0.2">
      <c r="A463" s="221">
        <v>370</v>
      </c>
      <c r="B463" s="158" t="s">
        <v>392</v>
      </c>
      <c r="C463" s="158" t="s">
        <v>352</v>
      </c>
      <c r="D463" s="158" t="s">
        <v>265</v>
      </c>
      <c r="E463" s="188" t="s">
        <v>347</v>
      </c>
      <c r="F463" s="188" t="s">
        <v>19</v>
      </c>
      <c r="G463" s="232">
        <v>35000</v>
      </c>
      <c r="H463" s="232">
        <v>0</v>
      </c>
      <c r="I463" s="232">
        <f t="shared" si="189"/>
        <v>35000</v>
      </c>
      <c r="J463" s="224">
        <f>IF(G463&gt;=Datos!$D$14,(Datos!$D$14*Datos!$C$14),IF(G463&lt;=Datos!$D$14,(G463*Datos!$C$14)))</f>
        <v>1004.5</v>
      </c>
      <c r="K463" s="233" t="str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0</v>
      </c>
      <c r="L463" s="224">
        <f>IF(G463&gt;=Datos!$D$15,(Datos!$D$15*Datos!$C$15),IF(G463&lt;=Datos!$D$15,(G463*Datos!$C$15)))</f>
        <v>1064</v>
      </c>
      <c r="M463" s="232">
        <v>25</v>
      </c>
      <c r="N463" s="232">
        <f t="shared" si="191"/>
        <v>2093.5</v>
      </c>
      <c r="O463" s="280">
        <f t="shared" si="190"/>
        <v>32906.5</v>
      </c>
    </row>
    <row r="464" spans="1:15" s="9" customFormat="1" ht="36.75" customHeight="1" x14ac:dyDescent="0.2">
      <c r="A464" s="221">
        <v>371</v>
      </c>
      <c r="B464" s="158" t="s">
        <v>120</v>
      </c>
      <c r="C464" s="158" t="s">
        <v>352</v>
      </c>
      <c r="D464" s="158" t="s">
        <v>269</v>
      </c>
      <c r="E464" s="188" t="s">
        <v>347</v>
      </c>
      <c r="F464" s="188" t="s">
        <v>19</v>
      </c>
      <c r="G464" s="232">
        <v>60000</v>
      </c>
      <c r="H464" s="232">
        <v>0</v>
      </c>
      <c r="I464" s="232">
        <f t="shared" si="189"/>
        <v>60000</v>
      </c>
      <c r="J464" s="224">
        <f>IF(G464&gt;=Datos!$D$14,(Datos!$D$14*Datos!$C$14),IF(G464&lt;=Datos!$D$14,(G464*Datos!$C$14)))</f>
        <v>1722</v>
      </c>
      <c r="K464" s="233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3486.6756666666661</v>
      </c>
      <c r="L464" s="224">
        <f>IF(G464&gt;=Datos!$D$15,(Datos!$D$15*Datos!$C$15),IF(G464&lt;=Datos!$D$15,(G464*Datos!$C$15)))</f>
        <v>1824</v>
      </c>
      <c r="M464" s="232">
        <v>25</v>
      </c>
      <c r="N464" s="232">
        <f t="shared" si="191"/>
        <v>7057.6756666666661</v>
      </c>
      <c r="O464" s="280">
        <f t="shared" si="190"/>
        <v>52942.324333333338</v>
      </c>
    </row>
    <row r="465" spans="1:15" s="9" customFormat="1" ht="36.75" customHeight="1" x14ac:dyDescent="0.2">
      <c r="A465" s="221">
        <v>372</v>
      </c>
      <c r="B465" s="158" t="s">
        <v>148</v>
      </c>
      <c r="C465" s="158" t="s">
        <v>352</v>
      </c>
      <c r="D465" s="158" t="s">
        <v>265</v>
      </c>
      <c r="E465" s="188" t="s">
        <v>347</v>
      </c>
      <c r="F465" s="188" t="s">
        <v>19</v>
      </c>
      <c r="G465" s="232">
        <v>60000</v>
      </c>
      <c r="H465" s="232">
        <v>0</v>
      </c>
      <c r="I465" s="232">
        <f t="shared" si="189"/>
        <v>60000</v>
      </c>
      <c r="J465" s="224">
        <f>IF(G465&gt;=Datos!$D$14,(Datos!$D$14*Datos!$C$14),IF(G465&lt;=Datos!$D$14,(G465*Datos!$C$14)))</f>
        <v>1722</v>
      </c>
      <c r="K465" s="233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3486.6756666666661</v>
      </c>
      <c r="L465" s="224">
        <f>IF(G465&gt;=Datos!$D$15,(Datos!$D$15*Datos!$C$15),IF(G465&lt;=Datos!$D$15,(G465*Datos!$C$15)))</f>
        <v>1824</v>
      </c>
      <c r="M465" s="232">
        <v>25</v>
      </c>
      <c r="N465" s="232">
        <f t="shared" si="191"/>
        <v>7057.6756666666661</v>
      </c>
      <c r="O465" s="280">
        <f t="shared" si="190"/>
        <v>52942.324333333338</v>
      </c>
    </row>
    <row r="466" spans="1:15" s="9" customFormat="1" ht="36.75" customHeight="1" x14ac:dyDescent="0.2">
      <c r="A466" s="221">
        <v>373</v>
      </c>
      <c r="B466" s="158" t="s">
        <v>164</v>
      </c>
      <c r="C466" s="158" t="s">
        <v>352</v>
      </c>
      <c r="D466" s="158" t="s">
        <v>266</v>
      </c>
      <c r="E466" s="188" t="s">
        <v>347</v>
      </c>
      <c r="F466" s="188" t="s">
        <v>19</v>
      </c>
      <c r="G466" s="232">
        <v>35000</v>
      </c>
      <c r="H466" s="232">
        <v>0</v>
      </c>
      <c r="I466" s="232">
        <f t="shared" si="189"/>
        <v>35000</v>
      </c>
      <c r="J466" s="224">
        <f>IF(G466&gt;=Datos!$D$14,(Datos!$D$14*Datos!$C$14),IF(G466&lt;=Datos!$D$14,(G466*Datos!$C$14)))</f>
        <v>1004.5</v>
      </c>
      <c r="K466" s="233" t="str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0</v>
      </c>
      <c r="L466" s="224">
        <f>IF(G466&gt;=Datos!$D$15,(Datos!$D$15*Datos!$C$15),IF(G466&lt;=Datos!$D$15,(G466*Datos!$C$15)))</f>
        <v>1064</v>
      </c>
      <c r="M466" s="232">
        <v>25</v>
      </c>
      <c r="N466" s="232">
        <f t="shared" si="191"/>
        <v>2093.5</v>
      </c>
      <c r="O466" s="280">
        <f t="shared" si="190"/>
        <v>32906.5</v>
      </c>
    </row>
    <row r="467" spans="1:15" s="9" customFormat="1" ht="36.75" customHeight="1" x14ac:dyDescent="0.2">
      <c r="A467" s="221">
        <v>374</v>
      </c>
      <c r="B467" s="158" t="s">
        <v>190</v>
      </c>
      <c r="C467" s="158" t="s">
        <v>352</v>
      </c>
      <c r="D467" s="158" t="s">
        <v>282</v>
      </c>
      <c r="E467" s="188" t="s">
        <v>347</v>
      </c>
      <c r="F467" s="188" t="s">
        <v>19</v>
      </c>
      <c r="G467" s="232">
        <v>35000</v>
      </c>
      <c r="H467" s="232">
        <v>0</v>
      </c>
      <c r="I467" s="232">
        <f t="shared" si="189"/>
        <v>35000</v>
      </c>
      <c r="J467" s="224">
        <f>IF(G467&gt;=Datos!$D$14,(Datos!$D$14*Datos!$C$14),IF(G467&lt;=Datos!$D$14,(G467*Datos!$C$14)))</f>
        <v>1004.5</v>
      </c>
      <c r="K467" s="233" t="str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0</v>
      </c>
      <c r="L467" s="224">
        <f>IF(G467&gt;=Datos!$D$15,(Datos!$D$15*Datos!$C$15),IF(G467&lt;=Datos!$D$15,(G467*Datos!$C$15)))</f>
        <v>1064</v>
      </c>
      <c r="M467" s="232">
        <v>1740.46</v>
      </c>
      <c r="N467" s="232">
        <f t="shared" si="191"/>
        <v>3808.96</v>
      </c>
      <c r="O467" s="280">
        <f t="shared" si="190"/>
        <v>31191.040000000001</v>
      </c>
    </row>
    <row r="468" spans="1:15" s="9" customFormat="1" ht="36.75" customHeight="1" x14ac:dyDescent="0.2">
      <c r="A468" s="221">
        <v>375</v>
      </c>
      <c r="B468" s="158" t="s">
        <v>787</v>
      </c>
      <c r="C468" s="158" t="s">
        <v>352</v>
      </c>
      <c r="D468" s="158" t="s">
        <v>269</v>
      </c>
      <c r="E468" s="188" t="s">
        <v>347</v>
      </c>
      <c r="F468" s="188" t="s">
        <v>19</v>
      </c>
      <c r="G468" s="232">
        <v>60000</v>
      </c>
      <c r="H468" s="232">
        <v>0</v>
      </c>
      <c r="I468" s="232">
        <f t="shared" si="189"/>
        <v>60000</v>
      </c>
      <c r="J468" s="224">
        <f>IF(G468&gt;=Datos!$D$14,(Datos!$D$14*Datos!$C$14),IF(G468&lt;=Datos!$D$14,(G468*Datos!$C$14)))</f>
        <v>1722</v>
      </c>
      <c r="K468" s="233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3486.6756666666661</v>
      </c>
      <c r="L468" s="224">
        <f>IF(G468&gt;=Datos!$D$15,(Datos!$D$15*Datos!$C$15),IF(G468&lt;=Datos!$D$15,(G468*Datos!$C$15)))</f>
        <v>1824</v>
      </c>
      <c r="M468" s="232">
        <v>25</v>
      </c>
      <c r="N468" s="232">
        <f t="shared" si="191"/>
        <v>7057.6756666666661</v>
      </c>
      <c r="O468" s="280">
        <f t="shared" si="190"/>
        <v>52942.324333333338</v>
      </c>
    </row>
    <row r="469" spans="1:15" s="9" customFormat="1" ht="36.75" customHeight="1" x14ac:dyDescent="0.2">
      <c r="A469" s="221">
        <v>376</v>
      </c>
      <c r="B469" s="158" t="s">
        <v>800</v>
      </c>
      <c r="C469" s="158" t="s">
        <v>352</v>
      </c>
      <c r="D469" s="158" t="s">
        <v>627</v>
      </c>
      <c r="E469" s="188" t="s">
        <v>347</v>
      </c>
      <c r="F469" s="188" t="s">
        <v>19</v>
      </c>
      <c r="G469" s="232">
        <v>35000</v>
      </c>
      <c r="H469" s="232">
        <v>0</v>
      </c>
      <c r="I469" s="232">
        <f t="shared" si="189"/>
        <v>35000</v>
      </c>
      <c r="J469" s="224">
        <f>IF(G469&gt;=Datos!$D$14,(Datos!$D$14*Datos!$C$14),IF(G469&lt;=Datos!$D$14,(G469*Datos!$C$14)))</f>
        <v>1004.5</v>
      </c>
      <c r="K469" s="233" t="str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0</v>
      </c>
      <c r="L469" s="224">
        <f>IF(G469&gt;=Datos!$D$15,(Datos!$D$15*Datos!$C$15),IF(G469&lt;=Datos!$D$15,(G469*Datos!$C$15)))</f>
        <v>1064</v>
      </c>
      <c r="M469" s="232">
        <v>25</v>
      </c>
      <c r="N469" s="232">
        <f t="shared" si="191"/>
        <v>2093.5</v>
      </c>
      <c r="O469" s="280">
        <f t="shared" si="190"/>
        <v>32906.5</v>
      </c>
    </row>
    <row r="470" spans="1:15" s="123" customFormat="1" ht="36.75" customHeight="1" x14ac:dyDescent="0.2">
      <c r="A470" s="311" t="s">
        <v>631</v>
      </c>
      <c r="B470" s="317"/>
      <c r="C470" s="273">
        <v>45</v>
      </c>
      <c r="D470" s="273"/>
      <c r="E470" s="274"/>
      <c r="F470" s="275"/>
      <c r="G470" s="171">
        <f t="shared" ref="G470:O470" si="192">SUM(G425:G469)</f>
        <v>2465404.5</v>
      </c>
      <c r="H470" s="171">
        <f t="shared" si="192"/>
        <v>0</v>
      </c>
      <c r="I470" s="171">
        <f t="shared" si="192"/>
        <v>2465404.5</v>
      </c>
      <c r="J470" s="171">
        <f t="shared" si="192"/>
        <v>70757.109150000004</v>
      </c>
      <c r="K470" s="171">
        <f t="shared" si="192"/>
        <v>129306.11832666665</v>
      </c>
      <c r="L470" s="171">
        <f t="shared" si="192"/>
        <v>74948.296800000011</v>
      </c>
      <c r="M470" s="171">
        <f t="shared" si="192"/>
        <v>79433.220000000016</v>
      </c>
      <c r="N470" s="171">
        <f t="shared" si="192"/>
        <v>354444.74427666666</v>
      </c>
      <c r="O470" s="171">
        <f t="shared" si="192"/>
        <v>2110959.7557233335</v>
      </c>
    </row>
    <row r="471" spans="1:15" s="9" customFormat="1" ht="36.75" customHeight="1" x14ac:dyDescent="0.2">
      <c r="A471" s="311" t="s">
        <v>731</v>
      </c>
      <c r="B471" s="312"/>
      <c r="C471" s="312"/>
      <c r="D471" s="312"/>
      <c r="E471" s="312"/>
      <c r="F471" s="312"/>
      <c r="G471" s="312"/>
      <c r="H471" s="312"/>
      <c r="I471" s="312"/>
      <c r="J471" s="312"/>
      <c r="K471" s="312"/>
      <c r="L471" s="312"/>
      <c r="M471" s="312"/>
      <c r="N471" s="312"/>
      <c r="O471" s="313"/>
    </row>
    <row r="472" spans="1:15" s="9" customFormat="1" ht="36.75" customHeight="1" x14ac:dyDescent="0.2">
      <c r="A472" s="221">
        <v>377</v>
      </c>
      <c r="B472" s="158" t="s">
        <v>479</v>
      </c>
      <c r="C472" s="158" t="s">
        <v>449</v>
      </c>
      <c r="D472" s="176" t="s">
        <v>557</v>
      </c>
      <c r="E472" s="188" t="s">
        <v>347</v>
      </c>
      <c r="F472" s="188" t="s">
        <v>19</v>
      </c>
      <c r="G472" s="232">
        <v>60000</v>
      </c>
      <c r="H472" s="232">
        <v>0</v>
      </c>
      <c r="I472" s="232">
        <f t="shared" ref="I472:I477" si="193">SUM(G472:H472)</f>
        <v>60000</v>
      </c>
      <c r="J472" s="224">
        <f>IF(G472&gt;=Datos!$D$14,(Datos!$D$14*Datos!$C$14),IF(G472&lt;=Datos!$D$14,(G472*Datos!$C$14)))</f>
        <v>1722</v>
      </c>
      <c r="K472" s="233">
        <v>3486.68</v>
      </c>
      <c r="L472" s="224">
        <f>IF(G472&gt;=Datos!$D$15,(Datos!$D$15*Datos!$C$15),IF(G472&lt;=Datos!$D$15,(G472*Datos!$C$15)))</f>
        <v>1824</v>
      </c>
      <c r="M472" s="232">
        <v>25</v>
      </c>
      <c r="N472" s="232">
        <f t="shared" ref="N472:N477" si="194">SUM(J472:M472)</f>
        <v>7057.68</v>
      </c>
      <c r="O472" s="280">
        <f t="shared" ref="O472:O477" si="195">+G472-N472</f>
        <v>52942.32</v>
      </c>
    </row>
    <row r="473" spans="1:15" s="9" customFormat="1" ht="36.75" customHeight="1" x14ac:dyDescent="0.2">
      <c r="A473" s="221">
        <v>378</v>
      </c>
      <c r="B473" s="158" t="s">
        <v>476</v>
      </c>
      <c r="C473" s="158" t="s">
        <v>449</v>
      </c>
      <c r="D473" s="176" t="s">
        <v>557</v>
      </c>
      <c r="E473" s="188" t="s">
        <v>347</v>
      </c>
      <c r="F473" s="188" t="s">
        <v>348</v>
      </c>
      <c r="G473" s="232">
        <v>60000</v>
      </c>
      <c r="H473" s="232">
        <v>0</v>
      </c>
      <c r="I473" s="232">
        <f t="shared" si="193"/>
        <v>60000</v>
      </c>
      <c r="J473" s="224">
        <f>IF(G473&gt;=Datos!$D$14,(Datos!$D$14*Datos!$C$14),IF(G473&lt;=Datos!$D$14,(G473*Datos!$C$14)))</f>
        <v>1722</v>
      </c>
      <c r="K473" s="233">
        <v>3486.68</v>
      </c>
      <c r="L473" s="224">
        <f>IF(G473&gt;=Datos!$D$15,(Datos!$D$15*Datos!$C$15),IF(G473&lt;=Datos!$D$15,(G473*Datos!$C$15)))</f>
        <v>1824</v>
      </c>
      <c r="M473" s="232">
        <v>25</v>
      </c>
      <c r="N473" s="232">
        <f t="shared" si="194"/>
        <v>7057.68</v>
      </c>
      <c r="O473" s="280">
        <f t="shared" si="195"/>
        <v>52942.32</v>
      </c>
    </row>
    <row r="474" spans="1:15" s="9" customFormat="1" ht="36.75" customHeight="1" x14ac:dyDescent="0.2">
      <c r="A474" s="221">
        <v>379</v>
      </c>
      <c r="B474" s="158" t="s">
        <v>454</v>
      </c>
      <c r="C474" s="158" t="s">
        <v>449</v>
      </c>
      <c r="D474" s="176" t="s">
        <v>453</v>
      </c>
      <c r="E474" s="188" t="s">
        <v>347</v>
      </c>
      <c r="F474" s="188" t="s">
        <v>19</v>
      </c>
      <c r="G474" s="232">
        <v>60000</v>
      </c>
      <c r="H474" s="232">
        <v>0</v>
      </c>
      <c r="I474" s="232">
        <f t="shared" si="193"/>
        <v>60000</v>
      </c>
      <c r="J474" s="224">
        <f>IF(G474&gt;=Datos!$D$14,(Datos!$D$14*Datos!$C$14),IF(G474&lt;=Datos!$D$14,(G474*Datos!$C$14)))</f>
        <v>1722</v>
      </c>
      <c r="K474" s="233">
        <v>3486.68</v>
      </c>
      <c r="L474" s="224">
        <f>IF(G474&gt;=Datos!$D$15,(Datos!$D$15*Datos!$C$15),IF(G474&lt;=Datos!$D$15,(G474*Datos!$C$15)))</f>
        <v>1824</v>
      </c>
      <c r="M474" s="232">
        <v>25</v>
      </c>
      <c r="N474" s="232">
        <f t="shared" si="194"/>
        <v>7057.68</v>
      </c>
      <c r="O474" s="280">
        <f t="shared" si="195"/>
        <v>52942.32</v>
      </c>
    </row>
    <row r="475" spans="1:15" s="9" customFormat="1" ht="36.75" customHeight="1" x14ac:dyDescent="0.2">
      <c r="A475" s="221">
        <v>380</v>
      </c>
      <c r="B475" s="158" t="s">
        <v>452</v>
      </c>
      <c r="C475" s="158" t="s">
        <v>449</v>
      </c>
      <c r="D475" s="176" t="s">
        <v>453</v>
      </c>
      <c r="E475" s="188" t="s">
        <v>347</v>
      </c>
      <c r="F475" s="188" t="s">
        <v>19</v>
      </c>
      <c r="G475" s="232">
        <v>60000</v>
      </c>
      <c r="H475" s="232">
        <v>0</v>
      </c>
      <c r="I475" s="232">
        <f t="shared" si="193"/>
        <v>60000</v>
      </c>
      <c r="J475" s="224">
        <f>IF(G475&gt;=Datos!$D$14,(Datos!$D$14*Datos!$C$14),IF(G475&lt;=Datos!$D$14,(G475*Datos!$C$14)))</f>
        <v>1722</v>
      </c>
      <c r="K475" s="233">
        <v>2800.49</v>
      </c>
      <c r="L475" s="224">
        <f>IF(G475&gt;=Datos!$D$15,(Datos!$D$15*Datos!$C$15),IF(G475&lt;=Datos!$D$15,(G475*Datos!$C$15)))</f>
        <v>1824</v>
      </c>
      <c r="M475" s="232">
        <v>3455.92</v>
      </c>
      <c r="N475" s="232">
        <f t="shared" si="194"/>
        <v>9802.41</v>
      </c>
      <c r="O475" s="280">
        <f t="shared" si="195"/>
        <v>50197.59</v>
      </c>
    </row>
    <row r="476" spans="1:15" s="9" customFormat="1" ht="36.75" customHeight="1" x14ac:dyDescent="0.2">
      <c r="A476" s="221">
        <v>381</v>
      </c>
      <c r="B476" s="158" t="s">
        <v>448</v>
      </c>
      <c r="C476" s="158" t="s">
        <v>449</v>
      </c>
      <c r="D476" s="158" t="s">
        <v>400</v>
      </c>
      <c r="E476" s="188" t="s">
        <v>347</v>
      </c>
      <c r="F476" s="188" t="s">
        <v>19</v>
      </c>
      <c r="G476" s="232">
        <v>60000</v>
      </c>
      <c r="H476" s="232">
        <v>0</v>
      </c>
      <c r="I476" s="232">
        <f t="shared" si="193"/>
        <v>60000</v>
      </c>
      <c r="J476" s="224">
        <f>IF(G476&gt;=Datos!$D$14,(Datos!$D$14*Datos!$C$14),IF(G476&lt;=Datos!$D$14,(G476*Datos!$C$14)))</f>
        <v>1722</v>
      </c>
      <c r="K476" s="233">
        <v>3486.68</v>
      </c>
      <c r="L476" s="224">
        <f>IF(G476&gt;=Datos!$D$15,(Datos!$D$15*Datos!$C$15),IF(G476&lt;=Datos!$D$15,(G476*Datos!$C$15)))</f>
        <v>1824</v>
      </c>
      <c r="M476" s="232">
        <v>25</v>
      </c>
      <c r="N476" s="232">
        <f t="shared" si="194"/>
        <v>7057.68</v>
      </c>
      <c r="O476" s="280">
        <f t="shared" si="195"/>
        <v>52942.32</v>
      </c>
    </row>
    <row r="477" spans="1:15" s="9" customFormat="1" ht="36.75" customHeight="1" x14ac:dyDescent="0.2">
      <c r="A477" s="221">
        <v>382</v>
      </c>
      <c r="B477" s="158" t="s">
        <v>765</v>
      </c>
      <c r="C477" s="158" t="s">
        <v>449</v>
      </c>
      <c r="D477" s="176" t="s">
        <v>766</v>
      </c>
      <c r="E477" s="188" t="s">
        <v>347</v>
      </c>
      <c r="F477" s="188" t="s">
        <v>19</v>
      </c>
      <c r="G477" s="232">
        <v>60000</v>
      </c>
      <c r="H477" s="232">
        <v>0</v>
      </c>
      <c r="I477" s="232">
        <f t="shared" si="193"/>
        <v>60000</v>
      </c>
      <c r="J477" s="224">
        <f>IF(G477&gt;=Datos!$D$14,(Datos!$D$14*Datos!$C$14),IF(G477&lt;=Datos!$D$14,(G477*Datos!$C$14)))</f>
        <v>1722</v>
      </c>
      <c r="K477" s="233">
        <v>3486.68</v>
      </c>
      <c r="L477" s="224">
        <f>IF(G477&gt;=Datos!$D$15,(Datos!$D$15*Datos!$C$15),IF(G477&lt;=Datos!$D$15,(G477*Datos!$C$15)))</f>
        <v>1824</v>
      </c>
      <c r="M477" s="232">
        <v>25</v>
      </c>
      <c r="N477" s="232">
        <f t="shared" si="194"/>
        <v>7057.68</v>
      </c>
      <c r="O477" s="280">
        <f t="shared" si="195"/>
        <v>52942.32</v>
      </c>
    </row>
    <row r="478" spans="1:15" s="123" customFormat="1" ht="36.75" customHeight="1" x14ac:dyDescent="0.2">
      <c r="A478" s="311" t="s">
        <v>631</v>
      </c>
      <c r="B478" s="317"/>
      <c r="C478" s="273">
        <v>6</v>
      </c>
      <c r="D478" s="273"/>
      <c r="E478" s="274"/>
      <c r="F478" s="275"/>
      <c r="G478" s="171">
        <f>SUM(G472:G477)</f>
        <v>360000</v>
      </c>
      <c r="H478" s="171">
        <f t="shared" ref="H478:O478" si="196">SUM(H472:H477)</f>
        <v>0</v>
      </c>
      <c r="I478" s="171">
        <f t="shared" si="196"/>
        <v>360000</v>
      </c>
      <c r="J478" s="171">
        <f t="shared" si="196"/>
        <v>10332</v>
      </c>
      <c r="K478" s="171">
        <f t="shared" si="196"/>
        <v>20233.89</v>
      </c>
      <c r="L478" s="171">
        <f t="shared" si="196"/>
        <v>10944</v>
      </c>
      <c r="M478" s="171">
        <f t="shared" si="196"/>
        <v>3580.92</v>
      </c>
      <c r="N478" s="171">
        <f t="shared" si="196"/>
        <v>45090.810000000005</v>
      </c>
      <c r="O478" s="171">
        <f t="shared" si="196"/>
        <v>314909.19</v>
      </c>
    </row>
    <row r="479" spans="1:15" s="9" customFormat="1" ht="36.75" customHeight="1" x14ac:dyDescent="0.2">
      <c r="A479" s="311" t="s">
        <v>653</v>
      </c>
      <c r="B479" s="312"/>
      <c r="C479" s="312"/>
      <c r="D479" s="312"/>
      <c r="E479" s="312"/>
      <c r="F479" s="312"/>
      <c r="G479" s="312"/>
      <c r="H479" s="312"/>
      <c r="I479" s="312"/>
      <c r="J479" s="312"/>
      <c r="K479" s="312"/>
      <c r="L479" s="312"/>
      <c r="M479" s="312"/>
      <c r="N479" s="312"/>
      <c r="O479" s="313"/>
    </row>
    <row r="480" spans="1:15" s="9" customFormat="1" ht="36.75" customHeight="1" x14ac:dyDescent="0.2">
      <c r="A480" s="221">
        <v>383</v>
      </c>
      <c r="B480" s="158" t="s">
        <v>732</v>
      </c>
      <c r="C480" s="158" t="s">
        <v>597</v>
      </c>
      <c r="D480" s="158" t="s">
        <v>355</v>
      </c>
      <c r="E480" s="188" t="s">
        <v>347</v>
      </c>
      <c r="F480" s="188" t="s">
        <v>19</v>
      </c>
      <c r="G480" s="232">
        <v>60000</v>
      </c>
      <c r="H480" s="232">
        <v>0</v>
      </c>
      <c r="I480" s="232">
        <f t="shared" ref="I480:I481" si="197">SUM(G480:H480)</f>
        <v>60000</v>
      </c>
      <c r="J480" s="224">
        <f>IF(G480&gt;=Datos!$D$14,(Datos!$D$14*Datos!$C$14),IF(G480&lt;=Datos!$D$14,(G480*Datos!$C$14)))</f>
        <v>1722</v>
      </c>
      <c r="K480" s="233">
        <f>IF((G480-J480-L480)&lt;=Datos!$G$7,"0",IF((G480-J480-L480)&lt;=Datos!$G$8,((G480-J480-L480)-Datos!$F$8)*Datos!$I$6,IF((G480-J480-L480)&lt;=Datos!$G$9,Datos!$I$8+((G480-J480-L480)-Datos!$F$9)*Datos!$J$6,IF((G480-J480-L480)&gt;=Datos!$F$10,(Datos!$I$8+Datos!$J$8)+((G480-J480-L480)-Datos!$F$10)*Datos!$K$6))))</f>
        <v>3486.6756666666661</v>
      </c>
      <c r="L480" s="224">
        <f>IF(G480&gt;=Datos!$D$15,(Datos!$D$15*Datos!$C$15),IF(G480&lt;=Datos!$D$15,(G480*Datos!$C$15)))</f>
        <v>1824</v>
      </c>
      <c r="M480" s="232">
        <v>25</v>
      </c>
      <c r="N480" s="232">
        <f t="shared" ref="N480:N496" si="198">SUM(J480:M480)</f>
        <v>7057.6756666666661</v>
      </c>
      <c r="O480" s="280">
        <f t="shared" ref="O480:O496" si="199">+G480-N480</f>
        <v>52942.324333333338</v>
      </c>
    </row>
    <row r="481" spans="1:16" s="9" customFormat="1" ht="36.75" customHeight="1" x14ac:dyDescent="0.2">
      <c r="A481" s="221">
        <v>384</v>
      </c>
      <c r="B481" s="158" t="s">
        <v>733</v>
      </c>
      <c r="C481" s="158" t="s">
        <v>597</v>
      </c>
      <c r="D481" s="158" t="s">
        <v>462</v>
      </c>
      <c r="E481" s="188" t="s">
        <v>347</v>
      </c>
      <c r="F481" s="188" t="s">
        <v>19</v>
      </c>
      <c r="G481" s="232">
        <v>35000</v>
      </c>
      <c r="H481" s="232">
        <v>0</v>
      </c>
      <c r="I481" s="232">
        <f t="shared" si="197"/>
        <v>35000</v>
      </c>
      <c r="J481" s="224">
        <f>IF(G481&gt;=Datos!$D$14,(Datos!$D$14*Datos!$C$14),IF(G481&lt;=Datos!$D$14,(G481*Datos!$C$14)))</f>
        <v>1004.5</v>
      </c>
      <c r="K481" s="233" t="str">
        <f>IF((G481-J481-L481)&lt;=Datos!$G$7,"0",IF((G481-J481-L481)&lt;=Datos!$G$8,((G481-J481-L481)-Datos!$F$8)*Datos!$I$6,IF((G481-J481-L481)&lt;=Datos!$G$9,Datos!$I$8+((G481-J481-L481)-Datos!$F$9)*Datos!$J$6,IF((G481-J481-L481)&gt;=Datos!$F$10,(Datos!$I$8+Datos!$J$8)+((G481-J481-L481)-Datos!$F$10)*Datos!$K$6))))</f>
        <v>0</v>
      </c>
      <c r="L481" s="224">
        <f>IF(G481&gt;=Datos!$D$15,(Datos!$D$15*Datos!$C$15),IF(G481&lt;=Datos!$D$15,(G481*Datos!$C$15)))</f>
        <v>1064</v>
      </c>
      <c r="M481" s="232">
        <v>25</v>
      </c>
      <c r="N481" s="232">
        <f t="shared" si="198"/>
        <v>2093.5</v>
      </c>
      <c r="O481" s="280">
        <f t="shared" si="199"/>
        <v>32906.5</v>
      </c>
    </row>
    <row r="482" spans="1:16" s="9" customFormat="1" ht="36.75" customHeight="1" x14ac:dyDescent="0.2">
      <c r="A482" s="221">
        <v>385</v>
      </c>
      <c r="B482" s="213" t="s">
        <v>590</v>
      </c>
      <c r="C482" s="158" t="s">
        <v>597</v>
      </c>
      <c r="D482" s="181" t="s">
        <v>355</v>
      </c>
      <c r="E482" s="188" t="s">
        <v>347</v>
      </c>
      <c r="F482" s="188" t="s">
        <v>19</v>
      </c>
      <c r="G482" s="232">
        <v>60000</v>
      </c>
      <c r="H482" s="232">
        <v>0</v>
      </c>
      <c r="I482" s="232">
        <f>SUM(G482:H482)</f>
        <v>60000</v>
      </c>
      <c r="J482" s="224">
        <f>IF(G482&gt;=Datos!$D$14,(Datos!$D$14*Datos!$C$14),IF(G482&lt;=Datos!$D$14,(G482*Datos!$C$14)))</f>
        <v>1722</v>
      </c>
      <c r="K482" s="233">
        <f>IF((G482-J482-L482)&lt;=Datos!$G$7,"0",IF((G482-J482-L482)&lt;=Datos!$G$8,((G482-J482-L482)-Datos!$F$8)*Datos!$I$6,IF((G482-J482-L482)&lt;=Datos!$G$9,Datos!$I$8+((G482-J482-L482)-Datos!$F$9)*Datos!$J$6,IF((G482-J482-L482)&gt;=Datos!$F$10,(Datos!$I$8+Datos!$J$8)+((G482-J482-L482)-Datos!$F$10)*Datos!$K$6))))</f>
        <v>3486.6756666666661</v>
      </c>
      <c r="L482" s="224">
        <f>IF(G482&gt;=Datos!$D$15,(Datos!$D$15*Datos!$C$15),IF(G482&lt;=Datos!$D$15,(G482*Datos!$C$15)))</f>
        <v>1824</v>
      </c>
      <c r="M482" s="232">
        <v>25</v>
      </c>
      <c r="N482" s="232">
        <f t="shared" si="198"/>
        <v>7057.6756666666661</v>
      </c>
      <c r="O482" s="280">
        <f t="shared" si="199"/>
        <v>52942.324333333338</v>
      </c>
    </row>
    <row r="483" spans="1:16" s="9" customFormat="1" ht="36.75" customHeight="1" x14ac:dyDescent="0.2">
      <c r="A483" s="221">
        <v>386</v>
      </c>
      <c r="B483" s="158" t="s">
        <v>131</v>
      </c>
      <c r="C483" s="158" t="s">
        <v>597</v>
      </c>
      <c r="D483" s="176" t="s">
        <v>282</v>
      </c>
      <c r="E483" s="188" t="s">
        <v>347</v>
      </c>
      <c r="F483" s="188" t="s">
        <v>348</v>
      </c>
      <c r="G483" s="232">
        <v>60000</v>
      </c>
      <c r="H483" s="232">
        <v>0</v>
      </c>
      <c r="I483" s="232">
        <f t="shared" ref="I483" si="200">SUM(G483:H483)</f>
        <v>60000</v>
      </c>
      <c r="J483" s="224">
        <f>IF(G483&gt;=Datos!$D$14,(Datos!$D$14*Datos!$C$14),IF(G483&lt;=Datos!$D$14,(G483*Datos!$C$14)))</f>
        <v>1722</v>
      </c>
      <c r="K483" s="233">
        <f>IF((G483-J483-L483)&lt;=Datos!$G$7,"0",IF((G483-J483-L483)&lt;=Datos!$G$8,((G483-J483-L483)-Datos!$F$8)*Datos!$I$6,IF((G483-J483-L483)&lt;=Datos!$G$9,Datos!$I$8+((G483-J483-L483)-Datos!$F$9)*Datos!$J$6,IF((G483-J483-L483)&gt;=Datos!$F$10,(Datos!$I$8+Datos!$J$8)+((G483-J483-L483)-Datos!$F$10)*Datos!$K$6))))</f>
        <v>3486.6756666666661</v>
      </c>
      <c r="L483" s="224">
        <f>IF(G483&gt;=Datos!$D$15,(Datos!$D$15*Datos!$C$15),IF(G483&lt;=Datos!$D$15,(G483*Datos!$C$15)))</f>
        <v>1824</v>
      </c>
      <c r="M483" s="232">
        <v>25</v>
      </c>
      <c r="N483" s="232">
        <f t="shared" si="198"/>
        <v>7057.6756666666661</v>
      </c>
      <c r="O483" s="280">
        <f t="shared" si="199"/>
        <v>52942.324333333338</v>
      </c>
    </row>
    <row r="484" spans="1:16" s="9" customFormat="1" ht="36.75" customHeight="1" x14ac:dyDescent="0.2">
      <c r="A484" s="221">
        <v>387</v>
      </c>
      <c r="B484" s="158" t="s">
        <v>56</v>
      </c>
      <c r="C484" s="158" t="s">
        <v>597</v>
      </c>
      <c r="D484" s="158" t="s">
        <v>269</v>
      </c>
      <c r="E484" s="188" t="s">
        <v>347</v>
      </c>
      <c r="F484" s="188" t="s">
        <v>348</v>
      </c>
      <c r="G484" s="232">
        <v>60000</v>
      </c>
      <c r="H484" s="232">
        <v>0</v>
      </c>
      <c r="I484" s="232">
        <f t="shared" ref="I484" si="201">SUM(G484:H484)</f>
        <v>60000</v>
      </c>
      <c r="J484" s="224">
        <f>IF(G484&gt;=Datos!$D$14,(Datos!$D$14*Datos!$C$14),IF(G484&lt;=Datos!$D$14,(G484*Datos!$C$14)))</f>
        <v>1722</v>
      </c>
      <c r="K484" s="233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3486.6756666666661</v>
      </c>
      <c r="L484" s="224">
        <f>IF(G484&gt;=Datos!$D$15,(Datos!$D$15*Datos!$C$15),IF(G484&lt;=Datos!$D$15,(G484*Datos!$C$15)))</f>
        <v>1824</v>
      </c>
      <c r="M484" s="232">
        <v>25</v>
      </c>
      <c r="N484" s="232">
        <f t="shared" si="198"/>
        <v>7057.6756666666661</v>
      </c>
      <c r="O484" s="280">
        <f t="shared" si="199"/>
        <v>52942.324333333338</v>
      </c>
    </row>
    <row r="485" spans="1:16" s="9" customFormat="1" ht="36.75" customHeight="1" x14ac:dyDescent="0.2">
      <c r="A485" s="221">
        <v>388</v>
      </c>
      <c r="B485" s="158" t="s">
        <v>458</v>
      </c>
      <c r="C485" s="158" t="s">
        <v>597</v>
      </c>
      <c r="D485" s="158" t="s">
        <v>459</v>
      </c>
      <c r="E485" s="188" t="s">
        <v>347</v>
      </c>
      <c r="F485" s="188" t="s">
        <v>19</v>
      </c>
      <c r="G485" s="232">
        <v>35000</v>
      </c>
      <c r="H485" s="232">
        <v>0</v>
      </c>
      <c r="I485" s="232">
        <v>35000</v>
      </c>
      <c r="J485" s="224">
        <f>IF(G485&gt;=Datos!$D$14,(Datos!$D$14*Datos!$C$14),IF(G485&lt;=Datos!$D$14,(G485*Datos!$C$14)))</f>
        <v>1004.5</v>
      </c>
      <c r="K485" s="233" t="str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0</v>
      </c>
      <c r="L485" s="224">
        <f>IF(G485&gt;=Datos!$D$15,(Datos!$D$15*Datos!$C$15),IF(G485&lt;=Datos!$D$15,(G485*Datos!$C$15)))</f>
        <v>1064</v>
      </c>
      <c r="M485" s="232">
        <v>25</v>
      </c>
      <c r="N485" s="232">
        <f t="shared" si="198"/>
        <v>2093.5</v>
      </c>
      <c r="O485" s="280">
        <f t="shared" si="199"/>
        <v>32906.5</v>
      </c>
    </row>
    <row r="486" spans="1:16" s="9" customFormat="1" ht="36.75" customHeight="1" x14ac:dyDescent="0.2">
      <c r="A486" s="221">
        <v>389</v>
      </c>
      <c r="B486" s="158" t="s">
        <v>457</v>
      </c>
      <c r="C486" s="158" t="s">
        <v>597</v>
      </c>
      <c r="D486" s="176" t="s">
        <v>462</v>
      </c>
      <c r="E486" s="188" t="s">
        <v>347</v>
      </c>
      <c r="F486" s="188" t="s">
        <v>19</v>
      </c>
      <c r="G486" s="232">
        <v>35000</v>
      </c>
      <c r="H486" s="232">
        <v>0</v>
      </c>
      <c r="I486" s="232">
        <f t="shared" ref="I486" si="202">SUM(G486:H486)</f>
        <v>35000</v>
      </c>
      <c r="J486" s="224">
        <f>IF(G486&gt;=Datos!$D$14,(Datos!$D$14*Datos!$C$14),IF(G486&lt;=Datos!$D$14,(G486*Datos!$C$14)))</f>
        <v>1004.5</v>
      </c>
      <c r="K486" s="233" t="str">
        <f>IF((G486-J486-L486)&lt;=Datos!$G$7,"0",IF((G486-J486-L486)&lt;=Datos!$G$8,((G486-J486-L486)-Datos!$F$8)*Datos!$I$6,IF((G486-J486-L486)&lt;=Datos!$G$9,Datos!$I$8+((G486-J486-L486)-Datos!$F$9)*Datos!$J$6,IF((G486-J486-L486)&gt;=Datos!$F$10,(Datos!$I$8+Datos!$J$8)+((G486-J486-L486)-Datos!$F$10)*Datos!$K$6))))</f>
        <v>0</v>
      </c>
      <c r="L486" s="224">
        <f>IF(G486&gt;=Datos!$D$15,(Datos!$D$15*Datos!$C$15),IF(G486&lt;=Datos!$D$15,(G486*Datos!$C$15)))</f>
        <v>1064</v>
      </c>
      <c r="M486" s="232">
        <v>25</v>
      </c>
      <c r="N486" s="232">
        <f t="shared" si="198"/>
        <v>2093.5</v>
      </c>
      <c r="O486" s="280">
        <f t="shared" si="199"/>
        <v>32906.5</v>
      </c>
    </row>
    <row r="487" spans="1:16" s="9" customFormat="1" ht="36.75" customHeight="1" x14ac:dyDescent="0.2">
      <c r="A487" s="221">
        <v>390</v>
      </c>
      <c r="B487" s="158" t="s">
        <v>460</v>
      </c>
      <c r="C487" s="158" t="s">
        <v>597</v>
      </c>
      <c r="D487" s="176" t="s">
        <v>556</v>
      </c>
      <c r="E487" s="188" t="s">
        <v>347</v>
      </c>
      <c r="F487" s="188" t="s">
        <v>19</v>
      </c>
      <c r="G487" s="232">
        <v>60000</v>
      </c>
      <c r="H487" s="232">
        <v>0</v>
      </c>
      <c r="I487" s="232">
        <f t="shared" ref="I487" si="203">SUM(G487:H487)</f>
        <v>60000</v>
      </c>
      <c r="J487" s="224">
        <f>IF(G487&gt;=Datos!$D$14,(Datos!$D$14*Datos!$C$14),IF(G487&lt;=Datos!$D$14,(G487*Datos!$C$14)))</f>
        <v>1722</v>
      </c>
      <c r="K487" s="233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3486.6756666666661</v>
      </c>
      <c r="L487" s="224">
        <f>IF(G487&gt;=Datos!$D$15,(Datos!$D$15*Datos!$C$15),IF(G487&lt;=Datos!$D$15,(G487*Datos!$C$15)))</f>
        <v>1824</v>
      </c>
      <c r="M487" s="232">
        <v>25</v>
      </c>
      <c r="N487" s="232">
        <f t="shared" si="198"/>
        <v>7057.6756666666661</v>
      </c>
      <c r="O487" s="280">
        <f t="shared" si="199"/>
        <v>52942.324333333338</v>
      </c>
    </row>
    <row r="488" spans="1:16" s="9" customFormat="1" ht="36.75" customHeight="1" x14ac:dyDescent="0.2">
      <c r="A488" s="221">
        <v>391</v>
      </c>
      <c r="B488" s="243" t="s">
        <v>461</v>
      </c>
      <c r="C488" s="158" t="s">
        <v>597</v>
      </c>
      <c r="D488" s="181" t="s">
        <v>562</v>
      </c>
      <c r="E488" s="188" t="s">
        <v>347</v>
      </c>
      <c r="F488" s="188" t="s">
        <v>19</v>
      </c>
      <c r="G488" s="182">
        <v>60000</v>
      </c>
      <c r="H488" s="232">
        <v>0</v>
      </c>
      <c r="I488" s="182">
        <f t="shared" ref="I488:I491" si="204">SUM(G488:H488)</f>
        <v>60000</v>
      </c>
      <c r="J488" s="224">
        <f>IF(G488&gt;=Datos!$D$14,(Datos!$D$14*Datos!$C$14),IF(G488&lt;=Datos!$D$14,(G488*Datos!$C$14)))</f>
        <v>1722</v>
      </c>
      <c r="K488" s="233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3486.6756666666661</v>
      </c>
      <c r="L488" s="224">
        <f>IF(G488&gt;=Datos!$D$15,(Datos!$D$15*Datos!$C$15),IF(G488&lt;=Datos!$D$15,(G488*Datos!$C$15)))</f>
        <v>1824</v>
      </c>
      <c r="M488" s="232">
        <v>25</v>
      </c>
      <c r="N488" s="232">
        <f t="shared" si="198"/>
        <v>7057.6756666666661</v>
      </c>
      <c r="O488" s="280">
        <f t="shared" si="199"/>
        <v>52942.324333333338</v>
      </c>
      <c r="P488" s="25"/>
    </row>
    <row r="489" spans="1:16" s="9" customFormat="1" ht="36.75" customHeight="1" x14ac:dyDescent="0.2">
      <c r="A489" s="221">
        <v>392</v>
      </c>
      <c r="B489" s="158" t="s">
        <v>463</v>
      </c>
      <c r="C489" s="158" t="s">
        <v>597</v>
      </c>
      <c r="D489" s="176" t="s">
        <v>556</v>
      </c>
      <c r="E489" s="188" t="s">
        <v>347</v>
      </c>
      <c r="F489" s="188" t="s">
        <v>19</v>
      </c>
      <c r="G489" s="232">
        <v>60000</v>
      </c>
      <c r="H489" s="232">
        <v>0</v>
      </c>
      <c r="I489" s="232">
        <f t="shared" si="204"/>
        <v>60000</v>
      </c>
      <c r="J489" s="224">
        <f>IF(G489&gt;=Datos!$D$14,(Datos!$D$14*Datos!$C$14),IF(G489&lt;=Datos!$D$14,(G489*Datos!$C$14)))</f>
        <v>1722</v>
      </c>
      <c r="K489" s="233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3486.6756666666661</v>
      </c>
      <c r="L489" s="224">
        <f>IF(G489&gt;=Datos!$D$15,(Datos!$D$15*Datos!$C$15),IF(G489&lt;=Datos!$D$15,(G489*Datos!$C$15)))</f>
        <v>1824</v>
      </c>
      <c r="M489" s="232">
        <v>25</v>
      </c>
      <c r="N489" s="232">
        <f t="shared" si="198"/>
        <v>7057.6756666666661</v>
      </c>
      <c r="O489" s="280">
        <f t="shared" si="199"/>
        <v>52942.324333333338</v>
      </c>
    </row>
    <row r="490" spans="1:16" s="9" customFormat="1" ht="36.75" customHeight="1" x14ac:dyDescent="0.2">
      <c r="A490" s="221">
        <v>393</v>
      </c>
      <c r="B490" s="158" t="s">
        <v>465</v>
      </c>
      <c r="C490" s="158" t="s">
        <v>597</v>
      </c>
      <c r="D490" s="158" t="s">
        <v>560</v>
      </c>
      <c r="E490" s="188" t="s">
        <v>347</v>
      </c>
      <c r="F490" s="188" t="s">
        <v>19</v>
      </c>
      <c r="G490" s="232">
        <v>60000</v>
      </c>
      <c r="H490" s="232">
        <v>0</v>
      </c>
      <c r="I490" s="232">
        <f t="shared" si="204"/>
        <v>60000</v>
      </c>
      <c r="J490" s="224">
        <f>IF(G490&gt;=Datos!$D$14,(Datos!$D$14*Datos!$C$14),IF(G490&lt;=Datos!$D$14,(G490*Datos!$C$14)))</f>
        <v>1722</v>
      </c>
      <c r="K490" s="233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3486.6756666666661</v>
      </c>
      <c r="L490" s="224">
        <f>IF(G490&gt;=Datos!$D$15,(Datos!$D$15*Datos!$C$15),IF(G490&lt;=Datos!$D$15,(G490*Datos!$C$15)))</f>
        <v>1824</v>
      </c>
      <c r="M490" s="232">
        <v>25</v>
      </c>
      <c r="N490" s="232">
        <f t="shared" si="198"/>
        <v>7057.6756666666661</v>
      </c>
      <c r="O490" s="280">
        <f t="shared" si="199"/>
        <v>52942.324333333338</v>
      </c>
    </row>
    <row r="491" spans="1:16" s="9" customFormat="1" ht="36.75" customHeight="1" x14ac:dyDescent="0.2">
      <c r="A491" s="221">
        <v>394</v>
      </c>
      <c r="B491" s="158" t="s">
        <v>450</v>
      </c>
      <c r="C491" s="158" t="s">
        <v>597</v>
      </c>
      <c r="D491" s="158" t="s">
        <v>451</v>
      </c>
      <c r="E491" s="188" t="s">
        <v>347</v>
      </c>
      <c r="F491" s="188" t="s">
        <v>19</v>
      </c>
      <c r="G491" s="232">
        <v>35000</v>
      </c>
      <c r="H491" s="232">
        <v>0</v>
      </c>
      <c r="I491" s="232">
        <f t="shared" si="204"/>
        <v>35000</v>
      </c>
      <c r="J491" s="224">
        <f>IF(G491&gt;=Datos!$D$14,(Datos!$D$14*Datos!$C$14),IF(G491&lt;=Datos!$D$14,(G491*Datos!$C$14)))</f>
        <v>1004.5</v>
      </c>
      <c r="K491" s="233" t="str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0</v>
      </c>
      <c r="L491" s="224">
        <f>IF(G491&gt;=Datos!$D$15,(Datos!$D$15*Datos!$C$15),IF(G491&lt;=Datos!$D$15,(G491*Datos!$C$15)))</f>
        <v>1064</v>
      </c>
      <c r="M491" s="232">
        <v>25</v>
      </c>
      <c r="N491" s="232">
        <f t="shared" si="198"/>
        <v>2093.5</v>
      </c>
      <c r="O491" s="280">
        <f t="shared" si="199"/>
        <v>32906.5</v>
      </c>
    </row>
    <row r="492" spans="1:16" s="9" customFormat="1" ht="36.75" customHeight="1" x14ac:dyDescent="0.2">
      <c r="A492" s="221">
        <v>395</v>
      </c>
      <c r="B492" s="243" t="s">
        <v>493</v>
      </c>
      <c r="C492" s="158" t="s">
        <v>597</v>
      </c>
      <c r="D492" s="243" t="s">
        <v>400</v>
      </c>
      <c r="E492" s="188" t="s">
        <v>347</v>
      </c>
      <c r="F492" s="188" t="s">
        <v>19</v>
      </c>
      <c r="G492" s="182">
        <v>60000</v>
      </c>
      <c r="H492" s="232">
        <v>0</v>
      </c>
      <c r="I492" s="182">
        <f t="shared" ref="I492:I496" si="205">SUM(G492:H492)</f>
        <v>60000</v>
      </c>
      <c r="J492" s="224">
        <f>IF(G492&gt;=Datos!$D$14,(Datos!$D$14*Datos!$C$14),IF(G492&lt;=Datos!$D$14,(G492*Datos!$C$14)))</f>
        <v>1722</v>
      </c>
      <c r="K492" s="233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3486.6756666666661</v>
      </c>
      <c r="L492" s="224">
        <f>IF(G492&gt;=Datos!$D$15,(Datos!$D$15*Datos!$C$15),IF(G492&lt;=Datos!$D$15,(G492*Datos!$C$15)))</f>
        <v>1824</v>
      </c>
      <c r="M492" s="232">
        <v>25</v>
      </c>
      <c r="N492" s="232">
        <f t="shared" si="198"/>
        <v>7057.6756666666661</v>
      </c>
      <c r="O492" s="280">
        <f t="shared" si="199"/>
        <v>52942.324333333338</v>
      </c>
    </row>
    <row r="493" spans="1:16" s="9" customFormat="1" ht="36.75" customHeight="1" x14ac:dyDescent="0.2">
      <c r="A493" s="221">
        <v>396</v>
      </c>
      <c r="B493" s="176" t="s">
        <v>610</v>
      </c>
      <c r="C493" s="158" t="s">
        <v>597</v>
      </c>
      <c r="D493" s="176" t="s">
        <v>609</v>
      </c>
      <c r="E493" s="188" t="s">
        <v>347</v>
      </c>
      <c r="F493" s="188" t="s">
        <v>19</v>
      </c>
      <c r="G493" s="232">
        <v>35000</v>
      </c>
      <c r="H493" s="232">
        <v>0</v>
      </c>
      <c r="I493" s="232">
        <f t="shared" si="205"/>
        <v>35000</v>
      </c>
      <c r="J493" s="224">
        <v>1004.5</v>
      </c>
      <c r="K493" s="233" t="str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0</v>
      </c>
      <c r="L493" s="224">
        <f>IF(G493&gt;=Datos!$D$15,(Datos!$D$15*Datos!$C$15),IF(G493&lt;=Datos!$D$15,(G493*Datos!$C$15)))</f>
        <v>1064</v>
      </c>
      <c r="M493" s="232">
        <v>25</v>
      </c>
      <c r="N493" s="232">
        <f t="shared" si="198"/>
        <v>2093.5</v>
      </c>
      <c r="O493" s="280">
        <f t="shared" si="199"/>
        <v>32906.5</v>
      </c>
    </row>
    <row r="494" spans="1:16" s="9" customFormat="1" ht="36.75" customHeight="1" x14ac:dyDescent="0.2">
      <c r="A494" s="221">
        <v>397</v>
      </c>
      <c r="B494" s="176" t="s">
        <v>623</v>
      </c>
      <c r="C494" s="158" t="s">
        <v>597</v>
      </c>
      <c r="D494" s="176" t="s">
        <v>624</v>
      </c>
      <c r="E494" s="188" t="s">
        <v>347</v>
      </c>
      <c r="F494" s="188" t="s">
        <v>19</v>
      </c>
      <c r="G494" s="232">
        <v>35000</v>
      </c>
      <c r="H494" s="232">
        <v>0</v>
      </c>
      <c r="I494" s="232">
        <f t="shared" si="205"/>
        <v>35000</v>
      </c>
      <c r="J494" s="224">
        <v>1004.5</v>
      </c>
      <c r="K494" s="233" t="str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0</v>
      </c>
      <c r="L494" s="224">
        <f>IF(G494&gt;=Datos!$D$15,(Datos!$D$15*Datos!$C$15),IF(G494&lt;=Datos!$D$15,(G494*Datos!$C$15)))</f>
        <v>1064</v>
      </c>
      <c r="M494" s="232">
        <v>25</v>
      </c>
      <c r="N494" s="232">
        <f t="shared" si="198"/>
        <v>2093.5</v>
      </c>
      <c r="O494" s="280">
        <f t="shared" si="199"/>
        <v>32906.5</v>
      </c>
    </row>
    <row r="495" spans="1:16" s="9" customFormat="1" ht="36.75" customHeight="1" x14ac:dyDescent="0.2">
      <c r="A495" s="221">
        <v>398</v>
      </c>
      <c r="B495" s="213" t="s">
        <v>588</v>
      </c>
      <c r="C495" s="158" t="s">
        <v>597</v>
      </c>
      <c r="D495" s="181" t="s">
        <v>589</v>
      </c>
      <c r="E495" s="188" t="s">
        <v>347</v>
      </c>
      <c r="F495" s="188" t="s">
        <v>19</v>
      </c>
      <c r="G495" s="232">
        <v>60000</v>
      </c>
      <c r="H495" s="232">
        <v>0</v>
      </c>
      <c r="I495" s="232">
        <f t="shared" si="205"/>
        <v>60000</v>
      </c>
      <c r="J495" s="224">
        <v>1722</v>
      </c>
      <c r="K495" s="233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3486.6756666666661</v>
      </c>
      <c r="L495" s="224">
        <f>IF(G495&gt;=Datos!$D$15,(Datos!$D$15*Datos!$C$15),IF(G495&lt;=Datos!$D$15,(G495*Datos!$C$15)))</f>
        <v>1824</v>
      </c>
      <c r="M495" s="232">
        <v>25</v>
      </c>
      <c r="N495" s="232">
        <f t="shared" si="198"/>
        <v>7057.6756666666661</v>
      </c>
      <c r="O495" s="280">
        <f t="shared" si="199"/>
        <v>52942.324333333338</v>
      </c>
    </row>
    <row r="496" spans="1:16" s="9" customFormat="1" ht="36.75" customHeight="1" x14ac:dyDescent="0.2">
      <c r="A496" s="221">
        <v>399</v>
      </c>
      <c r="B496" s="213" t="s">
        <v>751</v>
      </c>
      <c r="C496" s="158" t="s">
        <v>597</v>
      </c>
      <c r="D496" s="181" t="s">
        <v>400</v>
      </c>
      <c r="E496" s="188" t="s">
        <v>347</v>
      </c>
      <c r="F496" s="188" t="s">
        <v>19</v>
      </c>
      <c r="G496" s="232">
        <v>60000</v>
      </c>
      <c r="H496" s="232">
        <v>0</v>
      </c>
      <c r="I496" s="232">
        <f t="shared" si="205"/>
        <v>60000</v>
      </c>
      <c r="J496" s="224">
        <v>1722</v>
      </c>
      <c r="K496" s="233">
        <v>3143.58</v>
      </c>
      <c r="L496" s="224">
        <f>IF(G496&gt;=Datos!$D$15,(Datos!$D$15*Datos!$C$15),IF(G496&lt;=Datos!$D$15,(G496*Datos!$C$15)))</f>
        <v>1824</v>
      </c>
      <c r="M496" s="232">
        <v>1740.46</v>
      </c>
      <c r="N496" s="232">
        <f t="shared" si="198"/>
        <v>8430.0400000000009</v>
      </c>
      <c r="O496" s="280">
        <f t="shared" si="199"/>
        <v>51569.96</v>
      </c>
    </row>
    <row r="497" spans="1:16" s="123" customFormat="1" ht="36.75" customHeight="1" x14ac:dyDescent="0.2">
      <c r="A497" s="311" t="s">
        <v>631</v>
      </c>
      <c r="B497" s="312"/>
      <c r="C497" s="167">
        <v>17</v>
      </c>
      <c r="D497" s="167"/>
      <c r="E497" s="279"/>
      <c r="F497" s="185"/>
      <c r="G497" s="171">
        <f>SUM(G480:G496)</f>
        <v>870000</v>
      </c>
      <c r="H497" s="171">
        <f t="shared" ref="H497:O499" si="206">SUM(H480:H496)</f>
        <v>0</v>
      </c>
      <c r="I497" s="171">
        <f t="shared" si="206"/>
        <v>870000</v>
      </c>
      <c r="J497" s="171">
        <f t="shared" si="206"/>
        <v>24969</v>
      </c>
      <c r="K497" s="171">
        <f t="shared" si="206"/>
        <v>38010.336666666662</v>
      </c>
      <c r="L497" s="171">
        <f t="shared" si="206"/>
        <v>26448</v>
      </c>
      <c r="M497" s="171">
        <f t="shared" si="206"/>
        <v>2140.46</v>
      </c>
      <c r="N497" s="171">
        <f t="shared" si="206"/>
        <v>91567.796666666633</v>
      </c>
      <c r="O497" s="171">
        <f t="shared" si="206"/>
        <v>778432.20333333337</v>
      </c>
    </row>
    <row r="498" spans="1:16" ht="36.75" customHeight="1" thickBot="1" x14ac:dyDescent="0.25">
      <c r="A498" s="336" t="s">
        <v>345</v>
      </c>
      <c r="B498" s="335"/>
      <c r="C498" s="333"/>
      <c r="D498" s="334"/>
      <c r="E498" s="334"/>
      <c r="F498" s="335"/>
      <c r="G498" s="286">
        <f t="shared" ref="G498:O498" si="207">+G497+G478+G470+G423+G416+G410+G389+G385+G382+G369+G317+G314+G309+G301+G295+G283+G280+G274+G264+G252+G234+G230+G226+G218+G214+G208+G205+G198+G194+G191+G166+G92+G88+G76+G69+G72+G58+G52+G38+G32+G27+G23+G16+G170</f>
        <v>19416368.560000002</v>
      </c>
      <c r="H498" s="286">
        <f t="shared" si="207"/>
        <v>0</v>
      </c>
      <c r="I498" s="286">
        <f t="shared" si="207"/>
        <v>19416368.560000002</v>
      </c>
      <c r="J498" s="286">
        <f t="shared" si="207"/>
        <v>557249.782672</v>
      </c>
      <c r="K498" s="286">
        <f t="shared" si="207"/>
        <v>1134204.8605344</v>
      </c>
      <c r="L498" s="286">
        <f t="shared" si="207"/>
        <v>588540.76022400009</v>
      </c>
      <c r="M498" s="286">
        <f t="shared" si="207"/>
        <v>493663.65</v>
      </c>
      <c r="N498" s="286">
        <f t="shared" si="207"/>
        <v>2773659.0534303989</v>
      </c>
      <c r="O498" s="286">
        <f t="shared" si="207"/>
        <v>16642709.5065696</v>
      </c>
    </row>
    <row r="499" spans="1:16" s="19" customFormat="1" ht="36.75" customHeight="1" x14ac:dyDescent="0.2">
      <c r="B499" s="247"/>
      <c r="C499" s="248"/>
      <c r="D499" s="249"/>
      <c r="E499" s="249"/>
      <c r="F499" s="249"/>
      <c r="G499" s="217"/>
      <c r="H499"/>
      <c r="I499" s="217"/>
      <c r="J499" s="217"/>
      <c r="K499" s="217"/>
      <c r="L499" s="217"/>
      <c r="M499" s="217"/>
      <c r="N499" s="217"/>
      <c r="O499" s="217"/>
      <c r="P499"/>
    </row>
    <row r="500" spans="1:16" s="19" customFormat="1" ht="36.75" customHeight="1" x14ac:dyDescent="0.2">
      <c r="B500" s="247"/>
      <c r="C500" s="248"/>
      <c r="D500" s="249"/>
      <c r="E500" s="249"/>
      <c r="F500" s="250"/>
      <c r="G500" s="250"/>
      <c r="H500" s="250"/>
      <c r="I500" s="250"/>
      <c r="J500" s="250"/>
      <c r="K500" s="250"/>
      <c r="L500" s="250"/>
      <c r="M500" s="250"/>
      <c r="N500" s="250"/>
      <c r="O500" s="250"/>
    </row>
    <row r="501" spans="1:16" s="19" customFormat="1" ht="36.75" customHeight="1" x14ac:dyDescent="0.2">
      <c r="B501" s="247"/>
      <c r="C501" s="248"/>
      <c r="D501" s="249"/>
      <c r="E501" s="249"/>
      <c r="F501" s="251"/>
      <c r="G501" s="250"/>
      <c r="H501" s="251"/>
      <c r="I501" s="252"/>
      <c r="J501" s="354"/>
      <c r="K501" s="252"/>
      <c r="L501" s="252"/>
      <c r="M501" s="252"/>
      <c r="N501" s="252"/>
      <c r="O501"/>
    </row>
    <row r="502" spans="1:16" ht="36.75" customHeight="1" x14ac:dyDescent="0.2">
      <c r="A502"/>
      <c r="C502" s="2" t="s">
        <v>20</v>
      </c>
      <c r="E502" s="253"/>
      <c r="F502"/>
      <c r="G502" s="326" t="s">
        <v>22</v>
      </c>
      <c r="H502" s="326"/>
      <c r="I502" s="9"/>
      <c r="J502" s="254"/>
      <c r="K502" s="254"/>
      <c r="L502" s="255"/>
      <c r="M502" s="2" t="s">
        <v>22</v>
      </c>
      <c r="N502" s="2"/>
      <c r="O502"/>
    </row>
    <row r="503" spans="1:16" ht="27" customHeight="1" x14ac:dyDescent="0.2">
      <c r="A503"/>
      <c r="C503" s="2"/>
      <c r="E503" s="253"/>
      <c r="F503"/>
      <c r="G503" s="352"/>
      <c r="H503" s="353"/>
      <c r="I503" s="255"/>
      <c r="J503" s="256"/>
      <c r="K503" s="256"/>
      <c r="L503" s="255"/>
      <c r="M503" s="255"/>
      <c r="N503" s="255"/>
      <c r="O503" s="352"/>
    </row>
    <row r="504" spans="1:16" ht="27" customHeight="1" x14ac:dyDescent="0.2">
      <c r="A504"/>
      <c r="C504" s="2"/>
      <c r="E504" s="257"/>
      <c r="F504"/>
      <c r="G504"/>
      <c r="I504" s="9"/>
      <c r="J504" s="254"/>
      <c r="K504" s="258"/>
      <c r="L504" s="9"/>
      <c r="M504" s="9"/>
      <c r="N504" s="9"/>
      <c r="O504"/>
    </row>
    <row r="505" spans="1:16" ht="27" customHeight="1" x14ac:dyDescent="0.2">
      <c r="A505"/>
      <c r="C505" s="197"/>
      <c r="D505" s="253"/>
      <c r="E505" s="253"/>
      <c r="F505"/>
      <c r="G505" s="197"/>
      <c r="H505" s="218"/>
      <c r="I505" s="9"/>
      <c r="J505" s="254"/>
      <c r="K505" s="9"/>
      <c r="L505" s="9"/>
      <c r="M505" s="259"/>
      <c r="N505" s="9"/>
      <c r="O505"/>
    </row>
    <row r="506" spans="1:16" ht="24.75" customHeight="1" x14ac:dyDescent="0.2">
      <c r="C506" s="2" t="s">
        <v>21</v>
      </c>
      <c r="D506" s="260"/>
      <c r="E506" s="253"/>
      <c r="F506"/>
      <c r="G506" s="316" t="s">
        <v>24</v>
      </c>
      <c r="H506" s="316"/>
      <c r="I506" s="9"/>
      <c r="J506" s="261"/>
      <c r="K506" s="254"/>
      <c r="L506" s="9"/>
      <c r="M506" s="2" t="s">
        <v>23</v>
      </c>
      <c r="N506" s="2"/>
      <c r="O506"/>
    </row>
    <row r="507" spans="1:16" ht="24.75" customHeight="1" x14ac:dyDescent="0.2">
      <c r="D507" s="253"/>
      <c r="E507" s="253"/>
      <c r="F507" s="253"/>
      <c r="K507" s="262"/>
      <c r="L507" s="262"/>
    </row>
    <row r="508" spans="1:16" x14ac:dyDescent="0.2">
      <c r="D508" s="263"/>
      <c r="E508" s="253"/>
      <c r="K508" s="264"/>
      <c r="L508" s="265"/>
    </row>
    <row r="509" spans="1:16" x14ac:dyDescent="0.2">
      <c r="E509" s="253"/>
    </row>
    <row r="510" spans="1:16" x14ac:dyDescent="0.2">
      <c r="D510" s="266"/>
      <c r="E510" s="267"/>
      <c r="G510" s="268"/>
      <c r="H510" s="268"/>
      <c r="I510" s="268"/>
      <c r="J510" s="262"/>
      <c r="K510" s="262"/>
      <c r="L510" s="262"/>
      <c r="M510" s="262"/>
      <c r="N510" s="262"/>
      <c r="O510" s="262"/>
    </row>
    <row r="511" spans="1:16" ht="14.25" x14ac:dyDescent="0.2">
      <c r="A511" s="11"/>
      <c r="B511" s="30"/>
      <c r="C511" s="10"/>
      <c r="D511" s="101"/>
      <c r="E511" s="30"/>
      <c r="F511" s="101"/>
      <c r="G511" s="11"/>
      <c r="H511" s="11"/>
      <c r="I511" s="11"/>
      <c r="J511" s="27"/>
      <c r="K511" s="27"/>
      <c r="L511" s="28"/>
      <c r="M511" s="27"/>
      <c r="N511" s="27"/>
      <c r="O511" s="27"/>
    </row>
    <row r="512" spans="1:16" ht="21.75" customHeight="1" x14ac:dyDescent="0.2">
      <c r="A512" s="134"/>
      <c r="B512" s="30"/>
      <c r="D512"/>
      <c r="E512"/>
      <c r="F512" s="117"/>
      <c r="G512" s="11"/>
      <c r="H512" s="11"/>
      <c r="I512" s="11"/>
      <c r="J512" s="28"/>
      <c r="K512" s="27"/>
      <c r="M512" s="102"/>
      <c r="N512" s="102"/>
      <c r="O512" s="102"/>
    </row>
    <row r="513" spans="1:15" ht="21.75" customHeight="1" x14ac:dyDescent="0.2">
      <c r="A513" s="11"/>
      <c r="B513" s="30"/>
      <c r="D513"/>
      <c r="E513"/>
      <c r="F513" s="30"/>
      <c r="G513" s="11"/>
      <c r="H513" s="15"/>
      <c r="I513" s="11"/>
      <c r="J513" s="28"/>
      <c r="K513" s="28"/>
      <c r="L513" s="105"/>
      <c r="M513" s="105"/>
      <c r="N513" s="27"/>
      <c r="O513" s="27"/>
    </row>
    <row r="514" spans="1:15" ht="21.75" customHeight="1" x14ac:dyDescent="0.2">
      <c r="A514" s="11"/>
      <c r="B514" s="30"/>
      <c r="D514"/>
      <c r="E514"/>
      <c r="F514" s="30"/>
      <c r="G514" s="11"/>
      <c r="H514" s="11"/>
      <c r="I514" s="11"/>
      <c r="J514" s="27"/>
      <c r="K514" s="122"/>
      <c r="L514" s="27"/>
      <c r="M514" s="27"/>
      <c r="N514" s="27"/>
      <c r="O514" s="27"/>
    </row>
    <row r="515" spans="1:15" ht="21.75" customHeight="1" x14ac:dyDescent="0.2">
      <c r="A515" s="11"/>
      <c r="B515" s="30"/>
      <c r="C515" s="10"/>
      <c r="D515" s="101"/>
      <c r="E515" s="30"/>
      <c r="F515" s="30"/>
      <c r="G515" s="119"/>
      <c r="H515" s="115"/>
      <c r="I515" s="11"/>
      <c r="J515" s="27"/>
      <c r="K515" s="27"/>
      <c r="L515" s="27"/>
      <c r="M515" s="27"/>
      <c r="N515" s="27"/>
      <c r="O515" s="27"/>
    </row>
    <row r="516" spans="1:15" ht="21.75" customHeight="1" x14ac:dyDescent="0.2">
      <c r="A516" s="11"/>
      <c r="B516" s="30"/>
      <c r="C516" s="10"/>
      <c r="D516" s="30"/>
      <c r="E516" s="30"/>
      <c r="F516" s="30"/>
      <c r="G516" s="11"/>
      <c r="H516" s="11"/>
      <c r="I516" s="11"/>
      <c r="J516" s="27"/>
      <c r="K516" s="27"/>
      <c r="L516" s="27"/>
      <c r="M516" s="27"/>
      <c r="N516" s="27"/>
      <c r="O516" s="27"/>
    </row>
    <row r="517" spans="1:15" ht="21.75" customHeight="1" x14ac:dyDescent="0.2">
      <c r="A517" s="11"/>
      <c r="B517" s="30"/>
      <c r="C517" s="10"/>
      <c r="D517" s="116"/>
      <c r="E517" s="30"/>
      <c r="F517" s="30"/>
      <c r="G517" s="120"/>
      <c r="H517" s="11"/>
      <c r="I517" s="11"/>
      <c r="J517" s="27"/>
      <c r="K517" s="27"/>
      <c r="L517" s="27"/>
      <c r="M517" s="27"/>
      <c r="N517" s="27"/>
      <c r="O517" s="27"/>
    </row>
    <row r="518" spans="1:15" ht="21.75" customHeight="1" x14ac:dyDescent="0.2">
      <c r="A518" s="11"/>
      <c r="B518" s="30"/>
      <c r="C518" s="10"/>
      <c r="D518" s="30"/>
      <c r="E518" s="30"/>
      <c r="F518" s="30"/>
      <c r="G518" s="11"/>
      <c r="H518" s="11"/>
      <c r="I518" s="11"/>
      <c r="J518" s="27"/>
      <c r="K518" s="27"/>
      <c r="L518" s="27"/>
      <c r="M518" s="27"/>
      <c r="N518" s="27"/>
      <c r="O518" s="27"/>
    </row>
    <row r="519" spans="1:15" ht="21.75" customHeight="1" x14ac:dyDescent="0.2">
      <c r="A519" s="11"/>
      <c r="B519" s="30"/>
      <c r="C519" s="10"/>
      <c r="D519" s="30"/>
      <c r="E519" s="30"/>
      <c r="F519" s="30"/>
      <c r="G519" s="11"/>
      <c r="H519" s="11"/>
      <c r="I519" s="11"/>
      <c r="J519" s="27"/>
      <c r="K519" s="27"/>
      <c r="L519" s="27"/>
      <c r="M519" s="27"/>
      <c r="N519" s="27"/>
      <c r="O519" s="27"/>
    </row>
    <row r="520" spans="1:15" ht="21.75" customHeight="1" x14ac:dyDescent="0.2">
      <c r="A520" s="11"/>
      <c r="B520" s="30"/>
      <c r="C520" s="10"/>
      <c r="D520" s="30"/>
      <c r="E520" s="30"/>
      <c r="F520" s="30"/>
      <c r="G520" s="11"/>
      <c r="H520" s="11"/>
      <c r="I520" s="11"/>
      <c r="J520" s="27"/>
      <c r="K520" s="27"/>
      <c r="L520" s="27"/>
      <c r="M520" s="27"/>
      <c r="N520" s="27"/>
      <c r="O520" s="27"/>
    </row>
    <row r="521" spans="1:15" ht="21.75" customHeight="1" x14ac:dyDescent="0.2">
      <c r="A521" s="11"/>
      <c r="B521" s="30"/>
      <c r="C521" s="10"/>
      <c r="D521" s="30"/>
      <c r="E521" s="30"/>
      <c r="F521" s="30"/>
      <c r="G521" s="11"/>
      <c r="H521" s="11"/>
      <c r="I521" s="11"/>
      <c r="J521" s="27"/>
      <c r="K521" s="27"/>
      <c r="L521" s="27"/>
      <c r="M521" s="27"/>
      <c r="N521" s="27"/>
      <c r="O521" s="27"/>
    </row>
    <row r="522" spans="1:15" ht="21.75" customHeight="1" x14ac:dyDescent="0.2">
      <c r="A522" s="11"/>
      <c r="B522" s="30"/>
      <c r="C522" s="10"/>
      <c r="D522" s="30"/>
      <c r="E522" s="30"/>
      <c r="F522" s="30"/>
      <c r="G522" s="11"/>
      <c r="H522" s="11"/>
      <c r="I522" s="11"/>
      <c r="J522" s="27"/>
      <c r="K522" s="27"/>
      <c r="L522" s="27"/>
      <c r="M522" s="27"/>
      <c r="N522" s="27"/>
      <c r="O522" s="27"/>
    </row>
    <row r="523" spans="1:15" ht="21.75" customHeight="1" x14ac:dyDescent="0.2">
      <c r="A523" s="11"/>
      <c r="B523" s="30"/>
      <c r="C523" s="10"/>
      <c r="D523" s="30"/>
      <c r="E523" s="30"/>
      <c r="F523" s="30"/>
      <c r="G523" s="11"/>
      <c r="H523" s="11"/>
      <c r="I523" s="11"/>
      <c r="J523" s="27"/>
      <c r="K523" s="27"/>
      <c r="L523" s="27"/>
      <c r="M523" s="27"/>
      <c r="N523" s="27"/>
      <c r="O523" s="27"/>
    </row>
    <row r="524" spans="1:15" ht="21.75" customHeight="1" x14ac:dyDescent="0.2">
      <c r="A524" s="11"/>
      <c r="B524" s="30"/>
      <c r="C524" s="10"/>
      <c r="D524" s="30"/>
      <c r="E524" s="30"/>
      <c r="F524" s="30"/>
      <c r="G524" s="11"/>
      <c r="H524" s="11"/>
      <c r="I524" s="11"/>
      <c r="J524" s="27"/>
      <c r="K524" s="27"/>
      <c r="L524" s="27"/>
      <c r="M524" s="27"/>
      <c r="N524" s="27"/>
      <c r="O524" s="27"/>
    </row>
    <row r="525" spans="1:15" ht="21.75" customHeight="1" x14ac:dyDescent="0.2">
      <c r="A525" s="11"/>
      <c r="B525" s="30"/>
      <c r="C525" s="10"/>
      <c r="D525" s="30"/>
      <c r="E525" s="30"/>
      <c r="F525" s="30"/>
      <c r="G525" s="11"/>
      <c r="H525" s="11"/>
      <c r="I525" s="11"/>
      <c r="J525" s="27"/>
      <c r="K525" s="27"/>
      <c r="L525" s="27"/>
      <c r="M525" s="27"/>
      <c r="N525" s="27"/>
      <c r="O525" s="27"/>
    </row>
    <row r="526" spans="1:15" ht="21.75" customHeight="1" x14ac:dyDescent="0.2">
      <c r="A526" s="11"/>
      <c r="B526" s="30"/>
      <c r="C526" s="10"/>
      <c r="D526" s="30"/>
      <c r="E526" s="30"/>
      <c r="F526" s="30"/>
      <c r="G526" s="11"/>
      <c r="H526" s="11"/>
      <c r="I526" s="11"/>
      <c r="J526" s="27"/>
      <c r="K526" s="27"/>
      <c r="L526" s="27"/>
      <c r="M526" s="27"/>
      <c r="N526" s="27"/>
      <c r="O526" s="27"/>
    </row>
    <row r="527" spans="1:15" ht="21.75" customHeight="1" x14ac:dyDescent="0.2">
      <c r="A527" s="11"/>
      <c r="B527" s="30"/>
      <c r="C527" s="10"/>
      <c r="D527" s="30"/>
      <c r="E527" s="30"/>
      <c r="F527" s="30"/>
      <c r="G527" s="11"/>
      <c r="H527" s="11"/>
      <c r="I527" s="11"/>
      <c r="J527" s="27"/>
      <c r="K527" s="27"/>
      <c r="L527" s="27"/>
      <c r="M527" s="27"/>
      <c r="N527" s="27"/>
      <c r="O527" s="27"/>
    </row>
    <row r="528" spans="1:15" ht="21.75" customHeight="1" x14ac:dyDescent="0.2">
      <c r="A528" s="11"/>
      <c r="B528" s="30"/>
      <c r="C528" s="10"/>
      <c r="D528" s="30"/>
      <c r="E528" s="30"/>
      <c r="F528" s="30"/>
      <c r="G528" s="11"/>
      <c r="H528" s="11"/>
      <c r="I528" s="11"/>
      <c r="J528" s="27"/>
      <c r="K528" s="27"/>
      <c r="L528" s="27"/>
      <c r="M528" s="27"/>
      <c r="N528" s="27"/>
      <c r="O528" s="27"/>
    </row>
    <row r="529" spans="1:15" ht="21.75" customHeight="1" x14ac:dyDescent="0.2">
      <c r="A529" s="11"/>
      <c r="B529" s="30"/>
      <c r="C529" s="10"/>
      <c r="D529" s="30"/>
      <c r="E529" s="30"/>
      <c r="F529" s="30"/>
      <c r="G529" s="11"/>
      <c r="H529" s="11"/>
      <c r="I529" s="11"/>
      <c r="J529" s="27"/>
      <c r="K529" s="27"/>
      <c r="L529" s="27"/>
      <c r="M529" s="27"/>
      <c r="N529" s="27"/>
      <c r="O529" s="27"/>
    </row>
    <row r="530" spans="1:15" ht="21.75" customHeight="1" x14ac:dyDescent="0.2">
      <c r="A530" s="11"/>
      <c r="B530" s="30"/>
      <c r="C530" s="10"/>
      <c r="D530" s="30"/>
      <c r="E530" s="30"/>
      <c r="F530" s="30"/>
      <c r="G530" s="11"/>
      <c r="H530" s="11"/>
      <c r="I530" s="11"/>
      <c r="J530" s="27"/>
      <c r="K530" s="27"/>
      <c r="L530" s="27"/>
      <c r="M530" s="27"/>
      <c r="N530" s="27"/>
      <c r="O530" s="27"/>
    </row>
    <row r="531" spans="1:15" ht="21.75" customHeight="1" x14ac:dyDescent="0.2">
      <c r="A531" s="11"/>
      <c r="B531" s="30"/>
      <c r="C531" s="10"/>
      <c r="D531" s="30"/>
      <c r="E531" s="30"/>
      <c r="F531" s="30"/>
      <c r="G531" s="11"/>
      <c r="H531" s="11"/>
      <c r="I531" s="11"/>
      <c r="J531" s="27"/>
      <c r="K531" s="27"/>
      <c r="L531" s="27"/>
      <c r="M531" s="27"/>
      <c r="N531" s="27"/>
      <c r="O531" s="27"/>
    </row>
    <row r="532" spans="1:15" ht="21.75" customHeight="1" x14ac:dyDescent="0.2">
      <c r="A532" s="11"/>
      <c r="B532" s="30"/>
      <c r="C532" s="10"/>
      <c r="D532" s="30"/>
      <c r="E532" s="30"/>
      <c r="F532" s="30"/>
      <c r="G532" s="11"/>
      <c r="H532" s="11"/>
      <c r="I532" s="11"/>
      <c r="J532" s="27"/>
      <c r="K532" s="27"/>
      <c r="L532" s="27"/>
      <c r="M532" s="27"/>
      <c r="N532" s="27"/>
      <c r="O532" s="27"/>
    </row>
    <row r="533" spans="1:15" ht="21.75" customHeight="1" x14ac:dyDescent="0.2">
      <c r="A533" s="11"/>
      <c r="B533" s="30"/>
      <c r="C533" s="10"/>
      <c r="D533" s="30"/>
      <c r="E533" s="30"/>
      <c r="F533" s="30"/>
      <c r="G533" s="11"/>
      <c r="H533" s="11"/>
      <c r="I533" s="11"/>
      <c r="J533" s="27"/>
      <c r="K533" s="27"/>
      <c r="L533" s="27"/>
      <c r="M533" s="27"/>
      <c r="N533" s="27"/>
      <c r="O533" s="27"/>
    </row>
    <row r="534" spans="1:15" ht="21.75" customHeight="1" x14ac:dyDescent="0.2">
      <c r="A534" s="11"/>
      <c r="B534" s="30"/>
      <c r="C534" s="10"/>
      <c r="D534" s="30"/>
      <c r="E534" s="30"/>
      <c r="F534" s="30"/>
      <c r="G534" s="11"/>
      <c r="H534" s="11"/>
      <c r="I534" s="11"/>
      <c r="J534" s="27"/>
      <c r="K534" s="27"/>
      <c r="L534" s="27"/>
      <c r="M534" s="27"/>
      <c r="N534" s="27"/>
      <c r="O534" s="27"/>
    </row>
    <row r="535" spans="1:15" ht="21.75" customHeight="1" x14ac:dyDescent="0.2">
      <c r="A535" s="11"/>
      <c r="B535" s="30"/>
      <c r="C535" s="10"/>
      <c r="D535" s="30"/>
      <c r="E535" s="30"/>
      <c r="F535" s="30"/>
      <c r="G535" s="11"/>
      <c r="H535" s="11"/>
      <c r="I535" s="11"/>
      <c r="J535" s="27"/>
      <c r="K535" s="27"/>
      <c r="L535" s="27"/>
      <c r="M535" s="27"/>
      <c r="N535" s="27"/>
      <c r="O535" s="27"/>
    </row>
    <row r="536" spans="1:15" ht="21.75" customHeight="1" x14ac:dyDescent="0.2">
      <c r="A536" s="11"/>
      <c r="B536" s="18"/>
      <c r="C536" s="16"/>
      <c r="D536" s="18"/>
      <c r="E536" s="18"/>
      <c r="F536" s="18"/>
      <c r="G536" s="17"/>
      <c r="H536" s="17"/>
      <c r="I536" s="17"/>
      <c r="J536" s="29"/>
      <c r="K536" s="29"/>
      <c r="L536" s="29"/>
      <c r="M536" s="29"/>
      <c r="N536" s="29"/>
      <c r="O536" s="29"/>
    </row>
    <row r="537" spans="1:15" ht="21.75" customHeight="1" x14ac:dyDescent="0.2">
      <c r="A537" s="11"/>
      <c r="B537" s="18"/>
      <c r="C537" s="16"/>
      <c r="D537" s="18"/>
      <c r="E537" s="18"/>
      <c r="F537" s="18"/>
      <c r="G537" s="17"/>
      <c r="H537" s="17"/>
      <c r="I537" s="17"/>
      <c r="J537" s="29"/>
      <c r="K537" s="29"/>
      <c r="L537" s="29"/>
      <c r="M537" s="29"/>
      <c r="N537" s="29"/>
      <c r="O537" s="29"/>
    </row>
    <row r="538" spans="1:15" ht="21.75" customHeight="1" x14ac:dyDescent="0.2">
      <c r="A538" s="17"/>
      <c r="B538" s="30"/>
      <c r="C538" s="10"/>
      <c r="D538" s="30"/>
      <c r="E538" s="30"/>
      <c r="F538" s="30"/>
      <c r="G538" s="11"/>
      <c r="H538" s="11"/>
      <c r="I538" s="11"/>
      <c r="J538" s="27"/>
      <c r="K538" s="27"/>
      <c r="L538" s="27"/>
      <c r="M538" s="27"/>
      <c r="N538" s="27"/>
      <c r="O538" s="27"/>
    </row>
    <row r="539" spans="1:15" ht="21.75" customHeight="1" x14ac:dyDescent="0.2">
      <c r="A539" s="17"/>
      <c r="B539" s="30"/>
      <c r="C539" s="10"/>
      <c r="D539" s="30"/>
      <c r="E539" s="30"/>
      <c r="F539" s="30"/>
      <c r="G539" s="11"/>
      <c r="H539" s="11"/>
      <c r="I539" s="11"/>
      <c r="J539" s="27"/>
      <c r="K539" s="27"/>
      <c r="L539" s="27"/>
      <c r="M539" s="27"/>
      <c r="N539" s="27"/>
      <c r="O539" s="27"/>
    </row>
    <row r="540" spans="1:15" ht="21.75" customHeight="1" x14ac:dyDescent="0.2">
      <c r="A540" s="11"/>
      <c r="B540" s="30"/>
      <c r="C540" s="10"/>
      <c r="D540" s="30"/>
      <c r="E540" s="30"/>
      <c r="F540" s="30"/>
      <c r="G540" s="11"/>
      <c r="H540" s="11"/>
      <c r="I540" s="11"/>
      <c r="J540" s="27"/>
      <c r="K540" s="27"/>
      <c r="L540" s="27"/>
      <c r="M540" s="27"/>
      <c r="N540" s="27"/>
      <c r="O540" s="27"/>
    </row>
    <row r="541" spans="1:15" ht="21.75" customHeight="1" x14ac:dyDescent="0.2">
      <c r="A541" s="11"/>
      <c r="B541" s="30"/>
      <c r="C541" s="10"/>
      <c r="D541" s="30"/>
      <c r="E541" s="30"/>
      <c r="F541" s="30"/>
      <c r="G541" s="11"/>
      <c r="H541" s="11"/>
      <c r="I541" s="11"/>
      <c r="J541" s="27"/>
      <c r="K541" s="27"/>
      <c r="L541" s="27"/>
      <c r="M541" s="27"/>
      <c r="N541" s="27"/>
      <c r="O541" s="27"/>
    </row>
    <row r="542" spans="1:15" ht="14.25" x14ac:dyDescent="0.2">
      <c r="A542" s="11"/>
      <c r="B542" s="30"/>
      <c r="C542" s="10"/>
      <c r="D542" s="30"/>
      <c r="E542" s="30"/>
      <c r="F542" s="30"/>
      <c r="G542" s="11"/>
      <c r="H542" s="11"/>
      <c r="I542" s="11"/>
      <c r="J542" s="27"/>
      <c r="K542" s="27"/>
      <c r="L542" s="27"/>
      <c r="M542" s="27"/>
      <c r="N542" s="27"/>
      <c r="O542" s="27"/>
    </row>
    <row r="543" spans="1:15" ht="14.25" x14ac:dyDescent="0.2">
      <c r="A543" s="11"/>
      <c r="B543" s="30"/>
      <c r="C543" s="10"/>
      <c r="D543" s="30"/>
      <c r="E543" s="30"/>
      <c r="F543" s="30"/>
      <c r="G543" s="11"/>
      <c r="H543" s="11"/>
      <c r="I543" s="11"/>
      <c r="J543" s="27"/>
      <c r="K543" s="27"/>
      <c r="L543" s="27"/>
      <c r="M543" s="27"/>
      <c r="N543" s="27"/>
      <c r="O543" s="27"/>
    </row>
    <row r="544" spans="1:15" ht="14.25" x14ac:dyDescent="0.2">
      <c r="A544" s="11"/>
      <c r="B544" s="30"/>
      <c r="C544" s="10"/>
      <c r="D544" s="30"/>
      <c r="E544" s="30"/>
      <c r="F544" s="30"/>
      <c r="G544" s="11"/>
      <c r="H544" s="11"/>
      <c r="I544" s="11"/>
      <c r="J544" s="27"/>
      <c r="K544" s="27"/>
      <c r="L544" s="27"/>
      <c r="M544" s="27"/>
      <c r="N544" s="27"/>
      <c r="O544" s="27"/>
    </row>
    <row r="545" spans="1:15" ht="14.25" x14ac:dyDescent="0.2">
      <c r="A545" s="11"/>
      <c r="B545" s="30"/>
      <c r="C545" s="10"/>
      <c r="D545" s="30"/>
      <c r="E545" s="30"/>
      <c r="F545" s="30"/>
      <c r="G545" s="11"/>
      <c r="H545" s="11"/>
      <c r="I545" s="11"/>
      <c r="J545" s="27"/>
      <c r="K545" s="27"/>
      <c r="L545" s="27"/>
      <c r="M545" s="27"/>
      <c r="N545" s="27"/>
      <c r="O545" s="27"/>
    </row>
    <row r="546" spans="1:15" ht="14.25" x14ac:dyDescent="0.2">
      <c r="A546" s="11"/>
      <c r="B546" s="30"/>
      <c r="C546" s="10"/>
      <c r="D546" s="30"/>
      <c r="E546" s="30"/>
      <c r="F546" s="30"/>
      <c r="G546" s="11"/>
      <c r="H546" s="11"/>
      <c r="I546" s="11"/>
      <c r="J546" s="27"/>
      <c r="K546" s="27"/>
      <c r="L546" s="27"/>
      <c r="M546" s="27"/>
      <c r="N546" s="27"/>
      <c r="O546" s="27"/>
    </row>
    <row r="547" spans="1:15" ht="14.25" x14ac:dyDescent="0.2">
      <c r="A547" s="11"/>
      <c r="B547" s="30"/>
      <c r="C547" s="10"/>
      <c r="D547" s="30"/>
      <c r="E547" s="30"/>
      <c r="F547" s="30"/>
      <c r="G547" s="11"/>
      <c r="H547" s="11"/>
      <c r="I547" s="11"/>
      <c r="J547" s="27"/>
      <c r="K547" s="27"/>
      <c r="L547" s="27"/>
      <c r="M547" s="27"/>
      <c r="N547" s="27"/>
      <c r="O547" s="27"/>
    </row>
    <row r="548" spans="1:15" ht="36" customHeight="1" x14ac:dyDescent="0.2">
      <c r="A548" s="11"/>
      <c r="B548" s="30"/>
      <c r="C548" s="10"/>
      <c r="D548" s="30"/>
      <c r="E548" s="30"/>
      <c r="F548" s="30"/>
      <c r="G548" s="11"/>
      <c r="H548" s="11"/>
      <c r="I548" s="11"/>
      <c r="J548" s="27"/>
      <c r="K548" s="27"/>
      <c r="L548" s="27"/>
      <c r="M548" s="27"/>
      <c r="N548" s="27"/>
      <c r="O548" s="27"/>
    </row>
    <row r="549" spans="1:15" ht="36" customHeight="1" x14ac:dyDescent="0.2">
      <c r="A549" s="11"/>
      <c r="B549" s="30"/>
      <c r="C549" s="10"/>
      <c r="D549" s="30"/>
      <c r="E549" s="30"/>
      <c r="F549" s="30"/>
      <c r="G549" s="11"/>
      <c r="H549" s="11"/>
      <c r="I549" s="11"/>
      <c r="J549" s="27"/>
      <c r="K549" s="27"/>
      <c r="L549" s="27"/>
      <c r="M549" s="27"/>
      <c r="N549" s="27"/>
      <c r="O549" s="27"/>
    </row>
    <row r="550" spans="1:15" ht="14.25" x14ac:dyDescent="0.2">
      <c r="A550" s="11"/>
      <c r="B550" s="18"/>
      <c r="C550" s="16"/>
      <c r="D550" s="18"/>
      <c r="E550" s="18"/>
      <c r="F550" s="18"/>
      <c r="G550" s="17"/>
      <c r="H550" s="17"/>
      <c r="I550" s="17"/>
      <c r="J550" s="29"/>
      <c r="K550" s="29"/>
      <c r="L550" s="29"/>
      <c r="M550" s="29"/>
      <c r="N550" s="29"/>
      <c r="O550" s="29"/>
    </row>
    <row r="551" spans="1:15" ht="36" customHeight="1" x14ac:dyDescent="0.2">
      <c r="A551" s="11"/>
      <c r="B551" s="18"/>
      <c r="C551" s="16"/>
      <c r="D551" s="18"/>
      <c r="E551" s="18"/>
      <c r="F551" s="18"/>
      <c r="G551" s="17"/>
      <c r="H551" s="17"/>
      <c r="I551" s="17"/>
      <c r="J551" s="29"/>
      <c r="K551" s="29"/>
      <c r="L551" s="29"/>
      <c r="M551" s="29"/>
      <c r="N551" s="29"/>
      <c r="O551" s="29"/>
    </row>
    <row r="552" spans="1:15" ht="36" customHeight="1" x14ac:dyDescent="0.2">
      <c r="A552" s="17"/>
      <c r="B552" s="18"/>
      <c r="C552" s="16"/>
      <c r="D552" s="18"/>
      <c r="E552" s="18"/>
      <c r="F552" s="18"/>
      <c r="G552" s="17"/>
      <c r="H552" s="17"/>
      <c r="I552" s="17"/>
      <c r="J552" s="29"/>
      <c r="K552" s="29"/>
      <c r="L552" s="29"/>
      <c r="M552" s="29"/>
      <c r="N552" s="29"/>
      <c r="O552" s="29"/>
    </row>
    <row r="553" spans="1:15" ht="36" customHeight="1" x14ac:dyDescent="0.2">
      <c r="A553" s="17"/>
      <c r="B553" s="18"/>
      <c r="C553" s="16"/>
      <c r="D553" s="18"/>
      <c r="E553" s="18"/>
      <c r="F553" s="18"/>
      <c r="G553" s="17"/>
      <c r="H553" s="17"/>
      <c r="I553" s="17"/>
      <c r="J553" s="29"/>
      <c r="K553" s="29"/>
      <c r="L553" s="29"/>
      <c r="M553" s="29"/>
      <c r="N553" s="29"/>
      <c r="O553" s="29"/>
    </row>
    <row r="554" spans="1:15" ht="36" customHeight="1" x14ac:dyDescent="0.2">
      <c r="A554" s="17"/>
      <c r="B554" s="18"/>
      <c r="C554" s="16"/>
      <c r="D554" s="18"/>
      <c r="E554" s="18"/>
      <c r="F554" s="18"/>
      <c r="G554" s="17"/>
      <c r="H554" s="17"/>
      <c r="I554" s="17"/>
      <c r="J554" s="29"/>
      <c r="K554" s="29"/>
      <c r="L554" s="29"/>
      <c r="M554" s="29"/>
      <c r="N554" s="29"/>
      <c r="O554" s="29"/>
    </row>
    <row r="555" spans="1:15" ht="14.25" x14ac:dyDescent="0.2">
      <c r="A555" s="17"/>
      <c r="B555" s="18"/>
      <c r="C555" s="16"/>
      <c r="D555" s="18"/>
      <c r="E555" s="18"/>
      <c r="F555" s="18"/>
      <c r="G555" s="17"/>
      <c r="H555" s="17"/>
      <c r="I555" s="17"/>
      <c r="J555" s="29"/>
      <c r="K555" s="29"/>
      <c r="L555" s="29"/>
      <c r="M555" s="29"/>
      <c r="N555" s="29"/>
      <c r="O555" s="29"/>
    </row>
    <row r="556" spans="1:15" ht="14.25" x14ac:dyDescent="0.2">
      <c r="A556" s="17"/>
      <c r="B556" s="18"/>
      <c r="C556" s="16"/>
      <c r="D556" s="18"/>
      <c r="E556" s="18"/>
      <c r="F556" s="18"/>
      <c r="G556" s="17"/>
      <c r="H556" s="17"/>
      <c r="I556" s="17"/>
      <c r="J556" s="29"/>
      <c r="K556" s="29"/>
      <c r="L556" s="29"/>
      <c r="M556" s="29"/>
      <c r="N556" s="29"/>
      <c r="O556" s="29"/>
    </row>
    <row r="557" spans="1:15" ht="14.25" x14ac:dyDescent="0.2">
      <c r="A557" s="17"/>
      <c r="B557" s="18"/>
      <c r="C557" s="16"/>
      <c r="D557" s="18"/>
      <c r="E557" s="18"/>
      <c r="F557" s="18"/>
      <c r="G557" s="17"/>
      <c r="H557" s="17"/>
      <c r="I557" s="17"/>
      <c r="J557" s="29"/>
      <c r="K557" s="29"/>
      <c r="L557" s="29"/>
      <c r="M557" s="29"/>
      <c r="N557" s="29"/>
      <c r="O557" s="29"/>
    </row>
    <row r="558" spans="1:15" ht="14.25" x14ac:dyDescent="0.2">
      <c r="A558" s="17"/>
      <c r="B558" s="18"/>
      <c r="C558" s="16"/>
      <c r="D558" s="18"/>
      <c r="E558" s="18"/>
      <c r="F558" s="18"/>
      <c r="G558" s="17"/>
      <c r="H558" s="17"/>
      <c r="I558" s="17"/>
      <c r="J558" s="29"/>
      <c r="K558" s="29"/>
      <c r="L558" s="29"/>
      <c r="M558" s="29"/>
      <c r="N558" s="29"/>
      <c r="O558" s="29"/>
    </row>
    <row r="559" spans="1:15" ht="14.25" x14ac:dyDescent="0.2">
      <c r="A559" s="17"/>
      <c r="B559" s="18"/>
      <c r="C559" s="16"/>
      <c r="D559" s="18"/>
      <c r="E559" s="18"/>
      <c r="F559" s="18"/>
      <c r="G559" s="17"/>
      <c r="H559" s="17"/>
      <c r="I559" s="17"/>
      <c r="J559" s="29"/>
      <c r="K559" s="29"/>
      <c r="L559" s="29"/>
      <c r="M559" s="29"/>
      <c r="N559" s="29"/>
      <c r="O559" s="29"/>
    </row>
    <row r="560" spans="1:15" ht="14.25" x14ac:dyDescent="0.2">
      <c r="A560" s="17"/>
      <c r="B560" s="18"/>
      <c r="C560" s="16"/>
      <c r="D560" s="18"/>
      <c r="E560" s="18"/>
      <c r="F560" s="18"/>
      <c r="G560" s="17"/>
      <c r="H560" s="17"/>
      <c r="I560" s="17"/>
      <c r="J560" s="29"/>
      <c r="K560" s="29"/>
      <c r="L560" s="29"/>
      <c r="M560" s="29"/>
      <c r="N560" s="29"/>
      <c r="O560" s="29"/>
    </row>
    <row r="561" spans="1:15" ht="14.25" x14ac:dyDescent="0.2">
      <c r="A561" s="17"/>
      <c r="B561" s="18"/>
      <c r="C561" s="16"/>
      <c r="D561" s="18"/>
      <c r="E561" s="18"/>
      <c r="F561" s="18"/>
      <c r="G561" s="17"/>
      <c r="H561" s="17"/>
      <c r="I561" s="17"/>
      <c r="J561" s="29"/>
      <c r="K561" s="29"/>
      <c r="L561" s="29"/>
      <c r="M561" s="29"/>
      <c r="N561" s="29"/>
      <c r="O561" s="29"/>
    </row>
    <row r="562" spans="1:15" ht="36" customHeight="1" x14ac:dyDescent="0.2">
      <c r="A562" s="17"/>
      <c r="B562" s="18"/>
      <c r="C562" s="16"/>
      <c r="D562" s="18"/>
      <c r="E562" s="18"/>
      <c r="F562" s="18"/>
      <c r="G562" s="17"/>
      <c r="H562" s="17"/>
      <c r="I562" s="17"/>
      <c r="J562" s="29"/>
      <c r="K562" s="29"/>
      <c r="L562" s="29"/>
      <c r="M562" s="29"/>
      <c r="N562" s="29"/>
      <c r="O562" s="29"/>
    </row>
    <row r="563" spans="1:15" ht="36" customHeight="1" x14ac:dyDescent="0.2">
      <c r="A563" s="39"/>
      <c r="B563" s="40"/>
      <c r="C563" s="41"/>
      <c r="D563" s="40"/>
      <c r="E563" s="40"/>
      <c r="F563" s="40"/>
      <c r="G563" s="39"/>
      <c r="H563" s="39"/>
      <c r="I563" s="39"/>
      <c r="J563" s="42"/>
      <c r="K563" s="42"/>
      <c r="L563" s="42"/>
      <c r="M563" s="42"/>
      <c r="N563" s="42"/>
      <c r="O563" s="42"/>
    </row>
    <row r="564" spans="1:15" ht="36" customHeight="1" x14ac:dyDescent="0.2">
      <c r="A564" s="7"/>
    </row>
    <row r="565" spans="1:15" ht="36" customHeight="1" x14ac:dyDescent="0.2">
      <c r="A565" s="7"/>
    </row>
    <row r="566" spans="1:15" ht="36" customHeight="1" x14ac:dyDescent="0.2"/>
    <row r="567" spans="1:15" ht="36" customHeight="1" x14ac:dyDescent="0.2"/>
    <row r="568" spans="1:15" ht="36" customHeight="1" x14ac:dyDescent="0.2"/>
    <row r="569" spans="1:15" ht="36" customHeight="1" x14ac:dyDescent="0.2"/>
    <row r="570" spans="1:15" ht="36" customHeight="1" x14ac:dyDescent="0.2"/>
    <row r="571" spans="1:15" ht="36" customHeight="1" x14ac:dyDescent="0.2"/>
    <row r="572" spans="1:15" ht="36" customHeight="1" x14ac:dyDescent="0.2"/>
    <row r="573" spans="1:15" ht="36" customHeight="1" x14ac:dyDescent="0.2"/>
    <row r="574" spans="1:15" ht="36" customHeight="1" x14ac:dyDescent="0.2"/>
    <row r="575" spans="1:15" ht="36" customHeight="1" x14ac:dyDescent="0.2"/>
  </sheetData>
  <sortState xmlns:xlrd2="http://schemas.microsoft.com/office/spreadsheetml/2017/richdata2" ref="A11:O391">
    <sortCondition ref="B11:B391"/>
  </sortState>
  <mergeCells count="96">
    <mergeCell ref="A59:N59"/>
    <mergeCell ref="A72:B72"/>
    <mergeCell ref="G502:H502"/>
    <mergeCell ref="C498:F498"/>
    <mergeCell ref="A498:B498"/>
    <mergeCell ref="A309:B309"/>
    <mergeCell ref="A295:B295"/>
    <mergeCell ref="A302:O302"/>
    <mergeCell ref="A478:B478"/>
    <mergeCell ref="A281:O281"/>
    <mergeCell ref="A283:B283"/>
    <mergeCell ref="A296:O296"/>
    <mergeCell ref="A301:B301"/>
    <mergeCell ref="A230:B230"/>
    <mergeCell ref="A234:B234"/>
    <mergeCell ref="A284:O284"/>
    <mergeCell ref="B5:N5"/>
    <mergeCell ref="B6:N6"/>
    <mergeCell ref="B7:N7"/>
    <mergeCell ref="B8:N8"/>
    <mergeCell ref="A16:B16"/>
    <mergeCell ref="A11:O11"/>
    <mergeCell ref="G506:H506"/>
    <mergeCell ref="A310:O310"/>
    <mergeCell ref="A314:B314"/>
    <mergeCell ref="A317:B317"/>
    <mergeCell ref="A318:O318"/>
    <mergeCell ref="A497:B497"/>
    <mergeCell ref="A383:O383"/>
    <mergeCell ref="A385:B385"/>
    <mergeCell ref="A471:O471"/>
    <mergeCell ref="A470:B470"/>
    <mergeCell ref="A382:B382"/>
    <mergeCell ref="A390:O390"/>
    <mergeCell ref="A386:O386"/>
    <mergeCell ref="A389:B389"/>
    <mergeCell ref="A424:O424"/>
    <mergeCell ref="A423:B423"/>
    <mergeCell ref="A215:O215"/>
    <mergeCell ref="A219:O219"/>
    <mergeCell ref="A227:O227"/>
    <mergeCell ref="A416:B416"/>
    <mergeCell ref="A410:B410"/>
    <mergeCell ref="A315:O315"/>
    <mergeCell ref="A411:O411"/>
    <mergeCell ref="A370:O370"/>
    <mergeCell ref="A265:O265"/>
    <mergeCell ref="A274:B274"/>
    <mergeCell ref="A280:B280"/>
    <mergeCell ref="A231:N231"/>
    <mergeCell ref="A235:N235"/>
    <mergeCell ref="A53:N53"/>
    <mergeCell ref="A58:B58"/>
    <mergeCell ref="A166:B166"/>
    <mergeCell ref="A52:B52"/>
    <mergeCell ref="A479:O479"/>
    <mergeCell ref="A369:B369"/>
    <mergeCell ref="A417:O417"/>
    <mergeCell ref="A69:B69"/>
    <mergeCell ref="A252:B252"/>
    <mergeCell ref="A264:B264"/>
    <mergeCell ref="A253:N253"/>
    <mergeCell ref="A275:O275"/>
    <mergeCell ref="A226:B226"/>
    <mergeCell ref="A218:B218"/>
    <mergeCell ref="A76:B76"/>
    <mergeCell ref="A89:N89"/>
    <mergeCell ref="A17:O17"/>
    <mergeCell ref="A24:O24"/>
    <mergeCell ref="A39:N39"/>
    <mergeCell ref="A23:B23"/>
    <mergeCell ref="A27:B27"/>
    <mergeCell ref="A32:B32"/>
    <mergeCell ref="A38:B38"/>
    <mergeCell ref="A28:O28"/>
    <mergeCell ref="A33:O33"/>
    <mergeCell ref="A70:N70"/>
    <mergeCell ref="A73:N73"/>
    <mergeCell ref="A77:N77"/>
    <mergeCell ref="A88:B88"/>
    <mergeCell ref="A171:N171"/>
    <mergeCell ref="A191:B191"/>
    <mergeCell ref="A195:N195"/>
    <mergeCell ref="A93:N93"/>
    <mergeCell ref="A214:B214"/>
    <mergeCell ref="A92:B92"/>
    <mergeCell ref="A194:B194"/>
    <mergeCell ref="A206:N206"/>
    <mergeCell ref="A198:B198"/>
    <mergeCell ref="A205:B205"/>
    <mergeCell ref="A199:N199"/>
    <mergeCell ref="A208:B208"/>
    <mergeCell ref="A209:O209"/>
    <mergeCell ref="A192:O192"/>
    <mergeCell ref="A170:B170"/>
    <mergeCell ref="A167:O167"/>
  </mergeCells>
  <printOptions horizontalCentered="1"/>
  <pageMargins left="0.25" right="0.25" top="0.75" bottom="0.75" header="0.3" footer="0.3"/>
  <pageSetup paperSize="5" scale="53" fitToHeight="0" orientation="landscape" r:id="rId1"/>
  <headerFooter>
    <oddFooter>Página &amp;P</oddFooter>
  </headerFooter>
  <rowBreaks count="1" manualBreakCount="1">
    <brk id="507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20"/>
  <sheetViews>
    <sheetView showGridLines="0" tabSelected="1" topLeftCell="I102" zoomScaleNormal="100" zoomScaleSheetLayoutView="70" workbookViewId="0">
      <selection activeCell="N106" sqref="N106"/>
    </sheetView>
  </sheetViews>
  <sheetFormatPr baseColWidth="10" defaultRowHeight="12.75" x14ac:dyDescent="0.2"/>
  <cols>
    <col min="1" max="1" width="6.5703125" style="9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9" customWidth="1"/>
    <col min="13" max="14" width="14.5703125" style="9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22"/>
      <c r="B2" s="10"/>
      <c r="C2" s="10"/>
      <c r="D2" s="10"/>
      <c r="E2" s="10"/>
      <c r="F2" s="10"/>
      <c r="G2" s="10"/>
      <c r="H2" s="10"/>
      <c r="I2" s="10"/>
      <c r="J2" s="10"/>
      <c r="K2" s="10"/>
      <c r="L2" s="22"/>
      <c r="M2" s="22"/>
      <c r="N2" s="22"/>
      <c r="O2" s="10"/>
      <c r="P2" s="10"/>
      <c r="Q2" s="10"/>
    </row>
    <row r="4" spans="1:17" x14ac:dyDescent="0.2">
      <c r="A4" s="145"/>
      <c r="B4" s="2"/>
      <c r="C4" s="2"/>
      <c r="D4" s="2"/>
      <c r="E4" s="2"/>
      <c r="F4" s="2"/>
      <c r="G4" s="2"/>
      <c r="H4" s="2"/>
      <c r="I4" s="2"/>
      <c r="J4" s="2"/>
      <c r="K4" s="2"/>
      <c r="L4" s="145"/>
      <c r="M4" s="145"/>
      <c r="N4" s="145"/>
      <c r="O4" s="2"/>
      <c r="P4" s="2"/>
      <c r="Q4" s="2"/>
    </row>
    <row r="5" spans="1:17" x14ac:dyDescent="0.2">
      <c r="A5" s="318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</row>
    <row r="6" spans="1:17" x14ac:dyDescent="0.2">
      <c r="A6" s="322" t="s">
        <v>9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</row>
    <row r="7" spans="1:17" x14ac:dyDescent="0.2">
      <c r="A7" s="322" t="s">
        <v>837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</row>
    <row r="8" spans="1:17" ht="9" customHeight="1" x14ac:dyDescent="0.2">
      <c r="A8" s="145"/>
      <c r="B8" s="146"/>
      <c r="C8" s="146"/>
      <c r="D8" s="146"/>
      <c r="E8" s="146"/>
      <c r="F8" s="146"/>
      <c r="G8" s="146"/>
      <c r="H8" s="146"/>
      <c r="I8" s="146"/>
      <c r="J8" s="2"/>
      <c r="K8" s="146"/>
      <c r="L8" s="145"/>
      <c r="M8" s="147"/>
      <c r="N8" s="147"/>
      <c r="O8" s="2"/>
      <c r="P8" s="2"/>
      <c r="Q8" s="2"/>
    </row>
    <row r="9" spans="1:17" x14ac:dyDescent="0.2">
      <c r="A9" s="326" t="s">
        <v>544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</row>
    <row r="10" spans="1:17" x14ac:dyDescent="0.2">
      <c r="A10" s="145"/>
      <c r="B10" s="2"/>
      <c r="C10" s="2"/>
      <c r="D10" s="2"/>
      <c r="E10" s="2"/>
      <c r="F10" s="2"/>
      <c r="G10" s="2"/>
      <c r="H10" s="2"/>
      <c r="I10" s="2"/>
      <c r="J10" s="2"/>
      <c r="K10" s="2"/>
      <c r="L10" s="145"/>
      <c r="M10" s="145"/>
      <c r="N10" s="145"/>
      <c r="O10" s="2"/>
      <c r="P10" s="2"/>
      <c r="Q10" s="2"/>
    </row>
    <row r="11" spans="1:17" x14ac:dyDescent="0.2">
      <c r="A11" s="145"/>
      <c r="B11" s="2"/>
      <c r="C11" s="2"/>
      <c r="D11" s="2"/>
      <c r="E11" s="2"/>
      <c r="F11" s="2"/>
      <c r="G11" s="2"/>
      <c r="H11" s="2"/>
      <c r="I11" s="2"/>
      <c r="J11" s="2"/>
      <c r="K11" s="2"/>
      <c r="L11" s="145"/>
      <c r="M11" s="145"/>
      <c r="N11" s="145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130" t="s">
        <v>8</v>
      </c>
      <c r="B13" s="131" t="s">
        <v>5</v>
      </c>
      <c r="C13" s="131" t="s">
        <v>17</v>
      </c>
      <c r="D13" s="131" t="s">
        <v>6</v>
      </c>
      <c r="E13" s="131" t="s">
        <v>7</v>
      </c>
      <c r="F13" s="131" t="s">
        <v>18</v>
      </c>
      <c r="G13" s="131" t="s">
        <v>472</v>
      </c>
      <c r="H13" s="131" t="s">
        <v>14</v>
      </c>
      <c r="I13" s="131" t="s">
        <v>12</v>
      </c>
      <c r="J13" s="131" t="s">
        <v>430</v>
      </c>
      <c r="K13" s="131" t="s">
        <v>431</v>
      </c>
      <c r="L13" s="131" t="s">
        <v>0</v>
      </c>
      <c r="M13" s="131" t="s">
        <v>1</v>
      </c>
      <c r="N13" s="131" t="s">
        <v>2</v>
      </c>
      <c r="O13" s="131" t="s">
        <v>432</v>
      </c>
      <c r="P13" s="131" t="s">
        <v>433</v>
      </c>
      <c r="Q13" s="148" t="s">
        <v>10</v>
      </c>
    </row>
    <row r="14" spans="1:17" s="9" customFormat="1" ht="36.75" customHeight="1" x14ac:dyDescent="0.2">
      <c r="A14" s="311" t="s">
        <v>805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3"/>
    </row>
    <row r="15" spans="1:17" ht="38.25" customHeight="1" x14ac:dyDescent="0.2">
      <c r="A15" s="157">
        <v>1</v>
      </c>
      <c r="B15" s="150" t="s">
        <v>806</v>
      </c>
      <c r="C15" s="150" t="s">
        <v>554</v>
      </c>
      <c r="D15" s="150" t="s">
        <v>807</v>
      </c>
      <c r="E15" s="151" t="s">
        <v>350</v>
      </c>
      <c r="F15" s="151" t="s">
        <v>19</v>
      </c>
      <c r="G15" s="152">
        <v>45383</v>
      </c>
      <c r="H15" s="152">
        <v>45566</v>
      </c>
      <c r="I15" s="154">
        <v>70000</v>
      </c>
      <c r="J15" s="154">
        <v>0</v>
      </c>
      <c r="K15" s="154">
        <f>SUM(I15:J15)</f>
        <v>70000</v>
      </c>
      <c r="L15" s="154">
        <v>2009</v>
      </c>
      <c r="M15" s="155">
        <v>5368.48</v>
      </c>
      <c r="N15" s="154">
        <v>2128</v>
      </c>
      <c r="O15" s="154">
        <v>25</v>
      </c>
      <c r="P15" s="154">
        <f>SUM(L15:O15)</f>
        <v>9530.48</v>
      </c>
      <c r="Q15" s="156">
        <f>+K15-P15</f>
        <v>60469.520000000004</v>
      </c>
    </row>
    <row r="16" spans="1:17" s="123" customFormat="1" ht="36.75" customHeight="1" x14ac:dyDescent="0.2">
      <c r="A16" s="311" t="s">
        <v>631</v>
      </c>
      <c r="B16" s="312"/>
      <c r="C16" s="167">
        <v>1</v>
      </c>
      <c r="D16" s="167"/>
      <c r="E16" s="279"/>
      <c r="F16" s="168"/>
      <c r="G16" s="169"/>
      <c r="H16" s="170"/>
      <c r="I16" s="171">
        <f>SUM(I15)</f>
        <v>70000</v>
      </c>
      <c r="J16" s="171">
        <f t="shared" ref="J16:Q16" si="0">SUM(J15)</f>
        <v>0</v>
      </c>
      <c r="K16" s="171">
        <f t="shared" si="0"/>
        <v>70000</v>
      </c>
      <c r="L16" s="171">
        <f t="shared" si="0"/>
        <v>2009</v>
      </c>
      <c r="M16" s="171">
        <f t="shared" si="0"/>
        <v>5368.48</v>
      </c>
      <c r="N16" s="171">
        <f t="shared" si="0"/>
        <v>2128</v>
      </c>
      <c r="O16" s="171">
        <f t="shared" si="0"/>
        <v>25</v>
      </c>
      <c r="P16" s="171">
        <f t="shared" si="0"/>
        <v>9530.48</v>
      </c>
      <c r="Q16" s="270">
        <f t="shared" si="0"/>
        <v>60469.520000000004</v>
      </c>
    </row>
    <row r="17" spans="1:17" s="9" customFormat="1" ht="36.75" customHeight="1" x14ac:dyDescent="0.2">
      <c r="A17" s="311" t="s">
        <v>684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3"/>
    </row>
    <row r="18" spans="1:17" s="9" customFormat="1" ht="38.25" customHeight="1" x14ac:dyDescent="0.2">
      <c r="A18" s="157">
        <v>2</v>
      </c>
      <c r="B18" s="176" t="s">
        <v>356</v>
      </c>
      <c r="C18" s="176" t="s">
        <v>554</v>
      </c>
      <c r="D18" s="176" t="s">
        <v>357</v>
      </c>
      <c r="E18" s="159" t="s">
        <v>350</v>
      </c>
      <c r="F18" s="159" t="s">
        <v>19</v>
      </c>
      <c r="G18" s="160">
        <v>44713</v>
      </c>
      <c r="H18" s="177">
        <v>44896</v>
      </c>
      <c r="I18" s="162">
        <v>65000</v>
      </c>
      <c r="J18" s="162">
        <v>0</v>
      </c>
      <c r="K18" s="162">
        <f t="shared" ref="K18" si="1">SUM(I18:J18)</f>
        <v>65000</v>
      </c>
      <c r="L18" s="162">
        <v>1865.5</v>
      </c>
      <c r="M18" s="163">
        <v>4427.58</v>
      </c>
      <c r="N18" s="162">
        <v>1976</v>
      </c>
      <c r="O18" s="162">
        <v>25</v>
      </c>
      <c r="P18" s="162">
        <f t="shared" ref="P18" si="2">SUM(L18:O18)</f>
        <v>8294.08</v>
      </c>
      <c r="Q18" s="164">
        <f>+K18-P18</f>
        <v>56705.919999999998</v>
      </c>
    </row>
    <row r="19" spans="1:17" s="9" customFormat="1" ht="38.25" customHeight="1" x14ac:dyDescent="0.2">
      <c r="A19" s="157">
        <v>3</v>
      </c>
      <c r="B19" s="165" t="s">
        <v>325</v>
      </c>
      <c r="C19" s="165" t="s">
        <v>554</v>
      </c>
      <c r="D19" s="165" t="s">
        <v>736</v>
      </c>
      <c r="E19" s="166" t="s">
        <v>350</v>
      </c>
      <c r="F19" s="166" t="s">
        <v>348</v>
      </c>
      <c r="G19" s="178">
        <v>44652</v>
      </c>
      <c r="H19" s="179">
        <v>44835</v>
      </c>
      <c r="I19" s="162">
        <v>135000</v>
      </c>
      <c r="J19" s="162">
        <v>0</v>
      </c>
      <c r="K19" s="162">
        <v>135000</v>
      </c>
      <c r="L19" s="162">
        <v>3874.5</v>
      </c>
      <c r="M19" s="163">
        <v>20338.240000000002</v>
      </c>
      <c r="N19" s="162">
        <v>4104</v>
      </c>
      <c r="O19" s="162">
        <v>20025</v>
      </c>
      <c r="P19" s="162">
        <f>SUM(L19:O19)</f>
        <v>48341.740000000005</v>
      </c>
      <c r="Q19" s="164">
        <f>+K19-P19</f>
        <v>86658.26</v>
      </c>
    </row>
    <row r="20" spans="1:17" s="123" customFormat="1" ht="36.75" customHeight="1" x14ac:dyDescent="0.2">
      <c r="A20" s="311" t="s">
        <v>631</v>
      </c>
      <c r="B20" s="312"/>
      <c r="C20" s="167">
        <v>2</v>
      </c>
      <c r="D20" s="167"/>
      <c r="E20" s="279"/>
      <c r="F20" s="168"/>
      <c r="G20" s="169"/>
      <c r="H20" s="170"/>
      <c r="I20" s="171">
        <f t="shared" ref="I20:Q20" si="3">SUM(I18:I19)</f>
        <v>200000</v>
      </c>
      <c r="J20" s="172">
        <f t="shared" si="3"/>
        <v>0</v>
      </c>
      <c r="K20" s="173">
        <f t="shared" si="3"/>
        <v>200000</v>
      </c>
      <c r="L20" s="172">
        <f t="shared" si="3"/>
        <v>5740</v>
      </c>
      <c r="M20" s="172">
        <f t="shared" si="3"/>
        <v>24765.82</v>
      </c>
      <c r="N20" s="174">
        <f t="shared" si="3"/>
        <v>6080</v>
      </c>
      <c r="O20" s="172">
        <f t="shared" si="3"/>
        <v>20050</v>
      </c>
      <c r="P20" s="172">
        <f t="shared" si="3"/>
        <v>56635.820000000007</v>
      </c>
      <c r="Q20" s="175">
        <f t="shared" si="3"/>
        <v>143364.18</v>
      </c>
    </row>
    <row r="21" spans="1:17" s="9" customFormat="1" ht="36.75" customHeight="1" x14ac:dyDescent="0.2">
      <c r="A21" s="311" t="s">
        <v>685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3"/>
    </row>
    <row r="22" spans="1:17" ht="38.25" customHeight="1" x14ac:dyDescent="0.2">
      <c r="A22" s="157">
        <v>4</v>
      </c>
      <c r="B22" s="150" t="s">
        <v>619</v>
      </c>
      <c r="C22" s="150" t="s">
        <v>554</v>
      </c>
      <c r="D22" s="150" t="s">
        <v>660</v>
      </c>
      <c r="E22" s="151" t="s">
        <v>350</v>
      </c>
      <c r="F22" s="151" t="s">
        <v>19</v>
      </c>
      <c r="G22" s="152">
        <v>45170</v>
      </c>
      <c r="H22" s="152">
        <v>45352</v>
      </c>
      <c r="I22" s="154">
        <v>90000</v>
      </c>
      <c r="J22" s="154">
        <v>0</v>
      </c>
      <c r="K22" s="154">
        <f>SUM(I22:J22)</f>
        <v>90000</v>
      </c>
      <c r="L22" s="154">
        <v>2583</v>
      </c>
      <c r="M22" s="155">
        <v>9324.25</v>
      </c>
      <c r="N22" s="154">
        <v>2736</v>
      </c>
      <c r="O22" s="154">
        <v>1740.46</v>
      </c>
      <c r="P22" s="154">
        <f>SUM(L22:O22)</f>
        <v>16383.71</v>
      </c>
      <c r="Q22" s="156">
        <f>+K22-P22</f>
        <v>73616.290000000008</v>
      </c>
    </row>
    <row r="23" spans="1:17" s="123" customFormat="1" ht="36.75" customHeight="1" x14ac:dyDescent="0.2">
      <c r="A23" s="311" t="s">
        <v>631</v>
      </c>
      <c r="B23" s="312"/>
      <c r="C23" s="167">
        <v>1</v>
      </c>
      <c r="D23" s="167"/>
      <c r="E23" s="279"/>
      <c r="F23" s="168"/>
      <c r="G23" s="169"/>
      <c r="H23" s="170"/>
      <c r="I23" s="171">
        <f>SUM(I22)</f>
        <v>90000</v>
      </c>
      <c r="J23" s="171">
        <f t="shared" ref="J23:Q23" si="4">SUM(J22)</f>
        <v>0</v>
      </c>
      <c r="K23" s="171">
        <f t="shared" si="4"/>
        <v>90000</v>
      </c>
      <c r="L23" s="171">
        <f t="shared" si="4"/>
        <v>2583</v>
      </c>
      <c r="M23" s="171">
        <f t="shared" si="4"/>
        <v>9324.25</v>
      </c>
      <c r="N23" s="171">
        <f t="shared" si="4"/>
        <v>2736</v>
      </c>
      <c r="O23" s="171">
        <f t="shared" si="4"/>
        <v>1740.46</v>
      </c>
      <c r="P23" s="171">
        <f t="shared" si="4"/>
        <v>16383.71</v>
      </c>
      <c r="Q23" s="270">
        <f t="shared" si="4"/>
        <v>73616.290000000008</v>
      </c>
    </row>
    <row r="24" spans="1:17" s="9" customFormat="1" ht="36.75" customHeight="1" x14ac:dyDescent="0.2">
      <c r="A24" s="311" t="s">
        <v>675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3"/>
    </row>
    <row r="25" spans="1:17" s="9" customFormat="1" ht="38.25" customHeight="1" x14ac:dyDescent="0.2">
      <c r="A25" s="157">
        <v>5</v>
      </c>
      <c r="B25" s="180" t="s">
        <v>441</v>
      </c>
      <c r="C25" s="176" t="s">
        <v>554</v>
      </c>
      <c r="D25" s="176" t="s">
        <v>285</v>
      </c>
      <c r="E25" s="159" t="s">
        <v>350</v>
      </c>
      <c r="F25" s="159" t="s">
        <v>348</v>
      </c>
      <c r="G25" s="160">
        <v>44805</v>
      </c>
      <c r="H25" s="177">
        <v>44986</v>
      </c>
      <c r="I25" s="162">
        <v>50000</v>
      </c>
      <c r="J25" s="162">
        <v>0</v>
      </c>
      <c r="K25" s="162">
        <f t="shared" ref="K25:K28" si="5">SUM(I25:J25)</f>
        <v>50000</v>
      </c>
      <c r="L25" s="162">
        <v>1435</v>
      </c>
      <c r="M25" s="163">
        <v>1854</v>
      </c>
      <c r="N25" s="162">
        <v>1520</v>
      </c>
      <c r="O25" s="162">
        <v>25</v>
      </c>
      <c r="P25" s="162">
        <f>SUM(L25:O25)</f>
        <v>4834</v>
      </c>
      <c r="Q25" s="164">
        <f t="shared" ref="Q25" si="6">+K25-P25</f>
        <v>45166</v>
      </c>
    </row>
    <row r="26" spans="1:17" s="9" customFormat="1" ht="38.25" customHeight="1" x14ac:dyDescent="0.2">
      <c r="A26" s="157">
        <v>6</v>
      </c>
      <c r="B26" s="180" t="s">
        <v>566</v>
      </c>
      <c r="C26" s="181" t="s">
        <v>554</v>
      </c>
      <c r="D26" s="180" t="s">
        <v>574</v>
      </c>
      <c r="E26" s="159" t="s">
        <v>350</v>
      </c>
      <c r="F26" s="159" t="s">
        <v>19</v>
      </c>
      <c r="G26" s="177">
        <v>44866</v>
      </c>
      <c r="H26" s="160">
        <v>45047</v>
      </c>
      <c r="I26" s="182">
        <v>110000</v>
      </c>
      <c r="J26" s="162">
        <v>0</v>
      </c>
      <c r="K26" s="162">
        <f t="shared" si="5"/>
        <v>110000</v>
      </c>
      <c r="L26" s="162">
        <v>3157</v>
      </c>
      <c r="M26" s="163">
        <v>14457.62</v>
      </c>
      <c r="N26" s="162">
        <v>3344</v>
      </c>
      <c r="O26" s="162">
        <v>25</v>
      </c>
      <c r="P26" s="162">
        <f t="shared" ref="P26:P28" si="7">SUM(L26:O26)</f>
        <v>20983.620000000003</v>
      </c>
      <c r="Q26" s="164">
        <v>89016.38</v>
      </c>
    </row>
    <row r="27" spans="1:17" s="9" customFormat="1" ht="38.25" customHeight="1" x14ac:dyDescent="0.2">
      <c r="A27" s="157">
        <v>7</v>
      </c>
      <c r="B27" s="176" t="s">
        <v>322</v>
      </c>
      <c r="C27" s="176" t="s">
        <v>554</v>
      </c>
      <c r="D27" s="176" t="s">
        <v>330</v>
      </c>
      <c r="E27" s="159" t="s">
        <v>350</v>
      </c>
      <c r="F27" s="159" t="s">
        <v>348</v>
      </c>
      <c r="G27" s="160">
        <v>44621</v>
      </c>
      <c r="H27" s="177">
        <v>44805</v>
      </c>
      <c r="I27" s="162">
        <v>50000</v>
      </c>
      <c r="J27" s="162">
        <v>0</v>
      </c>
      <c r="K27" s="162">
        <f t="shared" si="5"/>
        <v>50000</v>
      </c>
      <c r="L27" s="162">
        <v>1435</v>
      </c>
      <c r="M27" s="163">
        <v>1853.9984999999997</v>
      </c>
      <c r="N27" s="162">
        <v>1520</v>
      </c>
      <c r="O27" s="162">
        <v>25</v>
      </c>
      <c r="P27" s="162">
        <f t="shared" si="7"/>
        <v>4833.9984999999997</v>
      </c>
      <c r="Q27" s="164">
        <f>+K27-P27</f>
        <v>45166.001499999998</v>
      </c>
    </row>
    <row r="28" spans="1:17" s="9" customFormat="1" ht="38.25" customHeight="1" x14ac:dyDescent="0.2">
      <c r="A28" s="157">
        <v>8</v>
      </c>
      <c r="B28" s="165" t="s">
        <v>324</v>
      </c>
      <c r="C28" s="165" t="s">
        <v>351</v>
      </c>
      <c r="D28" s="165" t="s">
        <v>575</v>
      </c>
      <c r="E28" s="166" t="s">
        <v>350</v>
      </c>
      <c r="F28" s="166" t="s">
        <v>19</v>
      </c>
      <c r="G28" s="178">
        <v>44652</v>
      </c>
      <c r="H28" s="179">
        <v>44835</v>
      </c>
      <c r="I28" s="162">
        <v>60000</v>
      </c>
      <c r="J28" s="162">
        <v>0</v>
      </c>
      <c r="K28" s="162">
        <f t="shared" si="5"/>
        <v>60000</v>
      </c>
      <c r="L28" s="162">
        <v>1722</v>
      </c>
      <c r="M28" s="163">
        <v>3486.68</v>
      </c>
      <c r="N28" s="162">
        <v>1824</v>
      </c>
      <c r="O28" s="162">
        <v>25</v>
      </c>
      <c r="P28" s="162">
        <f t="shared" si="7"/>
        <v>7057.68</v>
      </c>
      <c r="Q28" s="164">
        <f>+K28-P28</f>
        <v>52942.32</v>
      </c>
    </row>
    <row r="29" spans="1:17" s="123" customFormat="1" ht="36.75" customHeight="1" x14ac:dyDescent="0.2">
      <c r="A29" s="311" t="s">
        <v>631</v>
      </c>
      <c r="B29" s="312"/>
      <c r="C29" s="167">
        <v>4</v>
      </c>
      <c r="D29" s="167"/>
      <c r="E29" s="279"/>
      <c r="F29" s="168"/>
      <c r="G29" s="169"/>
      <c r="H29" s="170"/>
      <c r="I29" s="171">
        <f t="shared" ref="I29:Q29" si="8">SUM(I25:I28)</f>
        <v>270000</v>
      </c>
      <c r="J29" s="171">
        <f t="shared" si="8"/>
        <v>0</v>
      </c>
      <c r="K29" s="171">
        <f t="shared" si="8"/>
        <v>270000</v>
      </c>
      <c r="L29" s="171">
        <f t="shared" si="8"/>
        <v>7749</v>
      </c>
      <c r="M29" s="171">
        <f t="shared" si="8"/>
        <v>21652.298500000001</v>
      </c>
      <c r="N29" s="171">
        <f t="shared" si="8"/>
        <v>8208</v>
      </c>
      <c r="O29" s="171">
        <f t="shared" si="8"/>
        <v>100</v>
      </c>
      <c r="P29" s="171">
        <f t="shared" si="8"/>
        <v>37709.298500000004</v>
      </c>
      <c r="Q29" s="175">
        <f t="shared" si="8"/>
        <v>232290.70150000002</v>
      </c>
    </row>
    <row r="30" spans="1:17" s="9" customFormat="1" ht="36.75" customHeight="1" x14ac:dyDescent="0.2">
      <c r="A30" s="311" t="s">
        <v>655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3"/>
    </row>
    <row r="31" spans="1:17" s="9" customFormat="1" ht="38.25" customHeight="1" x14ac:dyDescent="0.2">
      <c r="A31" s="157">
        <v>9</v>
      </c>
      <c r="B31" s="183" t="s">
        <v>349</v>
      </c>
      <c r="C31" s="165" t="s">
        <v>554</v>
      </c>
      <c r="D31" s="165" t="s">
        <v>15</v>
      </c>
      <c r="E31" s="166" t="s">
        <v>350</v>
      </c>
      <c r="F31" s="166" t="s">
        <v>348</v>
      </c>
      <c r="G31" s="178">
        <v>44713</v>
      </c>
      <c r="H31" s="179">
        <v>44896</v>
      </c>
      <c r="I31" s="161">
        <v>65000</v>
      </c>
      <c r="J31" s="161">
        <v>0</v>
      </c>
      <c r="K31" s="161">
        <f t="shared" ref="K31:K33" si="9">SUM(I31:J31)</f>
        <v>65000</v>
      </c>
      <c r="L31" s="161">
        <v>1865.5</v>
      </c>
      <c r="M31" s="184">
        <v>4427.58</v>
      </c>
      <c r="N31" s="161">
        <v>1976</v>
      </c>
      <c r="O31" s="161">
        <v>25</v>
      </c>
      <c r="P31" s="162">
        <f t="shared" ref="P31:P33" si="10">SUM(L31:O31)</f>
        <v>8294.08</v>
      </c>
      <c r="Q31" s="164">
        <f>+K31-P31</f>
        <v>56705.919999999998</v>
      </c>
    </row>
    <row r="32" spans="1:17" s="9" customFormat="1" ht="38.25" customHeight="1" x14ac:dyDescent="0.2">
      <c r="A32" s="157">
        <v>10</v>
      </c>
      <c r="B32" s="183" t="s">
        <v>752</v>
      </c>
      <c r="C32" s="165" t="s">
        <v>554</v>
      </c>
      <c r="D32" s="165" t="s">
        <v>15</v>
      </c>
      <c r="E32" s="166" t="s">
        <v>350</v>
      </c>
      <c r="F32" s="166" t="s">
        <v>348</v>
      </c>
      <c r="G32" s="178">
        <v>45231</v>
      </c>
      <c r="H32" s="179">
        <v>45413</v>
      </c>
      <c r="I32" s="161">
        <v>60000</v>
      </c>
      <c r="J32" s="161">
        <v>0</v>
      </c>
      <c r="K32" s="161">
        <f t="shared" si="9"/>
        <v>60000</v>
      </c>
      <c r="L32" s="161">
        <v>1722</v>
      </c>
      <c r="M32" s="184">
        <v>3486.68</v>
      </c>
      <c r="N32" s="161">
        <v>1824</v>
      </c>
      <c r="O32" s="161">
        <v>25</v>
      </c>
      <c r="P32" s="162">
        <f t="shared" si="10"/>
        <v>7057.68</v>
      </c>
      <c r="Q32" s="164">
        <f>+K32-P32</f>
        <v>52942.32</v>
      </c>
    </row>
    <row r="33" spans="1:17" s="9" customFormat="1" ht="38.25" customHeight="1" x14ac:dyDescent="0.2">
      <c r="A33" s="157">
        <v>11</v>
      </c>
      <c r="B33" s="183" t="s">
        <v>821</v>
      </c>
      <c r="C33" s="165" t="s">
        <v>554</v>
      </c>
      <c r="D33" s="165" t="s">
        <v>15</v>
      </c>
      <c r="E33" s="166" t="s">
        <v>350</v>
      </c>
      <c r="F33" s="166" t="s">
        <v>19</v>
      </c>
      <c r="G33" s="178">
        <v>45413</v>
      </c>
      <c r="H33" s="179">
        <v>45597</v>
      </c>
      <c r="I33" s="161">
        <v>60000</v>
      </c>
      <c r="J33" s="161">
        <v>0</v>
      </c>
      <c r="K33" s="161">
        <f t="shared" si="9"/>
        <v>60000</v>
      </c>
      <c r="L33" s="161">
        <v>1722</v>
      </c>
      <c r="M33" s="184">
        <v>3143.58</v>
      </c>
      <c r="N33" s="161">
        <v>1824</v>
      </c>
      <c r="O33" s="161">
        <v>1740.46</v>
      </c>
      <c r="P33" s="162">
        <f t="shared" si="10"/>
        <v>8430.0400000000009</v>
      </c>
      <c r="Q33" s="164">
        <f>+K33-P33</f>
        <v>51569.96</v>
      </c>
    </row>
    <row r="34" spans="1:17" s="123" customFormat="1" ht="36.75" customHeight="1" x14ac:dyDescent="0.2">
      <c r="A34" s="311" t="s">
        <v>631</v>
      </c>
      <c r="B34" s="312"/>
      <c r="C34" s="167">
        <v>3</v>
      </c>
      <c r="D34" s="167"/>
      <c r="E34" s="279"/>
      <c r="F34" s="168"/>
      <c r="G34" s="169"/>
      <c r="H34" s="170"/>
      <c r="I34" s="171">
        <f>SUM(I31:I33)</f>
        <v>185000</v>
      </c>
      <c r="J34" s="171">
        <f t="shared" ref="J34:Q34" si="11">SUM(J31:J33)</f>
        <v>0</v>
      </c>
      <c r="K34" s="171">
        <f t="shared" si="11"/>
        <v>185000</v>
      </c>
      <c r="L34" s="171">
        <f t="shared" si="11"/>
        <v>5309.5</v>
      </c>
      <c r="M34" s="171">
        <f t="shared" si="11"/>
        <v>11057.84</v>
      </c>
      <c r="N34" s="171">
        <f t="shared" si="11"/>
        <v>5624</v>
      </c>
      <c r="O34" s="171">
        <f t="shared" si="11"/>
        <v>1790.46</v>
      </c>
      <c r="P34" s="171">
        <f t="shared" si="11"/>
        <v>23781.800000000003</v>
      </c>
      <c r="Q34" s="171">
        <f t="shared" si="11"/>
        <v>161218.19999999998</v>
      </c>
    </row>
    <row r="35" spans="1:17" s="9" customFormat="1" ht="36.75" customHeight="1" x14ac:dyDescent="0.2">
      <c r="A35" s="311" t="s">
        <v>656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3"/>
    </row>
    <row r="36" spans="1:17" s="9" customFormat="1" ht="38.25" customHeight="1" x14ac:dyDescent="0.2">
      <c r="A36" s="157">
        <v>12</v>
      </c>
      <c r="B36" s="176" t="s">
        <v>567</v>
      </c>
      <c r="C36" s="176" t="s">
        <v>554</v>
      </c>
      <c r="D36" s="176" t="s">
        <v>331</v>
      </c>
      <c r="E36" s="159" t="s">
        <v>350</v>
      </c>
      <c r="F36" s="159" t="s">
        <v>19</v>
      </c>
      <c r="G36" s="160">
        <v>44652</v>
      </c>
      <c r="H36" s="177">
        <v>44835</v>
      </c>
      <c r="I36" s="162">
        <v>90000</v>
      </c>
      <c r="J36" s="162">
        <v>0</v>
      </c>
      <c r="K36" s="162">
        <f t="shared" ref="K36" si="12">SUM(I36:J36)</f>
        <v>90000</v>
      </c>
      <c r="L36" s="162">
        <v>2583</v>
      </c>
      <c r="M36" s="163">
        <v>9753.1206666666694</v>
      </c>
      <c r="N36" s="162">
        <v>2736</v>
      </c>
      <c r="O36" s="162">
        <v>25</v>
      </c>
      <c r="P36" s="162">
        <f t="shared" ref="P36" si="13">SUM(L36:O36)</f>
        <v>15097.120666666669</v>
      </c>
      <c r="Q36" s="164">
        <f>+K36-P36</f>
        <v>74902.879333333331</v>
      </c>
    </row>
    <row r="37" spans="1:17" s="123" customFormat="1" ht="36.75" customHeight="1" x14ac:dyDescent="0.2">
      <c r="A37" s="311" t="s">
        <v>631</v>
      </c>
      <c r="B37" s="312"/>
      <c r="C37" s="167">
        <v>1</v>
      </c>
      <c r="D37" s="167"/>
      <c r="E37" s="279"/>
      <c r="F37" s="185"/>
      <c r="G37" s="171"/>
      <c r="H37" s="172"/>
      <c r="I37" s="172">
        <f>SUM(I36)</f>
        <v>90000</v>
      </c>
      <c r="J37" s="172">
        <f t="shared" ref="J37:Q37" si="14">SUM(J36)</f>
        <v>0</v>
      </c>
      <c r="K37" s="172">
        <f t="shared" si="14"/>
        <v>90000</v>
      </c>
      <c r="L37" s="172">
        <f t="shared" si="14"/>
        <v>2583</v>
      </c>
      <c r="M37" s="172">
        <f t="shared" si="14"/>
        <v>9753.1206666666694</v>
      </c>
      <c r="N37" s="172">
        <f t="shared" si="14"/>
        <v>2736</v>
      </c>
      <c r="O37" s="172">
        <f t="shared" si="14"/>
        <v>25</v>
      </c>
      <c r="P37" s="172">
        <f t="shared" si="14"/>
        <v>15097.120666666669</v>
      </c>
      <c r="Q37" s="175">
        <f t="shared" si="14"/>
        <v>74902.879333333331</v>
      </c>
    </row>
    <row r="38" spans="1:17" s="9" customFormat="1" ht="36.75" customHeight="1" x14ac:dyDescent="0.2">
      <c r="A38" s="311" t="s">
        <v>686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3"/>
    </row>
    <row r="39" spans="1:17" s="9" customFormat="1" ht="38.25" customHeight="1" x14ac:dyDescent="0.2">
      <c r="A39" s="157">
        <v>13</v>
      </c>
      <c r="B39" s="186" t="s">
        <v>474</v>
      </c>
      <c r="C39" s="187" t="s">
        <v>554</v>
      </c>
      <c r="D39" s="181" t="s">
        <v>661</v>
      </c>
      <c r="E39" s="166" t="s">
        <v>350</v>
      </c>
      <c r="F39" s="166" t="s">
        <v>19</v>
      </c>
      <c r="G39" s="179">
        <v>45170</v>
      </c>
      <c r="H39" s="178">
        <v>45352</v>
      </c>
      <c r="I39" s="182">
        <v>135000</v>
      </c>
      <c r="J39" s="162">
        <v>0</v>
      </c>
      <c r="K39" s="162">
        <f t="shared" ref="K39" si="15">SUM(I39:J39)</f>
        <v>135000</v>
      </c>
      <c r="L39" s="162">
        <f>IF(I39&gt;=Datos!$D$14,(Datos!$D$14*Datos!$C$14),IF(I39&lt;=Datos!$D$14,(I39*Datos!$C$14)))</f>
        <v>3874.5</v>
      </c>
      <c r="M39" s="163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20338.235666666667</v>
      </c>
      <c r="N39" s="162">
        <f>IF(I39&gt;=Datos!$D$15,(Datos!$D$15*Datos!$C$15),IF(I39&lt;=Datos!$D$15,(I39*Datos!$C$15)))</f>
        <v>4104</v>
      </c>
      <c r="O39" s="162">
        <v>25</v>
      </c>
      <c r="P39" s="162">
        <f t="shared" ref="P39" si="16">SUM(L39:O39)</f>
        <v>28341.735666666667</v>
      </c>
      <c r="Q39" s="164">
        <f t="shared" ref="Q39" si="17">+K39-P39</f>
        <v>106658.26433333333</v>
      </c>
    </row>
    <row r="40" spans="1:17" s="123" customFormat="1" ht="36.75" customHeight="1" x14ac:dyDescent="0.2">
      <c r="A40" s="311" t="s">
        <v>631</v>
      </c>
      <c r="B40" s="312"/>
      <c r="C40" s="167">
        <v>1</v>
      </c>
      <c r="D40" s="337"/>
      <c r="E40" s="337"/>
      <c r="F40" s="337"/>
      <c r="G40" s="337"/>
      <c r="H40" s="338"/>
      <c r="I40" s="172">
        <f>SUM(I39)</f>
        <v>135000</v>
      </c>
      <c r="J40" s="172">
        <f t="shared" ref="J40:Q40" si="18">SUM(J39)</f>
        <v>0</v>
      </c>
      <c r="K40" s="172">
        <f t="shared" si="18"/>
        <v>135000</v>
      </c>
      <c r="L40" s="172">
        <f t="shared" si="18"/>
        <v>3874.5</v>
      </c>
      <c r="M40" s="172">
        <f t="shared" si="18"/>
        <v>20338.235666666667</v>
      </c>
      <c r="N40" s="172">
        <f t="shared" si="18"/>
        <v>4104</v>
      </c>
      <c r="O40" s="172">
        <f t="shared" si="18"/>
        <v>25</v>
      </c>
      <c r="P40" s="172">
        <f t="shared" si="18"/>
        <v>28341.735666666667</v>
      </c>
      <c r="Q40" s="175">
        <f t="shared" si="18"/>
        <v>106658.26433333333</v>
      </c>
    </row>
    <row r="41" spans="1:17" s="9" customFormat="1" ht="36.75" customHeight="1" x14ac:dyDescent="0.2">
      <c r="A41" s="311" t="s">
        <v>633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3"/>
    </row>
    <row r="42" spans="1:17" s="9" customFormat="1" ht="38.25" customHeight="1" x14ac:dyDescent="0.2">
      <c r="A42" s="157">
        <v>14</v>
      </c>
      <c r="B42" s="176" t="s">
        <v>657</v>
      </c>
      <c r="C42" s="176" t="s">
        <v>554</v>
      </c>
      <c r="D42" s="176" t="s">
        <v>662</v>
      </c>
      <c r="E42" s="159" t="s">
        <v>350</v>
      </c>
      <c r="F42" s="159" t="s">
        <v>19</v>
      </c>
      <c r="G42" s="160">
        <v>45170</v>
      </c>
      <c r="H42" s="177">
        <v>45352</v>
      </c>
      <c r="I42" s="162">
        <v>50000</v>
      </c>
      <c r="J42" s="162">
        <v>0</v>
      </c>
      <c r="K42" s="161">
        <f t="shared" ref="K42:K45" si="19">SUM(I42:J42)</f>
        <v>50000</v>
      </c>
      <c r="L42" s="162">
        <v>1435</v>
      </c>
      <c r="M42" s="163">
        <v>1854</v>
      </c>
      <c r="N42" s="162">
        <v>1520</v>
      </c>
      <c r="O42" s="162">
        <v>10025</v>
      </c>
      <c r="P42" s="162">
        <f t="shared" ref="P42:P47" si="20">SUM(L42:O42)</f>
        <v>14834</v>
      </c>
      <c r="Q42" s="164">
        <f t="shared" ref="Q42:Q47" si="21">+K42-P42</f>
        <v>35166</v>
      </c>
    </row>
    <row r="43" spans="1:17" s="9" customFormat="1" ht="38.25" customHeight="1" x14ac:dyDescent="0.2">
      <c r="A43" s="157">
        <v>15</v>
      </c>
      <c r="B43" s="176" t="s">
        <v>789</v>
      </c>
      <c r="C43" s="176" t="s">
        <v>351</v>
      </c>
      <c r="D43" s="176" t="s">
        <v>3</v>
      </c>
      <c r="E43" s="159" t="s">
        <v>350</v>
      </c>
      <c r="F43" s="159" t="s">
        <v>19</v>
      </c>
      <c r="G43" s="160">
        <v>45352</v>
      </c>
      <c r="H43" s="177">
        <v>45536</v>
      </c>
      <c r="I43" s="162">
        <v>70000</v>
      </c>
      <c r="J43" s="162">
        <v>0</v>
      </c>
      <c r="K43" s="161">
        <f t="shared" si="19"/>
        <v>70000</v>
      </c>
      <c r="L43" s="162">
        <v>2009</v>
      </c>
      <c r="M43" s="163">
        <v>5368.48</v>
      </c>
      <c r="N43" s="162">
        <v>2128</v>
      </c>
      <c r="O43" s="162">
        <v>25</v>
      </c>
      <c r="P43" s="162">
        <f t="shared" si="20"/>
        <v>9530.48</v>
      </c>
      <c r="Q43" s="164">
        <f t="shared" si="21"/>
        <v>60469.520000000004</v>
      </c>
    </row>
    <row r="44" spans="1:17" s="9" customFormat="1" ht="38.25" customHeight="1" x14ac:dyDescent="0.2">
      <c r="A44" s="157">
        <v>16</v>
      </c>
      <c r="B44" s="176" t="s">
        <v>808</v>
      </c>
      <c r="C44" s="176" t="s">
        <v>449</v>
      </c>
      <c r="D44" s="176" t="s">
        <v>662</v>
      </c>
      <c r="E44" s="159" t="s">
        <v>350</v>
      </c>
      <c r="F44" s="159" t="s">
        <v>19</v>
      </c>
      <c r="G44" s="160">
        <v>45383</v>
      </c>
      <c r="H44" s="177">
        <v>45566</v>
      </c>
      <c r="I44" s="162">
        <v>50000</v>
      </c>
      <c r="J44" s="162">
        <v>0</v>
      </c>
      <c r="K44" s="161">
        <f t="shared" si="19"/>
        <v>50000</v>
      </c>
      <c r="L44" s="162">
        <v>1435</v>
      </c>
      <c r="M44" s="163">
        <v>1854</v>
      </c>
      <c r="N44" s="162">
        <v>1520</v>
      </c>
      <c r="O44" s="162">
        <v>25</v>
      </c>
      <c r="P44" s="162">
        <f t="shared" si="20"/>
        <v>4834</v>
      </c>
      <c r="Q44" s="164">
        <f t="shared" si="21"/>
        <v>45166</v>
      </c>
    </row>
    <row r="45" spans="1:17" s="9" customFormat="1" ht="38.25" customHeight="1" x14ac:dyDescent="0.2">
      <c r="A45" s="157">
        <v>17</v>
      </c>
      <c r="B45" s="176" t="s">
        <v>822</v>
      </c>
      <c r="C45" s="176" t="s">
        <v>449</v>
      </c>
      <c r="D45" s="176" t="s">
        <v>3</v>
      </c>
      <c r="E45" s="159" t="s">
        <v>350</v>
      </c>
      <c r="F45" s="159" t="s">
        <v>19</v>
      </c>
      <c r="G45" s="160">
        <v>45413</v>
      </c>
      <c r="H45" s="177">
        <v>45597</v>
      </c>
      <c r="I45" s="162">
        <v>65000</v>
      </c>
      <c r="J45" s="162">
        <v>0</v>
      </c>
      <c r="K45" s="161">
        <f t="shared" si="19"/>
        <v>65000</v>
      </c>
      <c r="L45" s="162">
        <v>1865.5</v>
      </c>
      <c r="M45" s="163">
        <v>4427.58</v>
      </c>
      <c r="N45" s="162">
        <v>1976</v>
      </c>
      <c r="O45" s="162">
        <v>25</v>
      </c>
      <c r="P45" s="162">
        <f t="shared" si="20"/>
        <v>8294.08</v>
      </c>
      <c r="Q45" s="164">
        <f t="shared" si="21"/>
        <v>56705.919999999998</v>
      </c>
    </row>
    <row r="46" spans="1:17" s="9" customFormat="1" ht="38.25" customHeight="1" x14ac:dyDescent="0.2">
      <c r="A46" s="157">
        <v>18</v>
      </c>
      <c r="B46" s="176" t="s">
        <v>320</v>
      </c>
      <c r="C46" s="176" t="s">
        <v>352</v>
      </c>
      <c r="D46" s="176" t="s">
        <v>3</v>
      </c>
      <c r="E46" s="159" t="s">
        <v>350</v>
      </c>
      <c r="F46" s="159" t="s">
        <v>19</v>
      </c>
      <c r="G46" s="160">
        <v>44445</v>
      </c>
      <c r="H46" s="177">
        <v>44626</v>
      </c>
      <c r="I46" s="162">
        <v>59600</v>
      </c>
      <c r="J46" s="162">
        <v>0</v>
      </c>
      <c r="K46" s="162">
        <v>59600</v>
      </c>
      <c r="L46" s="162">
        <v>1710.52</v>
      </c>
      <c r="M46" s="163">
        <v>3411.4</v>
      </c>
      <c r="N46" s="162">
        <v>1811.84</v>
      </c>
      <c r="O46" s="162">
        <v>25</v>
      </c>
      <c r="P46" s="162">
        <f t="shared" si="20"/>
        <v>6958.76</v>
      </c>
      <c r="Q46" s="164">
        <f t="shared" si="21"/>
        <v>52641.24</v>
      </c>
    </row>
    <row r="47" spans="1:17" s="9" customFormat="1" ht="38.25" customHeight="1" x14ac:dyDescent="0.2">
      <c r="A47" s="157">
        <v>19</v>
      </c>
      <c r="B47" s="165" t="s">
        <v>321</v>
      </c>
      <c r="C47" s="165" t="s">
        <v>554</v>
      </c>
      <c r="D47" s="165" t="s">
        <v>571</v>
      </c>
      <c r="E47" s="166" t="s">
        <v>350</v>
      </c>
      <c r="F47" s="166" t="s">
        <v>19</v>
      </c>
      <c r="G47" s="178">
        <v>44621</v>
      </c>
      <c r="H47" s="179">
        <v>44805</v>
      </c>
      <c r="I47" s="162">
        <v>145000</v>
      </c>
      <c r="J47" s="162">
        <v>0</v>
      </c>
      <c r="K47" s="162">
        <f t="shared" ref="K47" si="22">SUM(I47:J47)</f>
        <v>145000</v>
      </c>
      <c r="L47" s="162">
        <v>4161.5</v>
      </c>
      <c r="M47" s="163">
        <v>22690.95</v>
      </c>
      <c r="N47" s="162">
        <v>4408</v>
      </c>
      <c r="O47" s="162">
        <v>25</v>
      </c>
      <c r="P47" s="162">
        <f t="shared" si="20"/>
        <v>31285.45</v>
      </c>
      <c r="Q47" s="164">
        <f t="shared" si="21"/>
        <v>113714.55</v>
      </c>
    </row>
    <row r="48" spans="1:17" s="123" customFormat="1" ht="36.75" customHeight="1" x14ac:dyDescent="0.2">
      <c r="A48" s="311" t="s">
        <v>631</v>
      </c>
      <c r="B48" s="312"/>
      <c r="C48" s="167">
        <v>6</v>
      </c>
      <c r="D48" s="167"/>
      <c r="E48" s="279"/>
      <c r="F48" s="168"/>
      <c r="G48" s="169"/>
      <c r="H48" s="170"/>
      <c r="I48" s="171">
        <f t="shared" ref="I48:Q48" si="23">SUM(I42:I47)</f>
        <v>439600</v>
      </c>
      <c r="J48" s="171">
        <f t="shared" si="23"/>
        <v>0</v>
      </c>
      <c r="K48" s="171">
        <f t="shared" si="23"/>
        <v>439600</v>
      </c>
      <c r="L48" s="171">
        <f t="shared" si="23"/>
        <v>12616.52</v>
      </c>
      <c r="M48" s="171">
        <f t="shared" si="23"/>
        <v>39606.410000000003</v>
      </c>
      <c r="N48" s="171">
        <f t="shared" si="23"/>
        <v>13363.84</v>
      </c>
      <c r="O48" s="171">
        <f t="shared" si="23"/>
        <v>10150</v>
      </c>
      <c r="P48" s="171">
        <f t="shared" si="23"/>
        <v>75736.77</v>
      </c>
      <c r="Q48" s="175">
        <f t="shared" si="23"/>
        <v>363863.23</v>
      </c>
    </row>
    <row r="49" spans="1:17" s="9" customFormat="1" ht="36.75" customHeight="1" x14ac:dyDescent="0.2">
      <c r="A49" s="311" t="s">
        <v>687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3"/>
    </row>
    <row r="50" spans="1:17" s="9" customFormat="1" ht="38.25" customHeight="1" x14ac:dyDescent="0.2">
      <c r="A50" s="157">
        <v>20</v>
      </c>
      <c r="B50" s="176" t="s">
        <v>440</v>
      </c>
      <c r="C50" s="176" t="s">
        <v>554</v>
      </c>
      <c r="D50" s="176" t="s">
        <v>663</v>
      </c>
      <c r="E50" s="159" t="s">
        <v>350</v>
      </c>
      <c r="F50" s="159" t="s">
        <v>19</v>
      </c>
      <c r="G50" s="160">
        <v>44805</v>
      </c>
      <c r="H50" s="177">
        <v>44986</v>
      </c>
      <c r="I50" s="162">
        <v>80000</v>
      </c>
      <c r="J50" s="162">
        <v>0</v>
      </c>
      <c r="K50" s="162">
        <f t="shared" ref="K50" si="24">SUM(I50:J50)</f>
        <v>80000</v>
      </c>
      <c r="L50" s="162">
        <v>2296</v>
      </c>
      <c r="M50" s="163">
        <v>7400.87</v>
      </c>
      <c r="N50" s="162">
        <v>2432</v>
      </c>
      <c r="O50" s="162">
        <v>35025</v>
      </c>
      <c r="P50" s="162">
        <f>SUM(L50:O50)</f>
        <v>47153.869999999995</v>
      </c>
      <c r="Q50" s="164">
        <f>+K50-P50</f>
        <v>32846.130000000005</v>
      </c>
    </row>
    <row r="51" spans="1:17" s="123" customFormat="1" ht="36.75" customHeight="1" x14ac:dyDescent="0.2">
      <c r="A51" s="311" t="s">
        <v>631</v>
      </c>
      <c r="B51" s="312"/>
      <c r="C51" s="167">
        <v>1</v>
      </c>
      <c r="D51" s="337"/>
      <c r="E51" s="337"/>
      <c r="F51" s="337"/>
      <c r="G51" s="337"/>
      <c r="H51" s="338"/>
      <c r="I51" s="172">
        <f>SUM(I50)</f>
        <v>80000</v>
      </c>
      <c r="J51" s="172">
        <f t="shared" ref="J51:Q51" si="25">SUM(J50)</f>
        <v>0</v>
      </c>
      <c r="K51" s="172">
        <f t="shared" si="25"/>
        <v>80000</v>
      </c>
      <c r="L51" s="172">
        <f t="shared" si="25"/>
        <v>2296</v>
      </c>
      <c r="M51" s="172">
        <f t="shared" si="25"/>
        <v>7400.87</v>
      </c>
      <c r="N51" s="172">
        <f t="shared" si="25"/>
        <v>2432</v>
      </c>
      <c r="O51" s="172">
        <f t="shared" si="25"/>
        <v>35025</v>
      </c>
      <c r="P51" s="172">
        <f t="shared" si="25"/>
        <v>47153.869999999995</v>
      </c>
      <c r="Q51" s="175">
        <f t="shared" si="25"/>
        <v>32846.130000000005</v>
      </c>
    </row>
    <row r="52" spans="1:17" s="9" customFormat="1" ht="36.75" customHeight="1" x14ac:dyDescent="0.2">
      <c r="A52" s="311" t="s">
        <v>688</v>
      </c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3"/>
    </row>
    <row r="53" spans="1:17" s="9" customFormat="1" ht="38.25" customHeight="1" x14ac:dyDescent="0.2">
      <c r="A53" s="157">
        <v>21</v>
      </c>
      <c r="B53" s="176" t="s">
        <v>328</v>
      </c>
      <c r="C53" s="176" t="s">
        <v>554</v>
      </c>
      <c r="D53" s="176" t="s">
        <v>664</v>
      </c>
      <c r="E53" s="159" t="s">
        <v>350</v>
      </c>
      <c r="F53" s="159" t="s">
        <v>19</v>
      </c>
      <c r="G53" s="160">
        <v>44621</v>
      </c>
      <c r="H53" s="177">
        <v>44774</v>
      </c>
      <c r="I53" s="162">
        <v>80000</v>
      </c>
      <c r="J53" s="162">
        <v>0</v>
      </c>
      <c r="K53" s="162">
        <f>SUM(I53:J53)</f>
        <v>80000</v>
      </c>
      <c r="L53" s="162">
        <v>2296</v>
      </c>
      <c r="M53" s="163">
        <v>6972</v>
      </c>
      <c r="N53" s="162">
        <v>2432</v>
      </c>
      <c r="O53" s="162">
        <v>1740.46</v>
      </c>
      <c r="P53" s="162">
        <f>SUM(L53:O53)</f>
        <v>13440.46</v>
      </c>
      <c r="Q53" s="164">
        <f>+K53-P53</f>
        <v>66559.540000000008</v>
      </c>
    </row>
    <row r="54" spans="1:17" s="123" customFormat="1" ht="36.75" customHeight="1" x14ac:dyDescent="0.2">
      <c r="A54" s="311" t="s">
        <v>631</v>
      </c>
      <c r="B54" s="312"/>
      <c r="C54" s="167">
        <v>1</v>
      </c>
      <c r="D54" s="337"/>
      <c r="E54" s="337"/>
      <c r="F54" s="337"/>
      <c r="G54" s="337"/>
      <c r="H54" s="338"/>
      <c r="I54" s="172">
        <f>SUM(I53)</f>
        <v>80000</v>
      </c>
      <c r="J54" s="172">
        <f t="shared" ref="J54:Q54" si="26">SUM(J53)</f>
        <v>0</v>
      </c>
      <c r="K54" s="172">
        <f t="shared" si="26"/>
        <v>80000</v>
      </c>
      <c r="L54" s="172">
        <f t="shared" si="26"/>
        <v>2296</v>
      </c>
      <c r="M54" s="172">
        <f t="shared" si="26"/>
        <v>6972</v>
      </c>
      <c r="N54" s="172">
        <f t="shared" si="26"/>
        <v>2432</v>
      </c>
      <c r="O54" s="172">
        <f t="shared" si="26"/>
        <v>1740.46</v>
      </c>
      <c r="P54" s="172">
        <f t="shared" si="26"/>
        <v>13440.46</v>
      </c>
      <c r="Q54" s="175">
        <f t="shared" si="26"/>
        <v>66559.540000000008</v>
      </c>
    </row>
    <row r="55" spans="1:17" s="9" customFormat="1" ht="36.75" customHeight="1" x14ac:dyDescent="0.2">
      <c r="A55" s="311" t="s">
        <v>658</v>
      </c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 t="e">
        <f>SUM(#REF!)</f>
        <v>#REF!</v>
      </c>
      <c r="Q55" s="313" t="e">
        <f>SUM(#REF!)</f>
        <v>#REF!</v>
      </c>
    </row>
    <row r="56" spans="1:17" s="9" customFormat="1" ht="38.25" customHeight="1" x14ac:dyDescent="0.2">
      <c r="A56" s="157">
        <v>22</v>
      </c>
      <c r="B56" s="176" t="s">
        <v>358</v>
      </c>
      <c r="C56" s="176" t="s">
        <v>554</v>
      </c>
      <c r="D56" s="176" t="s">
        <v>570</v>
      </c>
      <c r="E56" s="159" t="s">
        <v>350</v>
      </c>
      <c r="F56" s="159" t="s">
        <v>348</v>
      </c>
      <c r="G56" s="160">
        <v>44743</v>
      </c>
      <c r="H56" s="177">
        <v>44927</v>
      </c>
      <c r="I56" s="162">
        <v>25000</v>
      </c>
      <c r="J56" s="162">
        <v>0</v>
      </c>
      <c r="K56" s="162">
        <v>25000</v>
      </c>
      <c r="L56" s="162">
        <v>717.5</v>
      </c>
      <c r="M56" s="163">
        <v>0</v>
      </c>
      <c r="N56" s="162">
        <v>760</v>
      </c>
      <c r="O56" s="162">
        <v>25</v>
      </c>
      <c r="P56" s="162">
        <f>SUM(L56:O56)</f>
        <v>1502.5</v>
      </c>
      <c r="Q56" s="164">
        <f t="shared" ref="Q56:Q57" si="27">+K56-P56</f>
        <v>23497.5</v>
      </c>
    </row>
    <row r="57" spans="1:17" s="9" customFormat="1" ht="38.25" customHeight="1" x14ac:dyDescent="0.2">
      <c r="A57" s="157">
        <v>23</v>
      </c>
      <c r="B57" s="165" t="s">
        <v>489</v>
      </c>
      <c r="C57" s="176" t="s">
        <v>554</v>
      </c>
      <c r="D57" s="176" t="s">
        <v>570</v>
      </c>
      <c r="E57" s="159" t="s">
        <v>350</v>
      </c>
      <c r="F57" s="159" t="s">
        <v>348</v>
      </c>
      <c r="G57" s="160">
        <v>44896</v>
      </c>
      <c r="H57" s="160">
        <v>45078</v>
      </c>
      <c r="I57" s="162">
        <v>45000</v>
      </c>
      <c r="J57" s="162">
        <v>0</v>
      </c>
      <c r="K57" s="162">
        <f t="shared" ref="K57" si="28">SUM(I57:J57)</f>
        <v>45000</v>
      </c>
      <c r="L57" s="162">
        <v>1291.5</v>
      </c>
      <c r="M57" s="163">
        <v>1148.33</v>
      </c>
      <c r="N57" s="162">
        <v>1368</v>
      </c>
      <c r="O57" s="162">
        <v>25</v>
      </c>
      <c r="P57" s="162">
        <f t="shared" ref="P57" si="29">SUM(L57:O57)</f>
        <v>3832.83</v>
      </c>
      <c r="Q57" s="164">
        <f t="shared" si="27"/>
        <v>41167.17</v>
      </c>
    </row>
    <row r="58" spans="1:17" s="9" customFormat="1" ht="38.25" customHeight="1" x14ac:dyDescent="0.2">
      <c r="A58" s="157">
        <v>24</v>
      </c>
      <c r="B58" s="176" t="s">
        <v>683</v>
      </c>
      <c r="C58" s="176" t="s">
        <v>554</v>
      </c>
      <c r="D58" s="176" t="s">
        <v>689</v>
      </c>
      <c r="E58" s="159" t="s">
        <v>350</v>
      </c>
      <c r="F58" s="159" t="s">
        <v>348</v>
      </c>
      <c r="G58" s="160">
        <v>44743</v>
      </c>
      <c r="H58" s="177">
        <v>44927</v>
      </c>
      <c r="I58" s="162">
        <v>70000</v>
      </c>
      <c r="J58" s="162">
        <v>0</v>
      </c>
      <c r="K58" s="162">
        <f t="shared" ref="K58" si="30">SUM(I58:J58)</f>
        <v>70000</v>
      </c>
      <c r="L58" s="162">
        <v>2009</v>
      </c>
      <c r="M58" s="163">
        <v>5368.48</v>
      </c>
      <c r="N58" s="162">
        <v>2128</v>
      </c>
      <c r="O58" s="162">
        <v>25</v>
      </c>
      <c r="P58" s="162">
        <f>SUM(L58:O58)</f>
        <v>9530.48</v>
      </c>
      <c r="Q58" s="164">
        <f t="shared" ref="Q58" si="31">+K58-P58</f>
        <v>60469.520000000004</v>
      </c>
    </row>
    <row r="59" spans="1:17" s="123" customFormat="1" ht="36.75" customHeight="1" x14ac:dyDescent="0.2">
      <c r="A59" s="311" t="s">
        <v>631</v>
      </c>
      <c r="B59" s="312"/>
      <c r="C59" s="167">
        <v>3</v>
      </c>
      <c r="D59" s="167"/>
      <c r="E59" s="279"/>
      <c r="F59" s="168"/>
      <c r="G59" s="169"/>
      <c r="H59" s="170"/>
      <c r="I59" s="171">
        <f>SUM(I56:I58)</f>
        <v>140000</v>
      </c>
      <c r="J59" s="171">
        <f t="shared" ref="J59:Q59" si="32">SUM(J56:J58)</f>
        <v>0</v>
      </c>
      <c r="K59" s="171">
        <f t="shared" si="32"/>
        <v>140000</v>
      </c>
      <c r="L59" s="171">
        <f t="shared" si="32"/>
        <v>4018</v>
      </c>
      <c r="M59" s="171">
        <f t="shared" si="32"/>
        <v>6516.8099999999995</v>
      </c>
      <c r="N59" s="171">
        <f t="shared" si="32"/>
        <v>4256</v>
      </c>
      <c r="O59" s="171">
        <f t="shared" si="32"/>
        <v>75</v>
      </c>
      <c r="P59" s="171">
        <f t="shared" si="32"/>
        <v>14865.81</v>
      </c>
      <c r="Q59" s="270">
        <f t="shared" si="32"/>
        <v>125134.19</v>
      </c>
    </row>
    <row r="60" spans="1:17" s="9" customFormat="1" ht="36.75" customHeight="1" x14ac:dyDescent="0.2">
      <c r="A60" s="311" t="s">
        <v>690</v>
      </c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 t="e">
        <f>SUM(#REF!)</f>
        <v>#REF!</v>
      </c>
      <c r="Q60" s="313" t="e">
        <f>SUM(#REF!)</f>
        <v>#REF!</v>
      </c>
    </row>
    <row r="61" spans="1:17" s="9" customFormat="1" ht="38.25" customHeight="1" x14ac:dyDescent="0.2">
      <c r="A61" s="157">
        <v>25</v>
      </c>
      <c r="B61" s="176" t="s">
        <v>323</v>
      </c>
      <c r="C61" s="176" t="s">
        <v>554</v>
      </c>
      <c r="D61" s="176" t="s">
        <v>737</v>
      </c>
      <c r="E61" s="159" t="s">
        <v>350</v>
      </c>
      <c r="F61" s="159" t="s">
        <v>348</v>
      </c>
      <c r="G61" s="160">
        <v>44743</v>
      </c>
      <c r="H61" s="177">
        <v>44927</v>
      </c>
      <c r="I61" s="162">
        <v>90000</v>
      </c>
      <c r="J61" s="162">
        <v>0</v>
      </c>
      <c r="K61" s="162">
        <f t="shared" ref="K61:K62" si="33">SUM(I61:J61)</f>
        <v>90000</v>
      </c>
      <c r="L61" s="162">
        <v>2583</v>
      </c>
      <c r="M61" s="163">
        <v>9753.1200000000008</v>
      </c>
      <c r="N61" s="162">
        <v>2736</v>
      </c>
      <c r="O61" s="162">
        <v>25</v>
      </c>
      <c r="P61" s="162">
        <f>SUM(L61:O61)</f>
        <v>15097.12</v>
      </c>
      <c r="Q61" s="164">
        <f t="shared" ref="Q61:Q62" si="34">+K61-P61</f>
        <v>74902.880000000005</v>
      </c>
    </row>
    <row r="62" spans="1:17" s="9" customFormat="1" ht="38.25" customHeight="1" x14ac:dyDescent="0.2">
      <c r="A62" s="157">
        <v>26</v>
      </c>
      <c r="B62" s="176" t="s">
        <v>359</v>
      </c>
      <c r="C62" s="176" t="s">
        <v>554</v>
      </c>
      <c r="D62" s="176" t="s">
        <v>569</v>
      </c>
      <c r="E62" s="159" t="s">
        <v>350</v>
      </c>
      <c r="F62" s="159" t="s">
        <v>348</v>
      </c>
      <c r="G62" s="160">
        <v>45200</v>
      </c>
      <c r="H62" s="177">
        <v>44986</v>
      </c>
      <c r="I62" s="162">
        <v>70000</v>
      </c>
      <c r="J62" s="162">
        <v>0</v>
      </c>
      <c r="K62" s="162">
        <f t="shared" si="33"/>
        <v>70000</v>
      </c>
      <c r="L62" s="162">
        <f>IF(I62&gt;=Datos!$D$14,(Datos!$D$14*Datos!$C$14),IF(I62&lt;=Datos!$D$14,(I62*Datos!$C$14)))</f>
        <v>2009</v>
      </c>
      <c r="M62" s="163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5368.4756666666663</v>
      </c>
      <c r="N62" s="162">
        <f>IF(I62&gt;=Datos!$D$15,(Datos!$D$15*Datos!$C$15),IF(I62&lt;=Datos!$D$15,(I62*Datos!$C$15)))</f>
        <v>2128</v>
      </c>
      <c r="O62" s="162">
        <v>25</v>
      </c>
      <c r="P62" s="162">
        <f>SUM(L62:O62)</f>
        <v>9530.4756666666653</v>
      </c>
      <c r="Q62" s="164">
        <f t="shared" si="34"/>
        <v>60469.524333333335</v>
      </c>
    </row>
    <row r="63" spans="1:17" s="123" customFormat="1" ht="36.75" customHeight="1" x14ac:dyDescent="0.2">
      <c r="A63" s="311" t="s">
        <v>631</v>
      </c>
      <c r="B63" s="312"/>
      <c r="C63" s="167">
        <v>2</v>
      </c>
      <c r="D63" s="167"/>
      <c r="E63" s="279"/>
      <c r="F63" s="168"/>
      <c r="G63" s="169"/>
      <c r="H63" s="170"/>
      <c r="I63" s="171">
        <f>SUM(I61:I62)</f>
        <v>160000</v>
      </c>
      <c r="J63" s="171">
        <f t="shared" ref="J63:Q63" si="35">SUM(J61:J62)</f>
        <v>0</v>
      </c>
      <c r="K63" s="171">
        <f t="shared" si="35"/>
        <v>160000</v>
      </c>
      <c r="L63" s="171">
        <f t="shared" si="35"/>
        <v>4592</v>
      </c>
      <c r="M63" s="171">
        <f t="shared" si="35"/>
        <v>15121.595666666668</v>
      </c>
      <c r="N63" s="171">
        <f t="shared" si="35"/>
        <v>4864</v>
      </c>
      <c r="O63" s="171">
        <f t="shared" si="35"/>
        <v>50</v>
      </c>
      <c r="P63" s="171">
        <f t="shared" si="35"/>
        <v>24627.595666666668</v>
      </c>
      <c r="Q63" s="270">
        <f t="shared" si="35"/>
        <v>135372.40433333334</v>
      </c>
    </row>
    <row r="64" spans="1:17" s="9" customFormat="1" ht="36.75" customHeight="1" x14ac:dyDescent="0.2">
      <c r="A64" s="311" t="s">
        <v>635</v>
      </c>
      <c r="B64" s="312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3"/>
    </row>
    <row r="65" spans="1:17" s="9" customFormat="1" ht="38.25" customHeight="1" x14ac:dyDescent="0.2">
      <c r="A65" s="157">
        <v>27</v>
      </c>
      <c r="B65" s="176" t="s">
        <v>492</v>
      </c>
      <c r="C65" s="176" t="s">
        <v>352</v>
      </c>
      <c r="D65" s="176" t="s">
        <v>333</v>
      </c>
      <c r="E65" s="159" t="s">
        <v>350</v>
      </c>
      <c r="F65" s="159" t="s">
        <v>19</v>
      </c>
      <c r="G65" s="160">
        <v>44927</v>
      </c>
      <c r="H65" s="177">
        <v>45108</v>
      </c>
      <c r="I65" s="162">
        <v>35000</v>
      </c>
      <c r="J65" s="162">
        <v>0</v>
      </c>
      <c r="K65" s="162">
        <f t="shared" ref="K65:K68" si="36">SUM(I65:J65)</f>
        <v>35000</v>
      </c>
      <c r="L65" s="162">
        <v>1004.5</v>
      </c>
      <c r="M65" s="163">
        <v>0</v>
      </c>
      <c r="N65" s="162">
        <v>1064</v>
      </c>
      <c r="O65" s="162">
        <v>25</v>
      </c>
      <c r="P65" s="162">
        <f t="shared" ref="P65:P68" si="37">+L65+M65+N65+O65</f>
        <v>2093.5</v>
      </c>
      <c r="Q65" s="164">
        <f t="shared" ref="Q65:Q68" si="38">+I65-P65</f>
        <v>32906.5</v>
      </c>
    </row>
    <row r="66" spans="1:17" s="9" customFormat="1" ht="38.25" customHeight="1" x14ac:dyDescent="0.2">
      <c r="A66" s="157">
        <v>28</v>
      </c>
      <c r="B66" s="176" t="s">
        <v>326</v>
      </c>
      <c r="C66" s="176" t="s">
        <v>351</v>
      </c>
      <c r="D66" s="176" t="s">
        <v>572</v>
      </c>
      <c r="E66" s="159" t="s">
        <v>350</v>
      </c>
      <c r="F66" s="159" t="s">
        <v>19</v>
      </c>
      <c r="G66" s="160">
        <v>44378</v>
      </c>
      <c r="H66" s="177">
        <v>44562</v>
      </c>
      <c r="I66" s="162">
        <v>90000</v>
      </c>
      <c r="J66" s="162">
        <v>0</v>
      </c>
      <c r="K66" s="162">
        <f t="shared" si="36"/>
        <v>90000</v>
      </c>
      <c r="L66" s="162">
        <v>2583</v>
      </c>
      <c r="M66" s="163">
        <v>9753.1200000000008</v>
      </c>
      <c r="N66" s="162">
        <v>2736</v>
      </c>
      <c r="O66" s="162">
        <v>25</v>
      </c>
      <c r="P66" s="162">
        <f t="shared" si="37"/>
        <v>15097.12</v>
      </c>
      <c r="Q66" s="164">
        <f t="shared" si="38"/>
        <v>74902.880000000005</v>
      </c>
    </row>
    <row r="67" spans="1:17" s="9" customFormat="1" ht="38.25" customHeight="1" x14ac:dyDescent="0.2">
      <c r="A67" s="157">
        <v>29</v>
      </c>
      <c r="B67" s="158" t="s">
        <v>318</v>
      </c>
      <c r="C67" s="158" t="s">
        <v>352</v>
      </c>
      <c r="D67" s="158" t="s">
        <v>329</v>
      </c>
      <c r="E67" s="159" t="s">
        <v>350</v>
      </c>
      <c r="F67" s="159" t="s">
        <v>19</v>
      </c>
      <c r="G67" s="160">
        <v>44621</v>
      </c>
      <c r="H67" s="177">
        <v>44866</v>
      </c>
      <c r="I67" s="161">
        <v>80000</v>
      </c>
      <c r="J67" s="162">
        <v>0</v>
      </c>
      <c r="K67" s="162">
        <f t="shared" si="36"/>
        <v>80000</v>
      </c>
      <c r="L67" s="162">
        <v>2296</v>
      </c>
      <c r="M67" s="163">
        <v>7400.87</v>
      </c>
      <c r="N67" s="162">
        <v>2432</v>
      </c>
      <c r="O67" s="162">
        <v>25</v>
      </c>
      <c r="P67" s="162">
        <f t="shared" si="37"/>
        <v>12153.869999999999</v>
      </c>
      <c r="Q67" s="164">
        <f t="shared" si="38"/>
        <v>67846.13</v>
      </c>
    </row>
    <row r="68" spans="1:17" s="9" customFormat="1" ht="38.25" customHeight="1" x14ac:dyDescent="0.2">
      <c r="A68" s="157">
        <v>30</v>
      </c>
      <c r="B68" s="176" t="s">
        <v>327</v>
      </c>
      <c r="C68" s="176" t="s">
        <v>554</v>
      </c>
      <c r="D68" s="176" t="s">
        <v>332</v>
      </c>
      <c r="E68" s="159" t="s">
        <v>350</v>
      </c>
      <c r="F68" s="159" t="s">
        <v>19</v>
      </c>
      <c r="G68" s="177">
        <v>44565</v>
      </c>
      <c r="H68" s="177">
        <v>44746</v>
      </c>
      <c r="I68" s="162">
        <v>145000</v>
      </c>
      <c r="J68" s="162">
        <v>0</v>
      </c>
      <c r="K68" s="162">
        <f t="shared" si="36"/>
        <v>145000</v>
      </c>
      <c r="L68" s="162">
        <v>4161.5</v>
      </c>
      <c r="M68" s="163">
        <v>22690.49</v>
      </c>
      <c r="N68" s="162">
        <v>4408</v>
      </c>
      <c r="O68" s="162">
        <v>25</v>
      </c>
      <c r="P68" s="162">
        <f t="shared" si="37"/>
        <v>31284.99</v>
      </c>
      <c r="Q68" s="164">
        <f t="shared" si="38"/>
        <v>113715.01</v>
      </c>
    </row>
    <row r="69" spans="1:17" s="123" customFormat="1" ht="36.75" customHeight="1" x14ac:dyDescent="0.2">
      <c r="A69" s="311" t="s">
        <v>631</v>
      </c>
      <c r="B69" s="312"/>
      <c r="C69" s="167">
        <v>4</v>
      </c>
      <c r="D69" s="167"/>
      <c r="E69" s="279"/>
      <c r="F69" s="168"/>
      <c r="G69" s="169"/>
      <c r="H69" s="170"/>
      <c r="I69" s="171">
        <f>SUM(I65:I68)</f>
        <v>350000</v>
      </c>
      <c r="J69" s="171">
        <f t="shared" ref="J69:Q69" si="39">SUM(J65:J68)</f>
        <v>0</v>
      </c>
      <c r="K69" s="171">
        <f t="shared" si="39"/>
        <v>350000</v>
      </c>
      <c r="L69" s="171">
        <f t="shared" si="39"/>
        <v>10045</v>
      </c>
      <c r="M69" s="171">
        <f t="shared" si="39"/>
        <v>39844.480000000003</v>
      </c>
      <c r="N69" s="171">
        <f t="shared" si="39"/>
        <v>10640</v>
      </c>
      <c r="O69" s="171">
        <f t="shared" si="39"/>
        <v>100</v>
      </c>
      <c r="P69" s="171">
        <f t="shared" si="39"/>
        <v>60629.48</v>
      </c>
      <c r="Q69" s="270">
        <f t="shared" si="39"/>
        <v>289370.52</v>
      </c>
    </row>
    <row r="70" spans="1:17" s="9" customFormat="1" ht="36.75" customHeight="1" x14ac:dyDescent="0.2">
      <c r="A70" s="311" t="s">
        <v>691</v>
      </c>
      <c r="B70" s="312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3"/>
    </row>
    <row r="71" spans="1:17" s="9" customFormat="1" ht="38.25" customHeight="1" x14ac:dyDescent="0.2">
      <c r="A71" s="157">
        <v>31</v>
      </c>
      <c r="B71" s="189" t="s">
        <v>565</v>
      </c>
      <c r="C71" s="189" t="s">
        <v>554</v>
      </c>
      <c r="D71" s="189" t="s">
        <v>333</v>
      </c>
      <c r="E71" s="166" t="s">
        <v>350</v>
      </c>
      <c r="F71" s="166" t="s">
        <v>19</v>
      </c>
      <c r="G71" s="178">
        <v>44593</v>
      </c>
      <c r="H71" s="179">
        <v>44774</v>
      </c>
      <c r="I71" s="162">
        <v>80000</v>
      </c>
      <c r="J71" s="162">
        <v>0</v>
      </c>
      <c r="K71" s="162">
        <f>SUM(I71:J71)</f>
        <v>80000</v>
      </c>
      <c r="L71" s="162">
        <v>2296</v>
      </c>
      <c r="M71" s="163">
        <v>7400.87</v>
      </c>
      <c r="N71" s="162">
        <v>2432</v>
      </c>
      <c r="O71" s="162">
        <v>25</v>
      </c>
      <c r="P71" s="162">
        <f>+L71+M71+N71+O71</f>
        <v>12153.869999999999</v>
      </c>
      <c r="Q71" s="164">
        <f>+I71-P71</f>
        <v>67846.13</v>
      </c>
    </row>
    <row r="72" spans="1:17" s="123" customFormat="1" ht="36.75" customHeight="1" x14ac:dyDescent="0.2">
      <c r="A72" s="311" t="s">
        <v>631</v>
      </c>
      <c r="B72" s="312"/>
      <c r="C72" s="167">
        <v>1</v>
      </c>
      <c r="D72" s="337"/>
      <c r="E72" s="337"/>
      <c r="F72" s="337"/>
      <c r="G72" s="337"/>
      <c r="H72" s="338"/>
      <c r="I72" s="269">
        <f>SUM(I71)</f>
        <v>80000</v>
      </c>
      <c r="J72" s="269">
        <f t="shared" ref="J72:Q72" si="40">SUM(J71)</f>
        <v>0</v>
      </c>
      <c r="K72" s="269">
        <f t="shared" si="40"/>
        <v>80000</v>
      </c>
      <c r="L72" s="269">
        <f t="shared" si="40"/>
        <v>2296</v>
      </c>
      <c r="M72" s="269">
        <f t="shared" si="40"/>
        <v>7400.87</v>
      </c>
      <c r="N72" s="269">
        <f t="shared" si="40"/>
        <v>2432</v>
      </c>
      <c r="O72" s="269">
        <f t="shared" si="40"/>
        <v>25</v>
      </c>
      <c r="P72" s="269">
        <f t="shared" si="40"/>
        <v>12153.869999999999</v>
      </c>
      <c r="Q72" s="271">
        <f t="shared" si="40"/>
        <v>67846.13</v>
      </c>
    </row>
    <row r="73" spans="1:17" s="9" customFormat="1" ht="36.75" customHeight="1" x14ac:dyDescent="0.2">
      <c r="A73" s="311" t="s">
        <v>692</v>
      </c>
      <c r="B73" s="312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3"/>
    </row>
    <row r="74" spans="1:17" s="9" customFormat="1" ht="38.25" customHeight="1" x14ac:dyDescent="0.2">
      <c r="A74" s="149">
        <v>32</v>
      </c>
      <c r="B74" s="158" t="s">
        <v>620</v>
      </c>
      <c r="C74" s="158" t="s">
        <v>554</v>
      </c>
      <c r="D74" s="158" t="s">
        <v>333</v>
      </c>
      <c r="E74" s="159" t="s">
        <v>350</v>
      </c>
      <c r="F74" s="159" t="s">
        <v>19</v>
      </c>
      <c r="G74" s="160">
        <v>45170</v>
      </c>
      <c r="H74" s="160">
        <v>45352</v>
      </c>
      <c r="I74" s="161">
        <v>60000</v>
      </c>
      <c r="J74" s="162">
        <v>0</v>
      </c>
      <c r="K74" s="162">
        <f>SUM(I74:J74)</f>
        <v>60000</v>
      </c>
      <c r="L74" s="162">
        <v>1722</v>
      </c>
      <c r="M74" s="163">
        <v>3486.68</v>
      </c>
      <c r="N74" s="162">
        <v>1824</v>
      </c>
      <c r="O74" s="162">
        <v>25</v>
      </c>
      <c r="P74" s="162">
        <f>SUM(L74:O74)</f>
        <v>7057.68</v>
      </c>
      <c r="Q74" s="164">
        <f>+K74-P74</f>
        <v>52942.32</v>
      </c>
    </row>
    <row r="75" spans="1:17" s="9" customFormat="1" ht="38.25" customHeight="1" x14ac:dyDescent="0.2">
      <c r="A75" s="149">
        <v>33</v>
      </c>
      <c r="B75" s="158" t="s">
        <v>809</v>
      </c>
      <c r="C75" s="158" t="s">
        <v>554</v>
      </c>
      <c r="D75" s="158" t="s">
        <v>810</v>
      </c>
      <c r="E75" s="159" t="s">
        <v>350</v>
      </c>
      <c r="F75" s="159" t="s">
        <v>19</v>
      </c>
      <c r="G75" s="160">
        <v>45383</v>
      </c>
      <c r="H75" s="160">
        <v>45566</v>
      </c>
      <c r="I75" s="161">
        <v>70000</v>
      </c>
      <c r="J75" s="162">
        <v>0</v>
      </c>
      <c r="K75" s="162">
        <v>70000</v>
      </c>
      <c r="L75" s="162">
        <v>2009</v>
      </c>
      <c r="M75" s="163">
        <v>5025.38</v>
      </c>
      <c r="N75" s="162">
        <v>2128</v>
      </c>
      <c r="O75" s="162">
        <v>1740.46</v>
      </c>
      <c r="P75" s="162">
        <f>SUM(L75:O75)</f>
        <v>10902.84</v>
      </c>
      <c r="Q75" s="164">
        <f>+K75-P75</f>
        <v>59097.16</v>
      </c>
    </row>
    <row r="76" spans="1:17" s="123" customFormat="1" ht="36.75" customHeight="1" x14ac:dyDescent="0.2">
      <c r="A76" s="311" t="s">
        <v>631</v>
      </c>
      <c r="B76" s="312"/>
      <c r="C76" s="167">
        <v>1</v>
      </c>
      <c r="D76" s="337"/>
      <c r="E76" s="337"/>
      <c r="F76" s="337"/>
      <c r="G76" s="337"/>
      <c r="H76" s="338"/>
      <c r="I76" s="172">
        <f>SUM(I74:I75)</f>
        <v>130000</v>
      </c>
      <c r="J76" s="172">
        <f t="shared" ref="J76:Q76" si="41">SUM(J74:J75)</f>
        <v>0</v>
      </c>
      <c r="K76" s="172">
        <f t="shared" si="41"/>
        <v>130000</v>
      </c>
      <c r="L76" s="172">
        <f t="shared" si="41"/>
        <v>3731</v>
      </c>
      <c r="M76" s="172">
        <f t="shared" si="41"/>
        <v>8512.06</v>
      </c>
      <c r="N76" s="172">
        <f t="shared" si="41"/>
        <v>3952</v>
      </c>
      <c r="O76" s="172">
        <f t="shared" si="41"/>
        <v>1765.46</v>
      </c>
      <c r="P76" s="172">
        <f t="shared" si="41"/>
        <v>17960.52</v>
      </c>
      <c r="Q76" s="172">
        <f t="shared" si="41"/>
        <v>112039.48000000001</v>
      </c>
    </row>
    <row r="77" spans="1:17" s="9" customFormat="1" ht="36.75" customHeight="1" x14ac:dyDescent="0.2">
      <c r="A77" s="311" t="s">
        <v>693</v>
      </c>
      <c r="B77" s="312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3"/>
    </row>
    <row r="78" spans="1:17" ht="38.25" customHeight="1" x14ac:dyDescent="0.2">
      <c r="A78" s="149">
        <v>34</v>
      </c>
      <c r="B78" s="150" t="s">
        <v>360</v>
      </c>
      <c r="C78" s="150" t="s">
        <v>554</v>
      </c>
      <c r="D78" s="150" t="s">
        <v>672</v>
      </c>
      <c r="E78" s="151" t="s">
        <v>350</v>
      </c>
      <c r="F78" s="151" t="s">
        <v>19</v>
      </c>
      <c r="G78" s="152">
        <v>44743</v>
      </c>
      <c r="H78" s="153">
        <v>44927</v>
      </c>
      <c r="I78" s="154">
        <v>110000</v>
      </c>
      <c r="J78" s="154">
        <v>0</v>
      </c>
      <c r="K78" s="154">
        <f t="shared" ref="K78" si="42">SUM(I78:J78)</f>
        <v>110000</v>
      </c>
      <c r="L78" s="154">
        <v>3157</v>
      </c>
      <c r="M78" s="155">
        <v>14457.62</v>
      </c>
      <c r="N78" s="154">
        <v>3344</v>
      </c>
      <c r="O78" s="154">
        <v>25</v>
      </c>
      <c r="P78" s="154">
        <f t="shared" ref="P78" si="43">SUM(L78:O78)</f>
        <v>20983.620000000003</v>
      </c>
      <c r="Q78" s="156">
        <f>+K78-P78</f>
        <v>89016.38</v>
      </c>
    </row>
    <row r="79" spans="1:17" s="9" customFormat="1" ht="38.25" customHeight="1" x14ac:dyDescent="0.2">
      <c r="A79" s="149">
        <v>35</v>
      </c>
      <c r="B79" s="150" t="s">
        <v>488</v>
      </c>
      <c r="C79" s="176" t="s">
        <v>554</v>
      </c>
      <c r="D79" s="176" t="s">
        <v>422</v>
      </c>
      <c r="E79" s="159" t="s">
        <v>350</v>
      </c>
      <c r="F79" s="159" t="s">
        <v>19</v>
      </c>
      <c r="G79" s="160">
        <v>44896</v>
      </c>
      <c r="H79" s="160">
        <v>45078</v>
      </c>
      <c r="I79" s="162">
        <v>65000</v>
      </c>
      <c r="J79" s="162">
        <v>0</v>
      </c>
      <c r="K79" s="162">
        <v>65000</v>
      </c>
      <c r="L79" s="162">
        <v>1865.5</v>
      </c>
      <c r="M79" s="163">
        <v>4084.48</v>
      </c>
      <c r="N79" s="162">
        <v>1976</v>
      </c>
      <c r="O79" s="161">
        <v>1740.46</v>
      </c>
      <c r="P79" s="162">
        <f>+L79+M79+N79+O79</f>
        <v>9666.4399999999987</v>
      </c>
      <c r="Q79" s="164">
        <f>+I79-P79</f>
        <v>55333.56</v>
      </c>
    </row>
    <row r="80" spans="1:17" s="123" customFormat="1" ht="36.75" customHeight="1" x14ac:dyDescent="0.2">
      <c r="A80" s="311" t="s">
        <v>631</v>
      </c>
      <c r="B80" s="312"/>
      <c r="C80" s="167">
        <v>3</v>
      </c>
      <c r="D80" s="167"/>
      <c r="E80" s="279"/>
      <c r="F80" s="168"/>
      <c r="G80" s="169"/>
      <c r="H80" s="170"/>
      <c r="I80" s="171">
        <f>SUM(I78:I79)</f>
        <v>175000</v>
      </c>
      <c r="J80" s="171">
        <f t="shared" ref="J80:Q80" si="44">SUM(J78:J79)</f>
        <v>0</v>
      </c>
      <c r="K80" s="171">
        <f t="shared" si="44"/>
        <v>175000</v>
      </c>
      <c r="L80" s="171">
        <f t="shared" si="44"/>
        <v>5022.5</v>
      </c>
      <c r="M80" s="171">
        <f t="shared" si="44"/>
        <v>18542.100000000002</v>
      </c>
      <c r="N80" s="171">
        <f t="shared" si="44"/>
        <v>5320</v>
      </c>
      <c r="O80" s="171">
        <f t="shared" si="44"/>
        <v>1765.46</v>
      </c>
      <c r="P80" s="171">
        <f t="shared" si="44"/>
        <v>30650.06</v>
      </c>
      <c r="Q80" s="270">
        <f t="shared" si="44"/>
        <v>144349.94</v>
      </c>
    </row>
    <row r="81" spans="1:17" s="9" customFormat="1" ht="36.75" customHeight="1" x14ac:dyDescent="0.2">
      <c r="A81" s="311" t="s">
        <v>767</v>
      </c>
      <c r="B81" s="312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3"/>
    </row>
    <row r="82" spans="1:17" s="9" customFormat="1" ht="38.25" customHeight="1" x14ac:dyDescent="0.2">
      <c r="A82" s="157">
        <v>36</v>
      </c>
      <c r="B82" s="176" t="s">
        <v>768</v>
      </c>
      <c r="C82" s="176" t="s">
        <v>554</v>
      </c>
      <c r="D82" s="181" t="s">
        <v>769</v>
      </c>
      <c r="E82" s="159" t="s">
        <v>350</v>
      </c>
      <c r="F82" s="159" t="s">
        <v>348</v>
      </c>
      <c r="G82" s="160">
        <v>45261</v>
      </c>
      <c r="H82" s="177">
        <v>45444</v>
      </c>
      <c r="I82" s="162">
        <v>90000</v>
      </c>
      <c r="J82" s="162">
        <v>0</v>
      </c>
      <c r="K82" s="162">
        <f>SUM(I82:J82)</f>
        <v>90000</v>
      </c>
      <c r="L82" s="162">
        <v>2583</v>
      </c>
      <c r="M82" s="163">
        <v>9324.25</v>
      </c>
      <c r="N82" s="162">
        <v>2736</v>
      </c>
      <c r="O82" s="162">
        <v>1740.46</v>
      </c>
      <c r="P82" s="162">
        <f>SUM(L82:O82)</f>
        <v>16383.71</v>
      </c>
      <c r="Q82" s="164">
        <f>+K82-P82</f>
        <v>73616.290000000008</v>
      </c>
    </row>
    <row r="83" spans="1:17" s="123" customFormat="1" ht="36.75" customHeight="1" x14ac:dyDescent="0.2">
      <c r="A83" s="311" t="s">
        <v>631</v>
      </c>
      <c r="B83" s="312"/>
      <c r="C83" s="167">
        <v>1</v>
      </c>
      <c r="D83" s="337"/>
      <c r="E83" s="337"/>
      <c r="F83" s="337"/>
      <c r="G83" s="337"/>
      <c r="H83" s="338"/>
      <c r="I83" s="288">
        <f>SUM(I82)</f>
        <v>90000</v>
      </c>
      <c r="J83" s="288">
        <f t="shared" ref="J83:Q83" si="45">SUM(J82)</f>
        <v>0</v>
      </c>
      <c r="K83" s="288">
        <f t="shared" si="45"/>
        <v>90000</v>
      </c>
      <c r="L83" s="288">
        <f t="shared" si="45"/>
        <v>2583</v>
      </c>
      <c r="M83" s="288">
        <f t="shared" si="45"/>
        <v>9324.25</v>
      </c>
      <c r="N83" s="288">
        <f t="shared" si="45"/>
        <v>2736</v>
      </c>
      <c r="O83" s="288">
        <f t="shared" si="45"/>
        <v>1740.46</v>
      </c>
      <c r="P83" s="288">
        <f t="shared" si="45"/>
        <v>16383.71</v>
      </c>
      <c r="Q83" s="289">
        <f t="shared" si="45"/>
        <v>73616.290000000008</v>
      </c>
    </row>
    <row r="84" spans="1:17" s="9" customFormat="1" ht="36.75" customHeight="1" x14ac:dyDescent="0.2">
      <c r="A84" s="311" t="s">
        <v>792</v>
      </c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3"/>
    </row>
    <row r="85" spans="1:17" s="9" customFormat="1" ht="38.25" customHeight="1" x14ac:dyDescent="0.2">
      <c r="A85" s="157">
        <v>37</v>
      </c>
      <c r="B85" s="176" t="s">
        <v>790</v>
      </c>
      <c r="C85" s="176" t="s">
        <v>554</v>
      </c>
      <c r="D85" s="181" t="s">
        <v>791</v>
      </c>
      <c r="E85" s="159" t="s">
        <v>350</v>
      </c>
      <c r="F85" s="159" t="s">
        <v>348</v>
      </c>
      <c r="G85" s="160">
        <v>45352</v>
      </c>
      <c r="H85" s="177">
        <v>45536</v>
      </c>
      <c r="I85" s="162">
        <v>110000</v>
      </c>
      <c r="J85" s="162">
        <v>0</v>
      </c>
      <c r="K85" s="162">
        <f>SUM(I85:J85)</f>
        <v>110000</v>
      </c>
      <c r="L85" s="162">
        <v>3157</v>
      </c>
      <c r="M85" s="163">
        <v>14457.62</v>
      </c>
      <c r="N85" s="162">
        <v>3344</v>
      </c>
      <c r="O85" s="162">
        <v>25</v>
      </c>
      <c r="P85" s="162">
        <f>SUM(L85:O85)</f>
        <v>20983.620000000003</v>
      </c>
      <c r="Q85" s="164">
        <f>+K85-P85</f>
        <v>89016.38</v>
      </c>
    </row>
    <row r="86" spans="1:17" s="123" customFormat="1" ht="36.75" customHeight="1" x14ac:dyDescent="0.2">
      <c r="A86" s="311" t="s">
        <v>631</v>
      </c>
      <c r="B86" s="312"/>
      <c r="C86" s="167">
        <v>1</v>
      </c>
      <c r="D86" s="337"/>
      <c r="E86" s="337"/>
      <c r="F86" s="337"/>
      <c r="G86" s="337"/>
      <c r="H86" s="338"/>
      <c r="I86" s="288">
        <f>SUM(I85)</f>
        <v>110000</v>
      </c>
      <c r="J86" s="288">
        <f t="shared" ref="J86:Q86" si="46">SUM(J85)</f>
        <v>0</v>
      </c>
      <c r="K86" s="288">
        <f t="shared" si="46"/>
        <v>110000</v>
      </c>
      <c r="L86" s="288">
        <f t="shared" si="46"/>
        <v>3157</v>
      </c>
      <c r="M86" s="288">
        <f t="shared" si="46"/>
        <v>14457.62</v>
      </c>
      <c r="N86" s="288">
        <f t="shared" si="46"/>
        <v>3344</v>
      </c>
      <c r="O86" s="288">
        <f t="shared" si="46"/>
        <v>25</v>
      </c>
      <c r="P86" s="288">
        <f t="shared" si="46"/>
        <v>20983.620000000003</v>
      </c>
      <c r="Q86" s="289">
        <f t="shared" si="46"/>
        <v>89016.38</v>
      </c>
    </row>
    <row r="87" spans="1:17" s="9" customFormat="1" ht="36.75" customHeight="1" x14ac:dyDescent="0.2">
      <c r="A87" s="311" t="s">
        <v>753</v>
      </c>
      <c r="B87" s="312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3"/>
    </row>
    <row r="88" spans="1:17" s="9" customFormat="1" ht="38.25" customHeight="1" x14ac:dyDescent="0.2">
      <c r="A88" s="157">
        <v>38</v>
      </c>
      <c r="B88" s="176" t="s">
        <v>754</v>
      </c>
      <c r="C88" s="176" t="s">
        <v>554</v>
      </c>
      <c r="D88" s="181" t="s">
        <v>755</v>
      </c>
      <c r="E88" s="159" t="s">
        <v>350</v>
      </c>
      <c r="F88" s="159" t="s">
        <v>19</v>
      </c>
      <c r="G88" s="160">
        <v>45231</v>
      </c>
      <c r="H88" s="177">
        <v>45413</v>
      </c>
      <c r="I88" s="162">
        <v>110000</v>
      </c>
      <c r="J88" s="162">
        <v>0</v>
      </c>
      <c r="K88" s="162">
        <f>SUM(I88:J88)</f>
        <v>110000</v>
      </c>
      <c r="L88" s="162">
        <v>3157</v>
      </c>
      <c r="M88" s="163">
        <v>14457.62</v>
      </c>
      <c r="N88" s="162">
        <v>3344</v>
      </c>
      <c r="O88" s="162">
        <v>25</v>
      </c>
      <c r="P88" s="162">
        <f>SUM(L88:O88)</f>
        <v>20983.620000000003</v>
      </c>
      <c r="Q88" s="164">
        <f>+K88-P88</f>
        <v>89016.38</v>
      </c>
    </row>
    <row r="89" spans="1:17" s="123" customFormat="1" ht="36.75" customHeight="1" x14ac:dyDescent="0.2">
      <c r="A89" s="311" t="s">
        <v>631</v>
      </c>
      <c r="B89" s="312"/>
      <c r="C89" s="167">
        <v>1</v>
      </c>
      <c r="D89" s="337"/>
      <c r="E89" s="337"/>
      <c r="F89" s="337"/>
      <c r="G89" s="337"/>
      <c r="H89" s="338"/>
      <c r="I89" s="172">
        <f>SUM(I88)</f>
        <v>110000</v>
      </c>
      <c r="J89" s="172">
        <f t="shared" ref="J89:Q89" si="47">SUM(J88)</f>
        <v>0</v>
      </c>
      <c r="K89" s="172">
        <f t="shared" si="47"/>
        <v>110000</v>
      </c>
      <c r="L89" s="172">
        <f t="shared" si="47"/>
        <v>3157</v>
      </c>
      <c r="M89" s="172">
        <f t="shared" si="47"/>
        <v>14457.62</v>
      </c>
      <c r="N89" s="172">
        <f t="shared" si="47"/>
        <v>3344</v>
      </c>
      <c r="O89" s="172">
        <f t="shared" si="47"/>
        <v>25</v>
      </c>
      <c r="P89" s="172">
        <f t="shared" si="47"/>
        <v>20983.620000000003</v>
      </c>
      <c r="Q89" s="175">
        <f t="shared" si="47"/>
        <v>89016.38</v>
      </c>
    </row>
    <row r="90" spans="1:17" s="9" customFormat="1" ht="36.75" customHeight="1" x14ac:dyDescent="0.2">
      <c r="A90" s="311" t="s">
        <v>659</v>
      </c>
      <c r="B90" s="312"/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  <c r="Q90" s="313"/>
    </row>
    <row r="91" spans="1:17" s="9" customFormat="1" ht="38.25" customHeight="1" x14ac:dyDescent="0.2">
      <c r="A91" s="157">
        <v>39</v>
      </c>
      <c r="B91" s="176" t="s">
        <v>564</v>
      </c>
      <c r="C91" s="176" t="s">
        <v>554</v>
      </c>
      <c r="D91" s="176" t="s">
        <v>568</v>
      </c>
      <c r="E91" s="159" t="s">
        <v>350</v>
      </c>
      <c r="F91" s="159" t="s">
        <v>19</v>
      </c>
      <c r="G91" s="160">
        <v>44774</v>
      </c>
      <c r="H91" s="177">
        <v>44958</v>
      </c>
      <c r="I91" s="162">
        <v>45000</v>
      </c>
      <c r="J91" s="162">
        <v>0</v>
      </c>
      <c r="K91" s="162">
        <f>SUM(I91:J91)</f>
        <v>45000</v>
      </c>
      <c r="L91" s="162">
        <v>1291.5</v>
      </c>
      <c r="M91" s="163">
        <v>1148.33</v>
      </c>
      <c r="N91" s="162">
        <v>1368</v>
      </c>
      <c r="O91" s="162">
        <v>25</v>
      </c>
      <c r="P91" s="162">
        <f>SUM(L91:O91)</f>
        <v>3832.83</v>
      </c>
      <c r="Q91" s="164">
        <f t="shared" ref="Q91:Q92" si="48">+K91-P91</f>
        <v>41167.17</v>
      </c>
    </row>
    <row r="92" spans="1:17" s="9" customFormat="1" ht="38.25" customHeight="1" x14ac:dyDescent="0.2">
      <c r="A92" s="157">
        <v>40</v>
      </c>
      <c r="B92" s="186" t="s">
        <v>469</v>
      </c>
      <c r="C92" s="187" t="s">
        <v>554</v>
      </c>
      <c r="D92" s="186" t="s">
        <v>468</v>
      </c>
      <c r="E92" s="166" t="s">
        <v>350</v>
      </c>
      <c r="F92" s="166" t="s">
        <v>348</v>
      </c>
      <c r="G92" s="179">
        <v>44835</v>
      </c>
      <c r="H92" s="178">
        <v>45017</v>
      </c>
      <c r="I92" s="190">
        <v>65000</v>
      </c>
      <c r="J92" s="191">
        <v>0</v>
      </c>
      <c r="K92" s="191">
        <f t="shared" ref="K92" si="49">SUM(I92:J92)</f>
        <v>65000</v>
      </c>
      <c r="L92" s="191">
        <f>IF(K92&gt;=[1]Datos!$D$14,([1]Datos!$D$14*[1]Datos!$C$14),IF(K92&lt;=[1]Datos!$D$14,(K92*[1]Datos!$C$14)))</f>
        <v>1865.5</v>
      </c>
      <c r="M92" s="192">
        <v>4427.58</v>
      </c>
      <c r="N92" s="191">
        <v>1976</v>
      </c>
      <c r="O92" s="191">
        <v>25</v>
      </c>
      <c r="P92" s="191">
        <f t="shared" ref="P92" si="50">SUM(L92:O92)</f>
        <v>8294.08</v>
      </c>
      <c r="Q92" s="193">
        <f t="shared" si="48"/>
        <v>56705.919999999998</v>
      </c>
    </row>
    <row r="93" spans="1:17" s="9" customFormat="1" ht="38.25" customHeight="1" x14ac:dyDescent="0.2">
      <c r="A93" s="157">
        <v>41</v>
      </c>
      <c r="B93" s="214" t="s">
        <v>654</v>
      </c>
      <c r="C93" s="165" t="s">
        <v>554</v>
      </c>
      <c r="D93" s="165" t="s">
        <v>673</v>
      </c>
      <c r="E93" s="166" t="s">
        <v>350</v>
      </c>
      <c r="F93" s="166" t="s">
        <v>348</v>
      </c>
      <c r="G93" s="160">
        <v>45170</v>
      </c>
      <c r="H93" s="160">
        <v>45352</v>
      </c>
      <c r="I93" s="162">
        <v>60000</v>
      </c>
      <c r="J93" s="162">
        <v>0</v>
      </c>
      <c r="K93" s="162">
        <f t="shared" ref="K93" si="51">SUM(I93:J93)</f>
        <v>60000</v>
      </c>
      <c r="L93" s="162">
        <v>1722</v>
      </c>
      <c r="M93" s="163">
        <v>3486.68</v>
      </c>
      <c r="N93" s="162">
        <v>1824</v>
      </c>
      <c r="O93" s="162">
        <v>25</v>
      </c>
      <c r="P93" s="162">
        <f t="shared" ref="P93" si="52">SUM(L93:O93)</f>
        <v>7057.68</v>
      </c>
      <c r="Q93" s="164">
        <f t="shared" ref="Q93" si="53">+K93-P93</f>
        <v>52942.32</v>
      </c>
    </row>
    <row r="94" spans="1:17" s="123" customFormat="1" ht="36.75" customHeight="1" x14ac:dyDescent="0.2">
      <c r="A94" s="311" t="s">
        <v>631</v>
      </c>
      <c r="B94" s="312"/>
      <c r="C94" s="167">
        <v>3</v>
      </c>
      <c r="D94" s="167"/>
      <c r="E94" s="279"/>
      <c r="F94" s="168"/>
      <c r="G94" s="169"/>
      <c r="H94" s="170"/>
      <c r="I94" s="171">
        <f>SUM(I91:I93)</f>
        <v>170000</v>
      </c>
      <c r="J94" s="171">
        <f t="shared" ref="J94:Q94" si="54">SUM(J91:J93)</f>
        <v>0</v>
      </c>
      <c r="K94" s="171">
        <f t="shared" si="54"/>
        <v>170000</v>
      </c>
      <c r="L94" s="171">
        <f t="shared" si="54"/>
        <v>4879</v>
      </c>
      <c r="M94" s="171">
        <f t="shared" si="54"/>
        <v>9062.59</v>
      </c>
      <c r="N94" s="171">
        <f t="shared" si="54"/>
        <v>5168</v>
      </c>
      <c r="O94" s="171">
        <f t="shared" si="54"/>
        <v>75</v>
      </c>
      <c r="P94" s="171">
        <f t="shared" si="54"/>
        <v>19184.59</v>
      </c>
      <c r="Q94" s="270">
        <f t="shared" si="54"/>
        <v>150815.41</v>
      </c>
    </row>
    <row r="95" spans="1:17" s="9" customFormat="1" ht="36.75" customHeight="1" x14ac:dyDescent="0.2">
      <c r="A95" s="311" t="s">
        <v>636</v>
      </c>
      <c r="B95" s="312"/>
      <c r="C95" s="312"/>
      <c r="D95" s="312"/>
      <c r="E95" s="312"/>
      <c r="F95" s="312"/>
      <c r="G95" s="312"/>
      <c r="H95" s="312"/>
      <c r="I95" s="312"/>
      <c r="J95" s="312"/>
      <c r="K95" s="312"/>
      <c r="L95" s="312"/>
      <c r="M95" s="312"/>
      <c r="N95" s="312"/>
      <c r="O95" s="312"/>
      <c r="P95" s="312"/>
      <c r="Q95" s="313"/>
    </row>
    <row r="96" spans="1:17" s="9" customFormat="1" ht="38.25" customHeight="1" x14ac:dyDescent="0.2">
      <c r="A96" s="157">
        <v>42</v>
      </c>
      <c r="B96" s="176" t="s">
        <v>361</v>
      </c>
      <c r="C96" s="176" t="s">
        <v>554</v>
      </c>
      <c r="D96" s="181" t="s">
        <v>573</v>
      </c>
      <c r="E96" s="159" t="s">
        <v>350</v>
      </c>
      <c r="F96" s="159" t="s">
        <v>19</v>
      </c>
      <c r="G96" s="160">
        <v>44743</v>
      </c>
      <c r="H96" s="177">
        <v>44927</v>
      </c>
      <c r="I96" s="162">
        <v>110000</v>
      </c>
      <c r="J96" s="162">
        <v>0</v>
      </c>
      <c r="K96" s="162">
        <f>SUM(I96:J96)</f>
        <v>110000</v>
      </c>
      <c r="L96" s="162">
        <v>3157</v>
      </c>
      <c r="M96" s="163">
        <v>14457.62</v>
      </c>
      <c r="N96" s="162">
        <v>3344</v>
      </c>
      <c r="O96" s="162">
        <v>25</v>
      </c>
      <c r="P96" s="162">
        <f>SUM(L96:O96)</f>
        <v>20983.620000000003</v>
      </c>
      <c r="Q96" s="164">
        <f>+K96-P96</f>
        <v>89016.38</v>
      </c>
    </row>
    <row r="97" spans="1:17" s="123" customFormat="1" ht="36.75" customHeight="1" x14ac:dyDescent="0.2">
      <c r="A97" s="311" t="s">
        <v>631</v>
      </c>
      <c r="B97" s="312"/>
      <c r="C97" s="167">
        <v>1</v>
      </c>
      <c r="D97" s="337"/>
      <c r="E97" s="337"/>
      <c r="F97" s="337"/>
      <c r="G97" s="337"/>
      <c r="H97" s="338"/>
      <c r="I97" s="172">
        <f>SUM(I96)</f>
        <v>110000</v>
      </c>
      <c r="J97" s="172">
        <f t="shared" ref="J97:Q97" si="55">SUM(J96)</f>
        <v>0</v>
      </c>
      <c r="K97" s="172">
        <f t="shared" si="55"/>
        <v>110000</v>
      </c>
      <c r="L97" s="172">
        <f t="shared" si="55"/>
        <v>3157</v>
      </c>
      <c r="M97" s="172">
        <f t="shared" si="55"/>
        <v>14457.62</v>
      </c>
      <c r="N97" s="172">
        <f t="shared" si="55"/>
        <v>3344</v>
      </c>
      <c r="O97" s="172">
        <f t="shared" si="55"/>
        <v>25</v>
      </c>
      <c r="P97" s="172">
        <f t="shared" si="55"/>
        <v>20983.620000000003</v>
      </c>
      <c r="Q97" s="175">
        <f t="shared" si="55"/>
        <v>89016.38</v>
      </c>
    </row>
    <row r="98" spans="1:17" s="9" customFormat="1" ht="36.75" customHeight="1" x14ac:dyDescent="0.2">
      <c r="A98" s="311" t="s">
        <v>694</v>
      </c>
      <c r="B98" s="312"/>
      <c r="C98" s="312"/>
      <c r="D98" s="312"/>
      <c r="E98" s="312"/>
      <c r="F98" s="312"/>
      <c r="G98" s="312"/>
      <c r="H98" s="312"/>
      <c r="I98" s="312"/>
      <c r="J98" s="312"/>
      <c r="K98" s="312"/>
      <c r="L98" s="312"/>
      <c r="M98" s="312"/>
      <c r="N98" s="312"/>
      <c r="O98" s="312"/>
      <c r="P98" s="312"/>
      <c r="Q98" s="313"/>
    </row>
    <row r="99" spans="1:17" ht="38.25" customHeight="1" x14ac:dyDescent="0.2">
      <c r="A99" s="272">
        <v>43</v>
      </c>
      <c r="B99" s="194" t="s">
        <v>28</v>
      </c>
      <c r="C99" s="195" t="s">
        <v>554</v>
      </c>
      <c r="D99" s="181" t="s">
        <v>671</v>
      </c>
      <c r="E99" s="151" t="s">
        <v>350</v>
      </c>
      <c r="F99" s="151" t="s">
        <v>19</v>
      </c>
      <c r="G99" s="153">
        <v>45170</v>
      </c>
      <c r="H99" s="152">
        <v>45352</v>
      </c>
      <c r="I99" s="196">
        <v>110000</v>
      </c>
      <c r="J99" s="154">
        <v>0</v>
      </c>
      <c r="K99" s="154">
        <f>SUM(I99:J99)</f>
        <v>110000</v>
      </c>
      <c r="L99" s="154">
        <v>3157</v>
      </c>
      <c r="M99" s="155">
        <v>14457.62</v>
      </c>
      <c r="N99" s="154">
        <v>3344</v>
      </c>
      <c r="O99" s="154">
        <v>25</v>
      </c>
      <c r="P99" s="154">
        <f>SUM(L99:O99)</f>
        <v>20983.620000000003</v>
      </c>
      <c r="Q99" s="164">
        <f>+K99-P99</f>
        <v>89016.38</v>
      </c>
    </row>
    <row r="100" spans="1:17" ht="38.25" customHeight="1" x14ac:dyDescent="0.2">
      <c r="A100" s="272">
        <v>44</v>
      </c>
      <c r="B100" s="194" t="s">
        <v>793</v>
      </c>
      <c r="C100" s="195" t="s">
        <v>449</v>
      </c>
      <c r="D100" s="181" t="s">
        <v>794</v>
      </c>
      <c r="E100" s="151" t="s">
        <v>350</v>
      </c>
      <c r="F100" s="151" t="s">
        <v>19</v>
      </c>
      <c r="G100" s="153">
        <v>45352</v>
      </c>
      <c r="H100" s="152">
        <v>45536</v>
      </c>
      <c r="I100" s="196">
        <v>60000</v>
      </c>
      <c r="J100" s="154">
        <v>0</v>
      </c>
      <c r="K100" s="154">
        <f>SUM(I100:J100)</f>
        <v>60000</v>
      </c>
      <c r="L100" s="154">
        <v>1722</v>
      </c>
      <c r="M100" s="155">
        <v>3486.68</v>
      </c>
      <c r="N100" s="154">
        <v>1824</v>
      </c>
      <c r="O100" s="154">
        <v>25</v>
      </c>
      <c r="P100" s="154">
        <f>SUM(L100:O100)</f>
        <v>7057.68</v>
      </c>
      <c r="Q100" s="164">
        <f>+K100-P100</f>
        <v>52942.32</v>
      </c>
    </row>
    <row r="101" spans="1:17" s="123" customFormat="1" ht="36.75" customHeight="1" x14ac:dyDescent="0.2">
      <c r="A101" s="311" t="s">
        <v>631</v>
      </c>
      <c r="B101" s="312"/>
      <c r="C101" s="167">
        <v>2</v>
      </c>
      <c r="D101" s="337"/>
      <c r="E101" s="337"/>
      <c r="F101" s="337"/>
      <c r="G101" s="337"/>
      <c r="H101" s="338"/>
      <c r="I101" s="172">
        <f>SUM(I99:I100)</f>
        <v>170000</v>
      </c>
      <c r="J101" s="172">
        <f t="shared" ref="J101:Q101" si="56">SUM(J99:J100)</f>
        <v>0</v>
      </c>
      <c r="K101" s="172">
        <f t="shared" si="56"/>
        <v>170000</v>
      </c>
      <c r="L101" s="172">
        <f t="shared" si="56"/>
        <v>4879</v>
      </c>
      <c r="M101" s="172">
        <f t="shared" si="56"/>
        <v>17944.3</v>
      </c>
      <c r="N101" s="172">
        <f t="shared" si="56"/>
        <v>5168</v>
      </c>
      <c r="O101" s="172">
        <f t="shared" si="56"/>
        <v>50</v>
      </c>
      <c r="P101" s="172">
        <f t="shared" si="56"/>
        <v>28041.300000000003</v>
      </c>
      <c r="Q101" s="172">
        <f t="shared" si="56"/>
        <v>141958.70000000001</v>
      </c>
    </row>
    <row r="102" spans="1:17" s="9" customFormat="1" ht="36.75" customHeight="1" x14ac:dyDescent="0.2">
      <c r="A102" s="311" t="s">
        <v>668</v>
      </c>
      <c r="B102" s="312"/>
      <c r="C102" s="312"/>
      <c r="D102" s="312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3"/>
    </row>
    <row r="103" spans="1:17" s="9" customFormat="1" ht="38.25" customHeight="1" x14ac:dyDescent="0.2">
      <c r="A103" s="157">
        <v>45</v>
      </c>
      <c r="B103" s="176" t="s">
        <v>823</v>
      </c>
      <c r="C103" s="176" t="s">
        <v>351</v>
      </c>
      <c r="D103" s="181" t="s">
        <v>269</v>
      </c>
      <c r="E103" s="159" t="s">
        <v>350</v>
      </c>
      <c r="F103" s="159" t="s">
        <v>19</v>
      </c>
      <c r="G103" s="160">
        <v>45413</v>
      </c>
      <c r="H103" s="177">
        <v>45597</v>
      </c>
      <c r="I103" s="162">
        <v>60000</v>
      </c>
      <c r="J103" s="162">
        <v>0</v>
      </c>
      <c r="K103" s="162">
        <f>SUM(I103:J103)</f>
        <v>60000</v>
      </c>
      <c r="L103" s="162">
        <v>1722</v>
      </c>
      <c r="M103" s="163">
        <v>3486.68</v>
      </c>
      <c r="N103" s="162">
        <v>1824</v>
      </c>
      <c r="O103" s="162">
        <v>25</v>
      </c>
      <c r="P103" s="162">
        <f>SUM(L103:O103)</f>
        <v>7057.68</v>
      </c>
      <c r="Q103" s="164">
        <f>+K103-P103</f>
        <v>52942.32</v>
      </c>
    </row>
    <row r="104" spans="1:17" s="123" customFormat="1" ht="36.75" customHeight="1" x14ac:dyDescent="0.2">
      <c r="A104" s="311" t="s">
        <v>631</v>
      </c>
      <c r="B104" s="312"/>
      <c r="C104" s="167">
        <v>1</v>
      </c>
      <c r="D104" s="337"/>
      <c r="E104" s="337"/>
      <c r="F104" s="337"/>
      <c r="G104" s="337"/>
      <c r="H104" s="338"/>
      <c r="I104" s="172">
        <f>SUM(I103)</f>
        <v>60000</v>
      </c>
      <c r="J104" s="172">
        <f t="shared" ref="J104:Q104" si="57">SUM(J103)</f>
        <v>0</v>
      </c>
      <c r="K104" s="172">
        <f t="shared" si="57"/>
        <v>60000</v>
      </c>
      <c r="L104" s="172">
        <f t="shared" si="57"/>
        <v>1722</v>
      </c>
      <c r="M104" s="172">
        <f t="shared" si="57"/>
        <v>3486.68</v>
      </c>
      <c r="N104" s="172">
        <f t="shared" si="57"/>
        <v>1824</v>
      </c>
      <c r="O104" s="172">
        <f t="shared" si="57"/>
        <v>25</v>
      </c>
      <c r="P104" s="172">
        <f t="shared" si="57"/>
        <v>7057.68</v>
      </c>
      <c r="Q104" s="175">
        <f t="shared" si="57"/>
        <v>52942.32</v>
      </c>
    </row>
    <row r="105" spans="1:17" s="9" customFormat="1" ht="36.75" customHeight="1" x14ac:dyDescent="0.2">
      <c r="A105" s="311" t="s">
        <v>795</v>
      </c>
      <c r="B105" s="312"/>
      <c r="C105" s="312"/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3"/>
    </row>
    <row r="106" spans="1:17" s="9" customFormat="1" ht="38.25" customHeight="1" x14ac:dyDescent="0.2">
      <c r="A106" s="157">
        <v>46</v>
      </c>
      <c r="B106" s="176" t="s">
        <v>796</v>
      </c>
      <c r="C106" s="176" t="s">
        <v>352</v>
      </c>
      <c r="D106" s="181" t="s">
        <v>797</v>
      </c>
      <c r="E106" s="159" t="s">
        <v>350</v>
      </c>
      <c r="F106" s="159" t="s">
        <v>19</v>
      </c>
      <c r="G106" s="160">
        <v>45352</v>
      </c>
      <c r="H106" s="177">
        <v>45536</v>
      </c>
      <c r="I106" s="162">
        <v>50000</v>
      </c>
      <c r="J106" s="162">
        <v>0</v>
      </c>
      <c r="K106" s="162">
        <f>SUM(I106:J106)</f>
        <v>50000</v>
      </c>
      <c r="L106" s="162">
        <v>1435</v>
      </c>
      <c r="M106" s="163">
        <v>1596.68</v>
      </c>
      <c r="N106" s="162">
        <v>1520</v>
      </c>
      <c r="O106" s="162">
        <v>1740.46</v>
      </c>
      <c r="P106" s="162">
        <f>SUM(L106:O106)</f>
        <v>6292.14</v>
      </c>
      <c r="Q106" s="164">
        <f>+K106-P106</f>
        <v>43707.86</v>
      </c>
    </row>
    <row r="107" spans="1:17" s="123" customFormat="1" ht="36.75" customHeight="1" x14ac:dyDescent="0.2">
      <c r="A107" s="311" t="s">
        <v>631</v>
      </c>
      <c r="B107" s="312"/>
      <c r="C107" s="167">
        <v>1</v>
      </c>
      <c r="D107" s="337"/>
      <c r="E107" s="337"/>
      <c r="F107" s="337"/>
      <c r="G107" s="337"/>
      <c r="H107" s="338"/>
      <c r="I107" s="172">
        <f>SUM(I106)</f>
        <v>50000</v>
      </c>
      <c r="J107" s="172">
        <f t="shared" ref="J107:Q107" si="58">SUM(J106)</f>
        <v>0</v>
      </c>
      <c r="K107" s="172">
        <f t="shared" si="58"/>
        <v>50000</v>
      </c>
      <c r="L107" s="172">
        <f t="shared" si="58"/>
        <v>1435</v>
      </c>
      <c r="M107" s="172">
        <f t="shared" si="58"/>
        <v>1596.68</v>
      </c>
      <c r="N107" s="172">
        <f t="shared" si="58"/>
        <v>1520</v>
      </c>
      <c r="O107" s="172">
        <f t="shared" si="58"/>
        <v>1740.46</v>
      </c>
      <c r="P107" s="172">
        <f t="shared" si="58"/>
        <v>6292.14</v>
      </c>
      <c r="Q107" s="175">
        <f t="shared" si="58"/>
        <v>43707.86</v>
      </c>
    </row>
    <row r="108" spans="1:17" ht="36.75" customHeight="1" thickBot="1" x14ac:dyDescent="0.25">
      <c r="A108" s="336" t="s">
        <v>11</v>
      </c>
      <c r="B108" s="335"/>
      <c r="C108" s="333"/>
      <c r="D108" s="334"/>
      <c r="E108" s="334"/>
      <c r="F108" s="334"/>
      <c r="G108" s="334"/>
      <c r="H108" s="335"/>
      <c r="I108" s="286">
        <f>+I101+I97+I94+I80+I76+I72+I69+I63+I59+I54+I51+I48+I40+I37+I34+I29+I23+I20+I89+I83+I107+I86+I16+I104</f>
        <v>3544600</v>
      </c>
      <c r="J108" s="286">
        <f t="shared" ref="J108:P108" si="59">+J101+J97+J94+J80+J76+J72+J69+J63+J59+J54+J51+J48+J40+J37+J34+J29+J23+J20+J89+J83+J107+J86+J16+J104</f>
        <v>0</v>
      </c>
      <c r="K108" s="286">
        <f t="shared" si="59"/>
        <v>3544600</v>
      </c>
      <c r="L108" s="286">
        <f t="shared" si="59"/>
        <v>101730.02</v>
      </c>
      <c r="M108" s="286">
        <f t="shared" si="59"/>
        <v>336964.60049999994</v>
      </c>
      <c r="N108" s="286">
        <f t="shared" si="59"/>
        <v>107755.84</v>
      </c>
      <c r="O108" s="286">
        <f t="shared" si="59"/>
        <v>78158.22</v>
      </c>
      <c r="P108" s="286">
        <f t="shared" si="59"/>
        <v>624608.68050000002</v>
      </c>
      <c r="Q108" s="286">
        <f>+Q101+Q97+Q94+Q80+Q76+Q72+Q69+Q63+Q59+Q54+Q51+Q48+Q40+Q37+Q34+Q29+Q23+Q20+Q89+Q83+Q107+Q86+Q16+Q104</f>
        <v>2919991.3194999998</v>
      </c>
    </row>
    <row r="109" spans="1:17" ht="25.5" customHeight="1" x14ac:dyDescent="0.2"/>
    <row r="113" spans="3:15" x14ac:dyDescent="0.2">
      <c r="J113" s="9"/>
      <c r="K113" s="9"/>
      <c r="N113"/>
    </row>
    <row r="114" spans="3:15" ht="12.75" customHeight="1" x14ac:dyDescent="0.2">
      <c r="C114" s="2" t="s">
        <v>20</v>
      </c>
      <c r="D114" s="2"/>
      <c r="E114" s="326" t="s">
        <v>22</v>
      </c>
      <c r="F114" s="326"/>
      <c r="G114" s="2"/>
      <c r="H114" s="2"/>
      <c r="J114" s="9"/>
      <c r="K114" s="9"/>
      <c r="N114" s="326" t="s">
        <v>22</v>
      </c>
      <c r="O114" s="326"/>
    </row>
    <row r="115" spans="3:15" x14ac:dyDescent="0.2">
      <c r="C115" s="2"/>
      <c r="D115" s="2"/>
      <c r="F115" s="6"/>
      <c r="G115" s="6"/>
      <c r="H115" s="6"/>
      <c r="J115" s="9"/>
      <c r="K115" s="9"/>
      <c r="N115"/>
    </row>
    <row r="116" spans="3:15" x14ac:dyDescent="0.2">
      <c r="C116" s="2"/>
      <c r="D116" s="2"/>
      <c r="F116" s="6"/>
      <c r="G116" s="6"/>
      <c r="H116" s="6"/>
      <c r="J116" s="9"/>
      <c r="K116" s="9"/>
      <c r="N116"/>
    </row>
    <row r="117" spans="3:15" x14ac:dyDescent="0.2">
      <c r="C117" s="197"/>
      <c r="D117" s="2"/>
      <c r="E117" s="197"/>
      <c r="F117" s="197"/>
      <c r="G117" s="6"/>
      <c r="H117" s="6"/>
      <c r="J117" s="9"/>
      <c r="K117" s="9"/>
      <c r="N117" s="198"/>
      <c r="O117" s="198"/>
    </row>
    <row r="118" spans="3:15" x14ac:dyDescent="0.2">
      <c r="C118" s="2" t="s">
        <v>21</v>
      </c>
      <c r="D118" s="2"/>
      <c r="E118" s="316" t="s">
        <v>24</v>
      </c>
      <c r="F118" s="316"/>
      <c r="G118" s="2"/>
      <c r="H118" s="2"/>
      <c r="J118" s="9"/>
      <c r="K118" s="9"/>
      <c r="N118" s="326" t="s">
        <v>23</v>
      </c>
      <c r="O118" s="326"/>
    </row>
    <row r="119" spans="3:15" x14ac:dyDescent="0.2">
      <c r="J119" s="9"/>
      <c r="K119" s="9"/>
      <c r="N119"/>
    </row>
    <row r="120" spans="3:15" x14ac:dyDescent="0.2">
      <c r="J120" s="9"/>
      <c r="K120" s="9"/>
      <c r="N120"/>
    </row>
  </sheetData>
  <autoFilter ref="O2:O120" xr:uid="{00000000-0009-0000-0000-000003000000}"/>
  <sortState xmlns:xlrd2="http://schemas.microsoft.com/office/spreadsheetml/2017/richdata2" ref="B17:Q47">
    <sortCondition ref="B17:B47"/>
  </sortState>
  <mergeCells count="70">
    <mergeCell ref="A14:Q14"/>
    <mergeCell ref="A16:B16"/>
    <mergeCell ref="A87:Q87"/>
    <mergeCell ref="A89:B89"/>
    <mergeCell ref="D89:H89"/>
    <mergeCell ref="A48:B48"/>
    <mergeCell ref="A41:Q41"/>
    <mergeCell ref="A49:Q49"/>
    <mergeCell ref="A52:Q52"/>
    <mergeCell ref="A55:Q55"/>
    <mergeCell ref="A21:Q21"/>
    <mergeCell ref="A24:Q24"/>
    <mergeCell ref="A30:Q30"/>
    <mergeCell ref="A35:Q35"/>
    <mergeCell ref="A38:Q38"/>
    <mergeCell ref="A23:B23"/>
    <mergeCell ref="A108:B108"/>
    <mergeCell ref="C108:H108"/>
    <mergeCell ref="A101:B101"/>
    <mergeCell ref="D101:H101"/>
    <mergeCell ref="A97:B97"/>
    <mergeCell ref="D97:H97"/>
    <mergeCell ref="A102:Q102"/>
    <mergeCell ref="A104:B104"/>
    <mergeCell ref="D104:H104"/>
    <mergeCell ref="A95:Q95"/>
    <mergeCell ref="A98:Q98"/>
    <mergeCell ref="A90:Q90"/>
    <mergeCell ref="A105:Q105"/>
    <mergeCell ref="A107:B107"/>
    <mergeCell ref="D107:H107"/>
    <mergeCell ref="N114:O114"/>
    <mergeCell ref="N118:O118"/>
    <mergeCell ref="A5:Q5"/>
    <mergeCell ref="A9:Q9"/>
    <mergeCell ref="A7:Q7"/>
    <mergeCell ref="A6:Q6"/>
    <mergeCell ref="E114:F114"/>
    <mergeCell ref="E118:F118"/>
    <mergeCell ref="A17:Q17"/>
    <mergeCell ref="A20:B20"/>
    <mergeCell ref="A29:B29"/>
    <mergeCell ref="A51:B51"/>
    <mergeCell ref="D51:H51"/>
    <mergeCell ref="A94:B94"/>
    <mergeCell ref="A40:B40"/>
    <mergeCell ref="D40:H40"/>
    <mergeCell ref="A34:B34"/>
    <mergeCell ref="A37:B37"/>
    <mergeCell ref="A77:Q77"/>
    <mergeCell ref="A80:B80"/>
    <mergeCell ref="A54:B54"/>
    <mergeCell ref="D54:H54"/>
    <mergeCell ref="A60:Q60"/>
    <mergeCell ref="A64:Q64"/>
    <mergeCell ref="A70:Q70"/>
    <mergeCell ref="A73:Q73"/>
    <mergeCell ref="A76:B76"/>
    <mergeCell ref="D76:H76"/>
    <mergeCell ref="A72:B72"/>
    <mergeCell ref="D72:H72"/>
    <mergeCell ref="A59:B59"/>
    <mergeCell ref="A69:B69"/>
    <mergeCell ref="A86:B86"/>
    <mergeCell ref="D86:H86"/>
    <mergeCell ref="A63:B63"/>
    <mergeCell ref="A81:Q81"/>
    <mergeCell ref="A83:B83"/>
    <mergeCell ref="D83:H83"/>
    <mergeCell ref="A84:Q84"/>
  </mergeCells>
  <pageMargins left="0.25" right="0.25" top="0.75" bottom="0.75" header="0.3" footer="0.3"/>
  <pageSetup paperSize="5" scale="47" fitToHeight="0" orientation="landscape" verticalDpi="4294967295" r:id="rId1"/>
  <headerFooter>
    <oddFooter>Página &amp;P</oddFooter>
  </headerFooter>
  <ignoredErrors>
    <ignoredError sqref="K9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70"/>
  <sheetViews>
    <sheetView showGridLines="0" zoomScale="91" zoomScaleNormal="91" zoomScaleSheetLayoutView="96" workbookViewId="0">
      <selection activeCell="A14" sqref="A14:Q14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9" customWidth="1"/>
    <col min="13" max="13" width="18.140625" style="9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ht="15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6"/>
      <c r="M11" s="46"/>
      <c r="N11" s="45"/>
      <c r="O11" s="45"/>
      <c r="P11" s="45"/>
      <c r="Q11" s="45"/>
    </row>
    <row r="12" spans="1:17" ht="15" x14ac:dyDescent="0.2">
      <c r="A12" s="344"/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</row>
    <row r="13" spans="1:17" ht="15.75" x14ac:dyDescent="0.25">
      <c r="A13" s="345" t="s">
        <v>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</row>
    <row r="14" spans="1:17" ht="18.75" customHeight="1" x14ac:dyDescent="0.25">
      <c r="A14" s="345" t="s">
        <v>835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</row>
    <row r="15" spans="1:17" ht="9" customHeight="1" x14ac:dyDescent="0.25">
      <c r="A15" s="45"/>
      <c r="B15" s="47"/>
      <c r="C15" s="47"/>
      <c r="D15" s="47"/>
      <c r="E15" s="47"/>
      <c r="F15" s="47"/>
      <c r="G15" s="47"/>
      <c r="H15" s="47"/>
      <c r="I15" s="47"/>
      <c r="J15" s="45"/>
      <c r="K15" s="47"/>
      <c r="L15" s="46"/>
      <c r="M15" s="48"/>
      <c r="N15" s="47"/>
      <c r="O15" s="45"/>
      <c r="P15" s="45"/>
      <c r="Q15" s="45"/>
    </row>
    <row r="16" spans="1:17" ht="15" x14ac:dyDescent="0.2">
      <c r="A16" s="346" t="s">
        <v>545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</row>
    <row r="17" spans="1:17" ht="15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  <c r="M17" s="46"/>
      <c r="N17" s="45"/>
      <c r="O17" s="45"/>
      <c r="P17" s="45"/>
      <c r="Q17" s="45"/>
    </row>
    <row r="18" spans="1:17" ht="15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6"/>
      <c r="N18" s="45"/>
      <c r="O18" s="45"/>
      <c r="P18" s="45"/>
      <c r="Q18" s="45"/>
    </row>
    <row r="19" spans="1:17" ht="10.5" customHeight="1" thickBot="1" x14ac:dyDescent="0.25">
      <c r="A19" s="10"/>
      <c r="B19" s="30"/>
      <c r="C19" s="30"/>
      <c r="D19" s="30"/>
      <c r="E19" s="10"/>
      <c r="F19" s="10"/>
      <c r="G19" s="10"/>
      <c r="H19" s="10"/>
      <c r="I19" s="10"/>
      <c r="J19" s="10"/>
      <c r="K19" s="10"/>
      <c r="L19" s="22"/>
      <c r="M19" s="22"/>
      <c r="N19" s="10"/>
      <c r="O19" s="10"/>
      <c r="P19" s="10"/>
      <c r="Q19" s="10"/>
    </row>
    <row r="20" spans="1:17" ht="27.75" customHeight="1" x14ac:dyDescent="0.2">
      <c r="A20" s="21" t="s">
        <v>8</v>
      </c>
      <c r="B20" s="8" t="s">
        <v>5</v>
      </c>
      <c r="C20" s="8" t="s">
        <v>17</v>
      </c>
      <c r="D20" s="8" t="s">
        <v>6</v>
      </c>
      <c r="E20" s="8" t="s">
        <v>7</v>
      </c>
      <c r="F20" s="8" t="s">
        <v>18</v>
      </c>
      <c r="G20" s="8" t="s">
        <v>13</v>
      </c>
      <c r="H20" s="8" t="s">
        <v>14</v>
      </c>
      <c r="I20" s="8" t="s">
        <v>12</v>
      </c>
      <c r="J20" s="8" t="s">
        <v>430</v>
      </c>
      <c r="K20" s="8" t="s">
        <v>435</v>
      </c>
      <c r="L20" s="8" t="s">
        <v>0</v>
      </c>
      <c r="M20" s="8" t="s">
        <v>1</v>
      </c>
      <c r="N20" s="8" t="s">
        <v>2</v>
      </c>
      <c r="O20" s="8" t="s">
        <v>432</v>
      </c>
      <c r="P20" s="8" t="s">
        <v>433</v>
      </c>
      <c r="Q20" s="44" t="s">
        <v>10</v>
      </c>
    </row>
    <row r="21" spans="1:17" ht="29.25" customHeight="1" x14ac:dyDescent="0.2">
      <c r="A21" s="347" t="s">
        <v>630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9"/>
    </row>
    <row r="22" spans="1:17" s="9" customFormat="1" ht="38.25" customHeight="1" x14ac:dyDescent="0.25">
      <c r="A22" s="31">
        <v>1</v>
      </c>
      <c r="B22" s="106" t="s">
        <v>439</v>
      </c>
      <c r="C22" s="32" t="s">
        <v>554</v>
      </c>
      <c r="D22" s="109" t="s">
        <v>577</v>
      </c>
      <c r="E22" s="33" t="s">
        <v>438</v>
      </c>
      <c r="F22" s="33" t="s">
        <v>19</v>
      </c>
      <c r="G22" s="36">
        <v>44805</v>
      </c>
      <c r="H22" s="34">
        <v>44958</v>
      </c>
      <c r="I22" s="35">
        <v>120000</v>
      </c>
      <c r="J22" s="35">
        <v>0</v>
      </c>
      <c r="K22" s="104">
        <f t="shared" ref="K22:K26" si="0">SUM(I22:J22)</f>
        <v>120000</v>
      </c>
      <c r="L22" s="114">
        <f>IF(K22&gt;=[1]Datos!$D$14,([1]Datos!$D$14*[1]Datos!$C$14),IF(K22&lt;=[1]Datos!$D$14,(K22*[1]Datos!$C$14)))</f>
        <v>3444</v>
      </c>
      <c r="M22" s="35">
        <v>16809.87</v>
      </c>
      <c r="N22" s="35">
        <v>3648</v>
      </c>
      <c r="O22" s="35">
        <v>25</v>
      </c>
      <c r="P22" s="35">
        <f t="shared" ref="P22:P26" si="1">SUM(L22:O22)</f>
        <v>23926.87</v>
      </c>
      <c r="Q22" s="118">
        <f t="shared" ref="Q22:Q26" si="2">+K22-P22</f>
        <v>96073.13</v>
      </c>
    </row>
    <row r="23" spans="1:17" s="9" customFormat="1" ht="38.25" customHeight="1" x14ac:dyDescent="0.2">
      <c r="A23" s="31">
        <v>2</v>
      </c>
      <c r="B23" s="32" t="s">
        <v>537</v>
      </c>
      <c r="C23" s="32" t="s">
        <v>554</v>
      </c>
      <c r="D23" s="32" t="s">
        <v>580</v>
      </c>
      <c r="E23" s="33" t="s">
        <v>438</v>
      </c>
      <c r="F23" s="33" t="s">
        <v>348</v>
      </c>
      <c r="G23" s="34">
        <v>45108</v>
      </c>
      <c r="H23" s="34">
        <v>45261</v>
      </c>
      <c r="I23" s="35">
        <v>120000</v>
      </c>
      <c r="J23" s="35">
        <v>0</v>
      </c>
      <c r="K23" s="104">
        <f t="shared" si="0"/>
        <v>120000</v>
      </c>
      <c r="L23" s="35">
        <v>3444</v>
      </c>
      <c r="M23" s="35">
        <v>16809.87</v>
      </c>
      <c r="N23" s="35">
        <v>3648</v>
      </c>
      <c r="O23" s="35">
        <v>25</v>
      </c>
      <c r="P23" s="35">
        <f t="shared" si="1"/>
        <v>23926.87</v>
      </c>
      <c r="Q23" s="118">
        <f t="shared" si="2"/>
        <v>96073.13</v>
      </c>
    </row>
    <row r="24" spans="1:17" s="9" customFormat="1" ht="38.25" customHeight="1" x14ac:dyDescent="0.2">
      <c r="A24" s="31">
        <v>3</v>
      </c>
      <c r="B24" s="108" t="s">
        <v>665</v>
      </c>
      <c r="C24" s="32" t="s">
        <v>554</v>
      </c>
      <c r="D24" s="108" t="s">
        <v>666</v>
      </c>
      <c r="E24" s="33" t="s">
        <v>438</v>
      </c>
      <c r="F24" s="33" t="s">
        <v>348</v>
      </c>
      <c r="G24" s="34">
        <v>45170</v>
      </c>
      <c r="H24" s="34">
        <v>45352</v>
      </c>
      <c r="I24" s="111">
        <v>140000</v>
      </c>
      <c r="J24" s="35">
        <v>0</v>
      </c>
      <c r="K24" s="104">
        <f t="shared" si="0"/>
        <v>140000</v>
      </c>
      <c r="L24" s="35">
        <v>4018</v>
      </c>
      <c r="M24" s="35">
        <v>21514.37</v>
      </c>
      <c r="N24" s="35">
        <v>4256</v>
      </c>
      <c r="O24" s="35">
        <v>25</v>
      </c>
      <c r="P24" s="35">
        <f t="shared" si="1"/>
        <v>29813.37</v>
      </c>
      <c r="Q24" s="118">
        <f t="shared" si="2"/>
        <v>110186.63</v>
      </c>
    </row>
    <row r="25" spans="1:17" s="9" customFormat="1" ht="38.25" customHeight="1" x14ac:dyDescent="0.2">
      <c r="A25" s="31">
        <v>4</v>
      </c>
      <c r="B25" s="108" t="s">
        <v>756</v>
      </c>
      <c r="C25" s="32" t="s">
        <v>353</v>
      </c>
      <c r="D25" s="108" t="s">
        <v>291</v>
      </c>
      <c r="E25" s="33" t="s">
        <v>438</v>
      </c>
      <c r="F25" s="33" t="s">
        <v>19</v>
      </c>
      <c r="G25" s="34">
        <v>45231</v>
      </c>
      <c r="H25" s="34">
        <v>45047</v>
      </c>
      <c r="I25" s="111">
        <v>32000</v>
      </c>
      <c r="J25" s="35">
        <v>0</v>
      </c>
      <c r="K25" s="104">
        <f t="shared" si="0"/>
        <v>32000</v>
      </c>
      <c r="L25" s="35">
        <v>918.4</v>
      </c>
      <c r="M25" s="35">
        <v>0</v>
      </c>
      <c r="N25" s="35">
        <v>972.8</v>
      </c>
      <c r="O25" s="35">
        <v>25</v>
      </c>
      <c r="P25" s="35">
        <f t="shared" si="1"/>
        <v>1916.1999999999998</v>
      </c>
      <c r="Q25" s="118">
        <f t="shared" si="2"/>
        <v>30083.8</v>
      </c>
    </row>
    <row r="26" spans="1:17" s="9" customFormat="1" ht="38.25" customHeight="1" x14ac:dyDescent="0.2">
      <c r="A26" s="31">
        <v>5</v>
      </c>
      <c r="B26" s="108" t="s">
        <v>798</v>
      </c>
      <c r="C26" s="32" t="s">
        <v>449</v>
      </c>
      <c r="D26" s="108" t="s">
        <v>799</v>
      </c>
      <c r="E26" s="33" t="s">
        <v>438</v>
      </c>
      <c r="F26" s="33" t="s">
        <v>19</v>
      </c>
      <c r="G26" s="34">
        <v>45352</v>
      </c>
      <c r="H26" s="34">
        <v>45536</v>
      </c>
      <c r="I26" s="111">
        <v>75000</v>
      </c>
      <c r="J26" s="35">
        <v>0</v>
      </c>
      <c r="K26" s="104">
        <f t="shared" si="0"/>
        <v>75000</v>
      </c>
      <c r="L26" s="35">
        <v>2152.5</v>
      </c>
      <c r="M26" s="35">
        <v>6309.38</v>
      </c>
      <c r="N26" s="35">
        <v>2280</v>
      </c>
      <c r="O26" s="35">
        <v>25</v>
      </c>
      <c r="P26" s="35">
        <f t="shared" si="1"/>
        <v>10766.880000000001</v>
      </c>
      <c r="Q26" s="118">
        <f t="shared" si="2"/>
        <v>64233.119999999995</v>
      </c>
    </row>
    <row r="27" spans="1:17" s="123" customFormat="1" ht="36.75" customHeight="1" x14ac:dyDescent="0.2">
      <c r="A27" s="342" t="s">
        <v>631</v>
      </c>
      <c r="B27" s="343"/>
      <c r="C27" s="128">
        <v>5</v>
      </c>
      <c r="D27" s="128"/>
      <c r="E27" s="129"/>
      <c r="F27" s="136"/>
      <c r="G27" s="137"/>
      <c r="H27" s="138"/>
      <c r="I27" s="127">
        <f>SUM(I22:I26)</f>
        <v>487000</v>
      </c>
      <c r="J27" s="127">
        <f t="shared" ref="J27:Q27" si="3">SUM(J22:J26)</f>
        <v>0</v>
      </c>
      <c r="K27" s="127">
        <f t="shared" si="3"/>
        <v>487000</v>
      </c>
      <c r="L27" s="127">
        <f t="shared" si="3"/>
        <v>13976.9</v>
      </c>
      <c r="M27" s="127">
        <f t="shared" si="3"/>
        <v>61443.49</v>
      </c>
      <c r="N27" s="127">
        <f t="shared" si="3"/>
        <v>14804.8</v>
      </c>
      <c r="O27" s="127">
        <f t="shared" si="3"/>
        <v>125</v>
      </c>
      <c r="P27" s="127">
        <f t="shared" si="3"/>
        <v>90350.19</v>
      </c>
      <c r="Q27" s="127">
        <f t="shared" si="3"/>
        <v>396649.81</v>
      </c>
    </row>
    <row r="28" spans="1:17" s="9" customFormat="1" ht="36.75" customHeight="1" x14ac:dyDescent="0.2">
      <c r="A28" s="339" t="s">
        <v>674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1"/>
    </row>
    <row r="29" spans="1:17" s="9" customFormat="1" ht="38.25" customHeight="1" x14ac:dyDescent="0.2">
      <c r="A29" s="31">
        <v>6</v>
      </c>
      <c r="B29" s="32" t="s">
        <v>496</v>
      </c>
      <c r="C29" s="32" t="s">
        <v>554</v>
      </c>
      <c r="D29" s="32" t="s">
        <v>579</v>
      </c>
      <c r="E29" s="33" t="s">
        <v>438</v>
      </c>
      <c r="F29" s="33" t="s">
        <v>19</v>
      </c>
      <c r="G29" s="34">
        <v>45108</v>
      </c>
      <c r="H29" s="34">
        <v>45261</v>
      </c>
      <c r="I29" s="35">
        <v>218250</v>
      </c>
      <c r="J29" s="35">
        <v>0</v>
      </c>
      <c r="K29" s="35">
        <f>SUM(I29:J29)</f>
        <v>218250</v>
      </c>
      <c r="L29" s="35">
        <v>6263.78</v>
      </c>
      <c r="M29" s="35">
        <v>40108.629999999997</v>
      </c>
      <c r="N29" s="35">
        <v>5883.16</v>
      </c>
      <c r="O29" s="35">
        <v>25</v>
      </c>
      <c r="P29" s="35">
        <f t="shared" ref="P29" si="4">SUM(L29:O29)</f>
        <v>52280.569999999992</v>
      </c>
      <c r="Q29" s="118">
        <f>+K29-P29</f>
        <v>165969.43</v>
      </c>
    </row>
    <row r="30" spans="1:17" s="123" customFormat="1" ht="36.75" customHeight="1" x14ac:dyDescent="0.2">
      <c r="A30" s="342" t="s">
        <v>631</v>
      </c>
      <c r="B30" s="343"/>
      <c r="C30" s="128">
        <v>1</v>
      </c>
      <c r="D30" s="128"/>
      <c r="E30" s="129"/>
      <c r="F30" s="136"/>
      <c r="G30" s="137"/>
      <c r="H30" s="138"/>
      <c r="I30" s="127">
        <f t="shared" ref="I30:Q30" si="5">SUM(I28:I29)</f>
        <v>218250</v>
      </c>
      <c r="J30" s="124">
        <f t="shared" si="5"/>
        <v>0</v>
      </c>
      <c r="K30" s="125">
        <f t="shared" si="5"/>
        <v>218250</v>
      </c>
      <c r="L30" s="124">
        <f t="shared" si="5"/>
        <v>6263.78</v>
      </c>
      <c r="M30" s="124">
        <f t="shared" si="5"/>
        <v>40108.629999999997</v>
      </c>
      <c r="N30" s="126">
        <f t="shared" si="5"/>
        <v>5883.16</v>
      </c>
      <c r="O30" s="124">
        <f t="shared" si="5"/>
        <v>25</v>
      </c>
      <c r="P30" s="124">
        <f t="shared" si="5"/>
        <v>52280.569999999992</v>
      </c>
      <c r="Q30" s="139">
        <f t="shared" si="5"/>
        <v>165969.43</v>
      </c>
    </row>
    <row r="31" spans="1:17" s="9" customFormat="1" ht="36.75" customHeight="1" x14ac:dyDescent="0.2">
      <c r="A31" s="339" t="s">
        <v>675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1"/>
    </row>
    <row r="32" spans="1:17" s="9" customFormat="1" ht="38.25" customHeight="1" x14ac:dyDescent="0.25">
      <c r="A32" s="31">
        <v>7</v>
      </c>
      <c r="B32" s="112" t="s">
        <v>466</v>
      </c>
      <c r="C32" s="24" t="s">
        <v>554</v>
      </c>
      <c r="D32" s="106" t="s">
        <v>467</v>
      </c>
      <c r="E32" s="33" t="s">
        <v>438</v>
      </c>
      <c r="F32" s="33" t="s">
        <v>19</v>
      </c>
      <c r="G32" s="36">
        <v>45017</v>
      </c>
      <c r="H32" s="34">
        <v>45200</v>
      </c>
      <c r="I32" s="113">
        <v>125000</v>
      </c>
      <c r="J32" s="35">
        <v>0</v>
      </c>
      <c r="K32" s="113">
        <f>SUM(I32:J32)</f>
        <v>125000</v>
      </c>
      <c r="L32" s="37">
        <f>IF(K32&gt;=[1]Datos!$D$14,([1]Datos!$D$14*[1]Datos!$C$14),IF(K32&lt;=[1]Datos!$D$14,(K32*[1]Datos!$C$14)))</f>
        <v>3587.5</v>
      </c>
      <c r="M32" s="38">
        <v>17985.990000000002</v>
      </c>
      <c r="N32" s="37">
        <v>3800</v>
      </c>
      <c r="O32" s="35">
        <v>25</v>
      </c>
      <c r="P32" s="35">
        <f t="shared" ref="P32:P33" si="6">SUM(L32:O32)</f>
        <v>25398.49</v>
      </c>
      <c r="Q32" s="118">
        <f>+I32-P32</f>
        <v>99601.51</v>
      </c>
    </row>
    <row r="33" spans="1:17" s="9" customFormat="1" ht="38.25" customHeight="1" x14ac:dyDescent="0.25">
      <c r="A33" s="31">
        <v>8</v>
      </c>
      <c r="B33" s="112" t="s">
        <v>832</v>
      </c>
      <c r="C33" s="24" t="s">
        <v>449</v>
      </c>
      <c r="D33" s="106" t="s">
        <v>833</v>
      </c>
      <c r="E33" s="33" t="s">
        <v>438</v>
      </c>
      <c r="F33" s="33" t="s">
        <v>348</v>
      </c>
      <c r="G33" s="36">
        <v>45444</v>
      </c>
      <c r="H33" s="34">
        <v>45627</v>
      </c>
      <c r="I33" s="113">
        <v>50000</v>
      </c>
      <c r="J33" s="35">
        <v>0</v>
      </c>
      <c r="K33" s="113">
        <f>SUM(I33:J33)</f>
        <v>50000</v>
      </c>
      <c r="L33" s="37">
        <f>IF(K33&gt;=[1]Datos!$D$14,([1]Datos!$D$14*[1]Datos!$C$14),IF(K33&lt;=[1]Datos!$D$14,(K33*[1]Datos!$C$14)))</f>
        <v>1435</v>
      </c>
      <c r="M33" s="38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1853.9984999999997</v>
      </c>
      <c r="N33" s="37">
        <f>IF(I33&gt;=Datos!$D$15,(Datos!$D$15*Datos!$C$15),IF(I33&lt;=Datos!$D$15,(I33*Datos!$C$15)))</f>
        <v>1520</v>
      </c>
      <c r="O33" s="35">
        <v>25</v>
      </c>
      <c r="P33" s="35">
        <f t="shared" si="6"/>
        <v>4833.9984999999997</v>
      </c>
      <c r="Q33" s="118">
        <f>+I33-P33</f>
        <v>45166.001499999998</v>
      </c>
    </row>
    <row r="34" spans="1:17" s="123" customFormat="1" ht="36.75" customHeight="1" x14ac:dyDescent="0.2">
      <c r="A34" s="342" t="s">
        <v>631</v>
      </c>
      <c r="B34" s="343"/>
      <c r="C34" s="128">
        <v>2</v>
      </c>
      <c r="D34" s="128"/>
      <c r="E34" s="129"/>
      <c r="F34" s="136"/>
      <c r="G34" s="137"/>
      <c r="H34" s="138"/>
      <c r="I34" s="127">
        <f>SUM(I32:I33)</f>
        <v>175000</v>
      </c>
      <c r="J34" s="127">
        <f t="shared" ref="J34:Q34" si="7">SUM(J32:J33)</f>
        <v>0</v>
      </c>
      <c r="K34" s="127">
        <f t="shared" si="7"/>
        <v>175000</v>
      </c>
      <c r="L34" s="127">
        <f t="shared" si="7"/>
        <v>5022.5</v>
      </c>
      <c r="M34" s="127">
        <f t="shared" si="7"/>
        <v>19839.988499999999</v>
      </c>
      <c r="N34" s="127">
        <f t="shared" si="7"/>
        <v>5320</v>
      </c>
      <c r="O34" s="127">
        <f t="shared" si="7"/>
        <v>50</v>
      </c>
      <c r="P34" s="127">
        <f t="shared" si="7"/>
        <v>30232.488499999999</v>
      </c>
      <c r="Q34" s="127">
        <f t="shared" si="7"/>
        <v>144767.51149999999</v>
      </c>
    </row>
    <row r="35" spans="1:17" s="9" customFormat="1" ht="36.75" customHeight="1" x14ac:dyDescent="0.2">
      <c r="A35" s="339" t="s">
        <v>725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  <c r="Q35" s="341"/>
    </row>
    <row r="36" spans="1:17" s="9" customFormat="1" ht="49.5" customHeight="1" x14ac:dyDescent="0.2">
      <c r="A36" s="31">
        <v>9</v>
      </c>
      <c r="B36" s="103" t="s">
        <v>319</v>
      </c>
      <c r="C36" s="24" t="s">
        <v>554</v>
      </c>
      <c r="D36" s="24" t="s">
        <v>757</v>
      </c>
      <c r="E36" s="33" t="s">
        <v>438</v>
      </c>
      <c r="F36" s="33" t="s">
        <v>19</v>
      </c>
      <c r="G36" s="34">
        <v>45170</v>
      </c>
      <c r="H36" s="34">
        <v>45352</v>
      </c>
      <c r="I36" s="104">
        <v>80000</v>
      </c>
      <c r="J36" s="135">
        <v>0</v>
      </c>
      <c r="K36" s="35">
        <f>SUM(I36:J36)</f>
        <v>80000</v>
      </c>
      <c r="L36" s="35">
        <v>2296</v>
      </c>
      <c r="M36" s="104">
        <v>7400.87</v>
      </c>
      <c r="N36" s="35">
        <v>2432</v>
      </c>
      <c r="O36" s="35">
        <v>25</v>
      </c>
      <c r="P36" s="35">
        <f>SUM(L36:O36)</f>
        <v>12153.869999999999</v>
      </c>
      <c r="Q36" s="118">
        <f>+K36-P36</f>
        <v>67846.13</v>
      </c>
    </row>
    <row r="37" spans="1:17" s="123" customFormat="1" ht="36.75" customHeight="1" x14ac:dyDescent="0.2">
      <c r="A37" s="342" t="s">
        <v>631</v>
      </c>
      <c r="B37" s="343"/>
      <c r="C37" s="128">
        <v>1</v>
      </c>
      <c r="D37" s="128"/>
      <c r="E37" s="129"/>
      <c r="F37" s="136"/>
      <c r="G37" s="137"/>
      <c r="H37" s="138"/>
      <c r="I37" s="127">
        <f t="shared" ref="I37:Q37" si="8">SUM(I36)</f>
        <v>80000</v>
      </c>
      <c r="J37" s="127">
        <f t="shared" si="8"/>
        <v>0</v>
      </c>
      <c r="K37" s="127">
        <f t="shared" si="8"/>
        <v>80000</v>
      </c>
      <c r="L37" s="127">
        <f t="shared" si="8"/>
        <v>2296</v>
      </c>
      <c r="M37" s="127">
        <f t="shared" si="8"/>
        <v>7400.87</v>
      </c>
      <c r="N37" s="127">
        <f t="shared" si="8"/>
        <v>2432</v>
      </c>
      <c r="O37" s="127">
        <f t="shared" si="8"/>
        <v>25</v>
      </c>
      <c r="P37" s="127">
        <f t="shared" si="8"/>
        <v>12153.869999999999</v>
      </c>
      <c r="Q37" s="141">
        <f t="shared" si="8"/>
        <v>67846.13</v>
      </c>
    </row>
    <row r="38" spans="1:17" s="9" customFormat="1" ht="36.75" customHeight="1" x14ac:dyDescent="0.2">
      <c r="A38" s="339" t="s">
        <v>658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1"/>
    </row>
    <row r="39" spans="1:17" s="9" customFormat="1" ht="38.25" customHeight="1" x14ac:dyDescent="0.2">
      <c r="A39" s="31">
        <v>10</v>
      </c>
      <c r="B39" s="32" t="s">
        <v>491</v>
      </c>
      <c r="C39" s="32" t="s">
        <v>554</v>
      </c>
      <c r="D39" s="32" t="s">
        <v>578</v>
      </c>
      <c r="E39" s="33" t="s">
        <v>438</v>
      </c>
      <c r="F39" s="33" t="s">
        <v>348</v>
      </c>
      <c r="G39" s="34">
        <v>45108</v>
      </c>
      <c r="H39" s="34">
        <v>45261</v>
      </c>
      <c r="I39" s="35">
        <v>120000</v>
      </c>
      <c r="J39" s="35">
        <v>0</v>
      </c>
      <c r="K39" s="35">
        <f>SUM(I39:J39)</f>
        <v>120000</v>
      </c>
      <c r="L39" s="35">
        <v>3444</v>
      </c>
      <c r="M39" s="35">
        <v>16809.87</v>
      </c>
      <c r="N39" s="35">
        <v>3648</v>
      </c>
      <c r="O39" s="35">
        <v>25</v>
      </c>
      <c r="P39" s="35">
        <f>SUM(L39:O39)</f>
        <v>23926.87</v>
      </c>
      <c r="Q39" s="118">
        <f>+K39-P39</f>
        <v>96073.13</v>
      </c>
    </row>
    <row r="40" spans="1:17" s="123" customFormat="1" ht="36.75" customHeight="1" x14ac:dyDescent="0.2">
      <c r="A40" s="342" t="s">
        <v>631</v>
      </c>
      <c r="B40" s="343"/>
      <c r="C40" s="128">
        <v>1</v>
      </c>
      <c r="D40" s="128"/>
      <c r="E40" s="129"/>
      <c r="F40" s="136"/>
      <c r="G40" s="137"/>
      <c r="H40" s="138"/>
      <c r="I40" s="127">
        <f t="shared" ref="I40:Q40" si="9">SUM(I39)</f>
        <v>120000</v>
      </c>
      <c r="J40" s="127">
        <f t="shared" si="9"/>
        <v>0</v>
      </c>
      <c r="K40" s="127">
        <f t="shared" si="9"/>
        <v>120000</v>
      </c>
      <c r="L40" s="127">
        <f t="shared" si="9"/>
        <v>3444</v>
      </c>
      <c r="M40" s="127">
        <f t="shared" si="9"/>
        <v>16809.87</v>
      </c>
      <c r="N40" s="127">
        <f t="shared" si="9"/>
        <v>3648</v>
      </c>
      <c r="O40" s="127">
        <f t="shared" si="9"/>
        <v>25</v>
      </c>
      <c r="P40" s="127">
        <f t="shared" si="9"/>
        <v>23926.87</v>
      </c>
      <c r="Q40" s="141">
        <f t="shared" si="9"/>
        <v>96073.13</v>
      </c>
    </row>
    <row r="41" spans="1:17" s="9" customFormat="1" ht="36.75" customHeight="1" x14ac:dyDescent="0.2">
      <c r="A41" s="339" t="s">
        <v>635</v>
      </c>
      <c r="B41" s="340"/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1"/>
    </row>
    <row r="42" spans="1:17" s="9" customFormat="1" ht="45" customHeight="1" x14ac:dyDescent="0.2">
      <c r="A42" s="31">
        <v>11</v>
      </c>
      <c r="B42" s="103" t="s">
        <v>811</v>
      </c>
      <c r="C42" s="24" t="s">
        <v>554</v>
      </c>
      <c r="D42" s="24" t="s">
        <v>812</v>
      </c>
      <c r="E42" s="33" t="s">
        <v>438</v>
      </c>
      <c r="F42" s="33" t="s">
        <v>19</v>
      </c>
      <c r="G42" s="34">
        <v>45383</v>
      </c>
      <c r="H42" s="34">
        <v>45566</v>
      </c>
      <c r="I42" s="104">
        <v>25000</v>
      </c>
      <c r="J42" s="135">
        <v>0</v>
      </c>
      <c r="K42" s="35">
        <f>SUM(I42:J42)</f>
        <v>25000</v>
      </c>
      <c r="L42" s="35">
        <v>717.5</v>
      </c>
      <c r="M42" s="104">
        <v>0</v>
      </c>
      <c r="N42" s="35">
        <v>760</v>
      </c>
      <c r="O42" s="35">
        <v>25</v>
      </c>
      <c r="P42" s="35">
        <f>SUM(L42:O42)</f>
        <v>1502.5</v>
      </c>
      <c r="Q42" s="118">
        <f>+K42-P42</f>
        <v>23497.5</v>
      </c>
    </row>
    <row r="43" spans="1:17" s="123" customFormat="1" ht="36.75" customHeight="1" x14ac:dyDescent="0.2">
      <c r="A43" s="342" t="s">
        <v>631</v>
      </c>
      <c r="B43" s="343"/>
      <c r="C43" s="128">
        <v>1</v>
      </c>
      <c r="D43" s="128"/>
      <c r="E43" s="129"/>
      <c r="F43" s="136"/>
      <c r="G43" s="137"/>
      <c r="H43" s="138"/>
      <c r="I43" s="127">
        <f t="shared" ref="I43:Q43" si="10">SUM(I42:I42)</f>
        <v>25000</v>
      </c>
      <c r="J43" s="127">
        <f t="shared" si="10"/>
        <v>0</v>
      </c>
      <c r="K43" s="127">
        <f t="shared" si="10"/>
        <v>25000</v>
      </c>
      <c r="L43" s="127">
        <f t="shared" si="10"/>
        <v>717.5</v>
      </c>
      <c r="M43" s="127">
        <f t="shared" si="10"/>
        <v>0</v>
      </c>
      <c r="N43" s="127">
        <f t="shared" si="10"/>
        <v>760</v>
      </c>
      <c r="O43" s="127">
        <f t="shared" si="10"/>
        <v>25</v>
      </c>
      <c r="P43" s="127">
        <f t="shared" si="10"/>
        <v>1502.5</v>
      </c>
      <c r="Q43" s="141">
        <f t="shared" si="10"/>
        <v>23497.5</v>
      </c>
    </row>
    <row r="44" spans="1:17" s="9" customFormat="1" ht="36.75" customHeight="1" x14ac:dyDescent="0.2">
      <c r="A44" s="339" t="s">
        <v>701</v>
      </c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1"/>
    </row>
    <row r="45" spans="1:17" s="9" customFormat="1" ht="38.25" customHeight="1" x14ac:dyDescent="0.2">
      <c r="A45" s="31">
        <v>12</v>
      </c>
      <c r="B45" s="103" t="s">
        <v>759</v>
      </c>
      <c r="C45" s="24" t="s">
        <v>761</v>
      </c>
      <c r="D45" s="24" t="s">
        <v>760</v>
      </c>
      <c r="E45" s="33" t="s">
        <v>438</v>
      </c>
      <c r="F45" s="33" t="s">
        <v>348</v>
      </c>
      <c r="G45" s="34">
        <v>45231</v>
      </c>
      <c r="H45" s="34">
        <v>45413</v>
      </c>
      <c r="I45" s="104">
        <v>20000</v>
      </c>
      <c r="J45" s="135">
        <v>0</v>
      </c>
      <c r="K45" s="35">
        <f>SUM(I45:J45)</f>
        <v>20000</v>
      </c>
      <c r="L45" s="35">
        <v>574</v>
      </c>
      <c r="M45" s="104">
        <v>0</v>
      </c>
      <c r="N45" s="35">
        <v>608</v>
      </c>
      <c r="O45" s="35">
        <v>25</v>
      </c>
      <c r="P45" s="35">
        <f>SUM(L45:O45)</f>
        <v>1207</v>
      </c>
      <c r="Q45" s="118">
        <f>+K45-P45</f>
        <v>18793</v>
      </c>
    </row>
    <row r="46" spans="1:17" s="123" customFormat="1" ht="36.75" customHeight="1" x14ac:dyDescent="0.2">
      <c r="A46" s="342" t="s">
        <v>631</v>
      </c>
      <c r="B46" s="343"/>
      <c r="C46" s="128">
        <v>1</v>
      </c>
      <c r="D46" s="128"/>
      <c r="E46" s="129"/>
      <c r="F46" s="136"/>
      <c r="G46" s="137"/>
      <c r="H46" s="138"/>
      <c r="I46" s="127">
        <f t="shared" ref="I46:Q46" si="11">SUM(I45:I45)</f>
        <v>20000</v>
      </c>
      <c r="J46" s="127">
        <f t="shared" si="11"/>
        <v>0</v>
      </c>
      <c r="K46" s="127">
        <f t="shared" si="11"/>
        <v>20000</v>
      </c>
      <c r="L46" s="127">
        <f t="shared" si="11"/>
        <v>574</v>
      </c>
      <c r="M46" s="127">
        <f t="shared" si="11"/>
        <v>0</v>
      </c>
      <c r="N46" s="127">
        <f t="shared" si="11"/>
        <v>608</v>
      </c>
      <c r="O46" s="127">
        <f t="shared" si="11"/>
        <v>25</v>
      </c>
      <c r="P46" s="127">
        <f t="shared" si="11"/>
        <v>1207</v>
      </c>
      <c r="Q46" s="141">
        <f t="shared" si="11"/>
        <v>18793</v>
      </c>
    </row>
    <row r="47" spans="1:17" s="9" customFormat="1" ht="36.75" customHeight="1" x14ac:dyDescent="0.2">
      <c r="A47" s="339" t="s">
        <v>659</v>
      </c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1"/>
    </row>
    <row r="48" spans="1:17" s="9" customFormat="1" ht="38.25" customHeight="1" x14ac:dyDescent="0.2">
      <c r="A48" s="31">
        <v>13</v>
      </c>
      <c r="B48" s="103" t="s">
        <v>334</v>
      </c>
      <c r="C48" s="24" t="s">
        <v>554</v>
      </c>
      <c r="D48" s="24" t="s">
        <v>576</v>
      </c>
      <c r="E48" s="33" t="s">
        <v>438</v>
      </c>
      <c r="F48" s="33" t="s">
        <v>19</v>
      </c>
      <c r="G48" s="34">
        <v>45170</v>
      </c>
      <c r="H48" s="34">
        <v>45352</v>
      </c>
      <c r="I48" s="104">
        <v>157083.32999999999</v>
      </c>
      <c r="J48" s="135">
        <v>0</v>
      </c>
      <c r="K48" s="35">
        <f t="shared" ref="K48" si="12">SUM(I48:J48)</f>
        <v>157083.32999999999</v>
      </c>
      <c r="L48" s="35">
        <v>4508.29</v>
      </c>
      <c r="M48" s="104">
        <v>25532.799999999999</v>
      </c>
      <c r="N48" s="35">
        <v>4775.33</v>
      </c>
      <c r="O48" s="35">
        <v>25</v>
      </c>
      <c r="P48" s="35">
        <f>SUM(L48:O48)</f>
        <v>34841.42</v>
      </c>
      <c r="Q48" s="118">
        <f>+K48-P48</f>
        <v>122241.90999999999</v>
      </c>
    </row>
    <row r="49" spans="1:17" s="123" customFormat="1" ht="36.75" customHeight="1" x14ac:dyDescent="0.2">
      <c r="A49" s="342" t="s">
        <v>631</v>
      </c>
      <c r="B49" s="343"/>
      <c r="C49" s="128">
        <v>1</v>
      </c>
      <c r="D49" s="128"/>
      <c r="E49" s="129"/>
      <c r="F49" s="136"/>
      <c r="G49" s="137"/>
      <c r="H49" s="138"/>
      <c r="I49" s="127">
        <f>SUM(I48)</f>
        <v>157083.32999999999</v>
      </c>
      <c r="J49" s="127">
        <f t="shared" ref="J49:Q49" si="13">SUM(J48)</f>
        <v>0</v>
      </c>
      <c r="K49" s="127">
        <f t="shared" si="13"/>
        <v>157083.32999999999</v>
      </c>
      <c r="L49" s="127">
        <f t="shared" si="13"/>
        <v>4508.29</v>
      </c>
      <c r="M49" s="127">
        <f t="shared" si="13"/>
        <v>25532.799999999999</v>
      </c>
      <c r="N49" s="127">
        <f t="shared" si="13"/>
        <v>4775.33</v>
      </c>
      <c r="O49" s="127">
        <f t="shared" si="13"/>
        <v>25</v>
      </c>
      <c r="P49" s="127">
        <f t="shared" si="13"/>
        <v>34841.42</v>
      </c>
      <c r="Q49" s="141">
        <f t="shared" si="13"/>
        <v>122241.90999999999</v>
      </c>
    </row>
    <row r="50" spans="1:17" s="9" customFormat="1" ht="36.75" customHeight="1" x14ac:dyDescent="0.2">
      <c r="A50" s="339" t="s">
        <v>694</v>
      </c>
      <c r="B50" s="340"/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1"/>
    </row>
    <row r="51" spans="1:17" s="9" customFormat="1" ht="38.25" customHeight="1" x14ac:dyDescent="0.2">
      <c r="A51" s="31">
        <v>14</v>
      </c>
      <c r="B51" s="103" t="s">
        <v>824</v>
      </c>
      <c r="C51" s="24" t="s">
        <v>554</v>
      </c>
      <c r="D51" s="24" t="s">
        <v>825</v>
      </c>
      <c r="E51" s="33" t="s">
        <v>438</v>
      </c>
      <c r="F51" s="33" t="s">
        <v>348</v>
      </c>
      <c r="G51" s="34">
        <v>45413</v>
      </c>
      <c r="H51" s="34">
        <v>45597</v>
      </c>
      <c r="I51" s="104">
        <v>28000</v>
      </c>
      <c r="J51" s="135">
        <v>0</v>
      </c>
      <c r="K51" s="35">
        <f t="shared" ref="K51" si="14">SUM(I51:J51)</f>
        <v>28000</v>
      </c>
      <c r="L51" s="35">
        <v>803.6</v>
      </c>
      <c r="M51" s="104">
        <v>0</v>
      </c>
      <c r="N51" s="35">
        <v>851.2</v>
      </c>
      <c r="O51" s="35">
        <v>25</v>
      </c>
      <c r="P51" s="35">
        <f>SUM(L51:O51)</f>
        <v>1679.8000000000002</v>
      </c>
      <c r="Q51" s="118">
        <f>+K51-P51</f>
        <v>26320.2</v>
      </c>
    </row>
    <row r="52" spans="1:17" s="123" customFormat="1" ht="36.75" customHeight="1" x14ac:dyDescent="0.2">
      <c r="A52" s="342" t="s">
        <v>631</v>
      </c>
      <c r="B52" s="343"/>
      <c r="C52" s="128">
        <v>1</v>
      </c>
      <c r="D52" s="128"/>
      <c r="E52" s="129"/>
      <c r="F52" s="136"/>
      <c r="G52" s="137"/>
      <c r="H52" s="138"/>
      <c r="I52" s="127">
        <f>SUM(I51)</f>
        <v>28000</v>
      </c>
      <c r="J52" s="127">
        <f t="shared" ref="J52:Q52" si="15">SUM(J51)</f>
        <v>0</v>
      </c>
      <c r="K52" s="127">
        <f t="shared" si="15"/>
        <v>28000</v>
      </c>
      <c r="L52" s="127">
        <f t="shared" si="15"/>
        <v>803.6</v>
      </c>
      <c r="M52" s="127">
        <f t="shared" si="15"/>
        <v>0</v>
      </c>
      <c r="N52" s="127">
        <f t="shared" si="15"/>
        <v>851.2</v>
      </c>
      <c r="O52" s="127">
        <f t="shared" si="15"/>
        <v>25</v>
      </c>
      <c r="P52" s="127">
        <f t="shared" si="15"/>
        <v>1679.8000000000002</v>
      </c>
      <c r="Q52" s="141">
        <f t="shared" si="15"/>
        <v>26320.2</v>
      </c>
    </row>
    <row r="53" spans="1:17" s="9" customFormat="1" ht="36.75" customHeight="1" x14ac:dyDescent="0.2">
      <c r="A53" s="339" t="s">
        <v>668</v>
      </c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1"/>
    </row>
    <row r="54" spans="1:17" s="9" customFormat="1" ht="38.25" customHeight="1" x14ac:dyDescent="0.2">
      <c r="A54" s="31">
        <v>15</v>
      </c>
      <c r="B54" s="107" t="s">
        <v>35</v>
      </c>
      <c r="C54" s="24" t="s">
        <v>351</v>
      </c>
      <c r="D54" s="110" t="s">
        <v>539</v>
      </c>
      <c r="E54" s="33" t="s">
        <v>438</v>
      </c>
      <c r="F54" s="33" t="s">
        <v>348</v>
      </c>
      <c r="G54" s="34">
        <v>44986</v>
      </c>
      <c r="H54" s="34">
        <v>45413</v>
      </c>
      <c r="I54" s="104">
        <v>65000</v>
      </c>
      <c r="J54" s="35">
        <v>0</v>
      </c>
      <c r="K54" s="104">
        <f t="shared" ref="K54" si="16">SUM(I54:J54)</f>
        <v>65000</v>
      </c>
      <c r="L54" s="35">
        <v>1865.5</v>
      </c>
      <c r="M54" s="35">
        <v>4427.58</v>
      </c>
      <c r="N54" s="35">
        <v>1976</v>
      </c>
      <c r="O54" s="35">
        <v>25</v>
      </c>
      <c r="P54" s="35">
        <f t="shared" ref="P54:P55" si="17">SUM(L54:O54)</f>
        <v>8294.08</v>
      </c>
      <c r="Q54" s="118">
        <f>+I54-P54</f>
        <v>56705.919999999998</v>
      </c>
    </row>
    <row r="55" spans="1:17" s="9" customFormat="1" ht="38.25" customHeight="1" x14ac:dyDescent="0.2">
      <c r="A55" s="31">
        <v>16</v>
      </c>
      <c r="B55" s="103" t="s">
        <v>234</v>
      </c>
      <c r="C55" s="24" t="s">
        <v>351</v>
      </c>
      <c r="D55" s="24" t="s">
        <v>540</v>
      </c>
      <c r="E55" s="33" t="s">
        <v>438</v>
      </c>
      <c r="F55" s="33" t="s">
        <v>348</v>
      </c>
      <c r="G55" s="34">
        <v>44986</v>
      </c>
      <c r="H55" s="34">
        <v>45139</v>
      </c>
      <c r="I55" s="104">
        <v>68250</v>
      </c>
      <c r="J55" s="35">
        <v>0</v>
      </c>
      <c r="K55" s="104">
        <f t="shared" ref="K55" si="18">SUM(I55:J55)</f>
        <v>68250</v>
      </c>
      <c r="L55" s="35">
        <v>1958.78</v>
      </c>
      <c r="M55" s="35">
        <v>5039.16</v>
      </c>
      <c r="N55" s="35">
        <v>2074.8000000000002</v>
      </c>
      <c r="O55" s="35">
        <v>25</v>
      </c>
      <c r="P55" s="35">
        <f t="shared" si="17"/>
        <v>9097.74</v>
      </c>
      <c r="Q55" s="118">
        <f>+I55-P55</f>
        <v>59152.26</v>
      </c>
    </row>
    <row r="56" spans="1:17" s="123" customFormat="1" ht="36.75" customHeight="1" x14ac:dyDescent="0.2">
      <c r="A56" s="342" t="s">
        <v>631</v>
      </c>
      <c r="B56" s="343"/>
      <c r="C56" s="128">
        <v>2</v>
      </c>
      <c r="D56" s="128"/>
      <c r="E56" s="129"/>
      <c r="F56" s="136"/>
      <c r="G56" s="137"/>
      <c r="H56" s="138"/>
      <c r="I56" s="127">
        <f>SUM(I54:I55)</f>
        <v>133250</v>
      </c>
      <c r="J56" s="127">
        <f t="shared" ref="J56" si="19">SUM(J54:J55)</f>
        <v>0</v>
      </c>
      <c r="K56" s="127">
        <f t="shared" ref="K56:Q56" si="20">SUM(K54:K55)</f>
        <v>133250</v>
      </c>
      <c r="L56" s="127">
        <f t="shared" si="20"/>
        <v>3824.2799999999997</v>
      </c>
      <c r="M56" s="127">
        <f t="shared" si="20"/>
        <v>9466.74</v>
      </c>
      <c r="N56" s="127">
        <f t="shared" si="20"/>
        <v>4050.8</v>
      </c>
      <c r="O56" s="127">
        <f t="shared" si="20"/>
        <v>50</v>
      </c>
      <c r="P56" s="127">
        <f t="shared" si="20"/>
        <v>17391.82</v>
      </c>
      <c r="Q56" s="141">
        <f t="shared" si="20"/>
        <v>115858.18</v>
      </c>
    </row>
    <row r="57" spans="1:17" s="9" customFormat="1" ht="36.75" customHeight="1" x14ac:dyDescent="0.2">
      <c r="A57" s="339" t="s">
        <v>667</v>
      </c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1"/>
    </row>
    <row r="58" spans="1:17" s="9" customFormat="1" ht="38.25" customHeight="1" x14ac:dyDescent="0.2">
      <c r="A58" s="31">
        <v>17</v>
      </c>
      <c r="B58" s="32" t="s">
        <v>595</v>
      </c>
      <c r="C58" s="32" t="s">
        <v>353</v>
      </c>
      <c r="D58" s="32" t="s">
        <v>596</v>
      </c>
      <c r="E58" s="33" t="s">
        <v>438</v>
      </c>
      <c r="F58" s="33" t="s">
        <v>19</v>
      </c>
      <c r="G58" s="34">
        <v>45231</v>
      </c>
      <c r="H58" s="34">
        <v>45047</v>
      </c>
      <c r="I58" s="35">
        <v>110000</v>
      </c>
      <c r="J58" s="35">
        <v>0</v>
      </c>
      <c r="K58" s="104">
        <f>SUM(I58:J58)</f>
        <v>110000</v>
      </c>
      <c r="L58" s="35">
        <v>3157</v>
      </c>
      <c r="M58" s="35">
        <v>14457.62</v>
      </c>
      <c r="N58" s="35">
        <v>3344</v>
      </c>
      <c r="O58" s="35">
        <v>25</v>
      </c>
      <c r="P58" s="35">
        <f>SUM(L58:O58)</f>
        <v>20983.620000000003</v>
      </c>
      <c r="Q58" s="118">
        <f>+I58-P58</f>
        <v>89016.38</v>
      </c>
    </row>
    <row r="59" spans="1:17" s="123" customFormat="1" ht="36.75" customHeight="1" x14ac:dyDescent="0.2">
      <c r="A59" s="342" t="s">
        <v>631</v>
      </c>
      <c r="B59" s="343"/>
      <c r="C59" s="128">
        <v>1</v>
      </c>
      <c r="D59" s="128"/>
      <c r="E59" s="129"/>
      <c r="F59" s="136"/>
      <c r="G59" s="137"/>
      <c r="H59" s="138"/>
      <c r="I59" s="127">
        <f>SUM(I58)</f>
        <v>110000</v>
      </c>
      <c r="J59" s="127">
        <f t="shared" ref="J59:Q59" si="21">SUM(J58)</f>
        <v>0</v>
      </c>
      <c r="K59" s="127">
        <f t="shared" si="21"/>
        <v>110000</v>
      </c>
      <c r="L59" s="127">
        <f t="shared" si="21"/>
        <v>3157</v>
      </c>
      <c r="M59" s="127">
        <f t="shared" si="21"/>
        <v>14457.62</v>
      </c>
      <c r="N59" s="127">
        <f t="shared" si="21"/>
        <v>3344</v>
      </c>
      <c r="O59" s="127">
        <f t="shared" si="21"/>
        <v>25</v>
      </c>
      <c r="P59" s="127">
        <f t="shared" si="21"/>
        <v>20983.620000000003</v>
      </c>
      <c r="Q59" s="141">
        <f t="shared" si="21"/>
        <v>89016.38</v>
      </c>
    </row>
    <row r="60" spans="1:17" ht="25.5" customHeight="1" thickBot="1" x14ac:dyDescent="0.25">
      <c r="A60" s="276"/>
      <c r="B60" s="277" t="s">
        <v>11</v>
      </c>
      <c r="C60" s="277"/>
      <c r="D60" s="277"/>
      <c r="E60" s="277"/>
      <c r="F60" s="277"/>
      <c r="G60" s="277"/>
      <c r="H60" s="278"/>
      <c r="I60" s="140">
        <f t="shared" ref="I60:Q60" si="22">+I59+I56+I49+I46+I40+I37+I34+I30+I27+I43+I52</f>
        <v>1553583.33</v>
      </c>
      <c r="J60" s="140">
        <f t="shared" si="22"/>
        <v>0</v>
      </c>
      <c r="K60" s="140">
        <f t="shared" si="22"/>
        <v>1553583.33</v>
      </c>
      <c r="L60" s="140">
        <f t="shared" si="22"/>
        <v>44587.85</v>
      </c>
      <c r="M60" s="140">
        <f t="shared" si="22"/>
        <v>195060.0085</v>
      </c>
      <c r="N60" s="140">
        <f t="shared" si="22"/>
        <v>46477.289999999994</v>
      </c>
      <c r="O60" s="140">
        <f t="shared" si="22"/>
        <v>425</v>
      </c>
      <c r="P60" s="140">
        <f t="shared" si="22"/>
        <v>286550.14849999995</v>
      </c>
      <c r="Q60" s="140">
        <f t="shared" si="22"/>
        <v>1267033.1814999999</v>
      </c>
    </row>
    <row r="61" spans="1:17" ht="14.25" x14ac:dyDescent="0.2">
      <c r="A61" s="10"/>
      <c r="B61" s="30"/>
      <c r="C61" s="30"/>
      <c r="D61" s="30"/>
      <c r="E61" s="10"/>
      <c r="F61" s="10"/>
      <c r="G61" s="10"/>
      <c r="H61" s="10"/>
      <c r="I61" s="10"/>
      <c r="J61" s="10"/>
      <c r="K61" s="10"/>
      <c r="L61" s="22"/>
      <c r="M61" s="22"/>
      <c r="N61" s="10"/>
      <c r="O61" s="10"/>
      <c r="P61" s="10"/>
      <c r="Q61" s="10"/>
    </row>
    <row r="62" spans="1:17" ht="14.25" x14ac:dyDescent="0.2">
      <c r="A62" s="10"/>
      <c r="B62" s="30"/>
      <c r="C62" s="30"/>
      <c r="D62" s="30"/>
      <c r="E62" s="10"/>
      <c r="F62" s="10"/>
      <c r="G62" s="10"/>
      <c r="H62" s="10"/>
      <c r="I62" s="10"/>
      <c r="J62" s="10"/>
      <c r="K62" s="10"/>
      <c r="L62" s="22"/>
      <c r="M62" s="22"/>
      <c r="N62" s="10"/>
      <c r="O62" s="10"/>
      <c r="P62" s="10"/>
      <c r="Q62" s="10"/>
    </row>
    <row r="63" spans="1:17" ht="14.25" x14ac:dyDescent="0.2">
      <c r="A63" s="10"/>
      <c r="B63" s="30"/>
      <c r="C63" s="30"/>
      <c r="D63" s="30"/>
      <c r="E63" s="10"/>
      <c r="F63" s="10"/>
      <c r="G63" s="10"/>
      <c r="H63" s="10"/>
      <c r="I63" s="10"/>
      <c r="J63" s="10"/>
      <c r="K63" s="10"/>
      <c r="L63" s="22"/>
      <c r="M63" s="22"/>
      <c r="N63" s="10"/>
      <c r="O63" s="10"/>
      <c r="P63" s="10"/>
      <c r="Q63" s="10"/>
    </row>
    <row r="64" spans="1:17" ht="14.25" x14ac:dyDescent="0.2">
      <c r="A64" s="10"/>
      <c r="B64" s="30"/>
      <c r="C64" s="30" t="s">
        <v>20</v>
      </c>
      <c r="D64" s="30"/>
      <c r="E64" s="30"/>
      <c r="F64" s="10"/>
      <c r="G64" s="10"/>
      <c r="H64" s="351" t="s">
        <v>22</v>
      </c>
      <c r="I64" s="351"/>
      <c r="J64" s="10"/>
      <c r="K64" s="10"/>
      <c r="L64" s="22"/>
      <c r="M64" s="22"/>
      <c r="N64" s="351" t="s">
        <v>22</v>
      </c>
      <c r="O64" s="351"/>
      <c r="P64" s="10"/>
      <c r="Q64" s="10"/>
    </row>
    <row r="65" spans="1:17" ht="14.25" x14ac:dyDescent="0.2">
      <c r="A65" s="10"/>
      <c r="B65" s="30"/>
      <c r="C65" s="30"/>
      <c r="D65" s="30"/>
      <c r="E65" s="30"/>
      <c r="F65" s="10"/>
      <c r="G65" s="10"/>
      <c r="H65" s="10"/>
      <c r="I65" s="11"/>
      <c r="J65" s="10"/>
      <c r="K65" s="10"/>
      <c r="L65" s="22"/>
      <c r="M65" s="22"/>
      <c r="N65" s="10"/>
      <c r="O65" s="10"/>
      <c r="P65" s="10"/>
      <c r="Q65" s="10"/>
    </row>
    <row r="66" spans="1:17" ht="14.25" x14ac:dyDescent="0.2">
      <c r="A66" s="10"/>
      <c r="B66" s="30"/>
      <c r="C66" s="30"/>
      <c r="D66" s="30"/>
      <c r="E66" s="30"/>
      <c r="F66" s="10"/>
      <c r="G66" s="10"/>
      <c r="H66" s="10"/>
      <c r="I66" s="11"/>
      <c r="J66" s="10"/>
      <c r="K66" s="10"/>
      <c r="L66" s="22"/>
      <c r="M66" s="22"/>
      <c r="N66" s="10"/>
      <c r="O66" s="10"/>
      <c r="P66" s="10"/>
      <c r="Q66" s="10"/>
    </row>
    <row r="67" spans="1:17" ht="14.25" x14ac:dyDescent="0.2">
      <c r="A67" s="10"/>
      <c r="B67" s="30"/>
      <c r="C67" s="12"/>
      <c r="D67" s="30"/>
      <c r="E67" s="30"/>
      <c r="F67" s="10"/>
      <c r="G67" s="10"/>
      <c r="H67" s="12"/>
      <c r="I67" s="13"/>
      <c r="J67" s="10"/>
      <c r="K67" s="10"/>
      <c r="L67" s="22"/>
      <c r="M67" s="22"/>
      <c r="N67" s="14"/>
      <c r="O67" s="14"/>
      <c r="P67" s="10"/>
      <c r="Q67" s="10"/>
    </row>
    <row r="68" spans="1:17" ht="14.25" x14ac:dyDescent="0.2">
      <c r="A68" s="10"/>
      <c r="B68" s="30"/>
      <c r="C68" s="30" t="s">
        <v>21</v>
      </c>
      <c r="D68" s="30"/>
      <c r="E68" s="30"/>
      <c r="F68" s="10"/>
      <c r="G68" s="10"/>
      <c r="H68" s="350" t="s">
        <v>24</v>
      </c>
      <c r="I68" s="350"/>
      <c r="J68" s="10"/>
      <c r="K68" s="10"/>
      <c r="L68" s="22"/>
      <c r="M68" s="22"/>
      <c r="N68" s="351" t="s">
        <v>23</v>
      </c>
      <c r="O68" s="351"/>
      <c r="P68" s="10"/>
      <c r="Q68" s="10"/>
    </row>
    <row r="69" spans="1:17" ht="14.25" x14ac:dyDescent="0.2">
      <c r="A69" s="10"/>
      <c r="B69" s="30"/>
      <c r="C69" s="30"/>
      <c r="D69" s="30"/>
      <c r="E69" s="10"/>
      <c r="F69" s="10"/>
      <c r="G69" s="10"/>
      <c r="H69" s="10"/>
      <c r="I69" s="10"/>
      <c r="J69" s="10"/>
      <c r="K69" s="10"/>
      <c r="L69" s="22"/>
      <c r="M69" s="22"/>
      <c r="N69" s="10"/>
      <c r="O69" s="10"/>
      <c r="P69" s="10"/>
      <c r="Q69" s="10"/>
    </row>
    <row r="70" spans="1:17" ht="14.25" x14ac:dyDescent="0.2">
      <c r="A70" s="10"/>
      <c r="B70" s="30"/>
      <c r="C70" s="30"/>
      <c r="D70" s="30"/>
      <c r="E70" s="10"/>
      <c r="F70" s="10"/>
      <c r="G70" s="10"/>
      <c r="H70" s="10"/>
      <c r="I70" s="10"/>
      <c r="J70" s="10"/>
      <c r="K70" s="10"/>
      <c r="L70" s="22"/>
      <c r="M70" s="22"/>
      <c r="N70" s="10"/>
      <c r="O70" s="10"/>
      <c r="P70" s="10"/>
      <c r="Q70" s="10"/>
    </row>
  </sheetData>
  <sortState xmlns:xlrd2="http://schemas.microsoft.com/office/spreadsheetml/2017/richdata2" ref="B21:Q32">
    <sortCondition ref="B21:B32"/>
  </sortState>
  <mergeCells count="30">
    <mergeCell ref="H68:I68"/>
    <mergeCell ref="N68:O68"/>
    <mergeCell ref="H64:I64"/>
    <mergeCell ref="N64:O64"/>
    <mergeCell ref="A41:Q41"/>
    <mergeCell ref="A43:B43"/>
    <mergeCell ref="A50:Q50"/>
    <mergeCell ref="A52:B52"/>
    <mergeCell ref="A49:B49"/>
    <mergeCell ref="A47:Q47"/>
    <mergeCell ref="A53:Q53"/>
    <mergeCell ref="A57:Q57"/>
    <mergeCell ref="A56:B56"/>
    <mergeCell ref="A59:B59"/>
    <mergeCell ref="A44:Q44"/>
    <mergeCell ref="A46:B46"/>
    <mergeCell ref="A12:Q12"/>
    <mergeCell ref="A13:Q13"/>
    <mergeCell ref="A14:Q14"/>
    <mergeCell ref="A16:Q16"/>
    <mergeCell ref="A21:Q21"/>
    <mergeCell ref="A35:Q35"/>
    <mergeCell ref="A37:B37"/>
    <mergeCell ref="A38:Q38"/>
    <mergeCell ref="A40:B40"/>
    <mergeCell ref="A27:B27"/>
    <mergeCell ref="A30:B30"/>
    <mergeCell ref="A34:B34"/>
    <mergeCell ref="A28:Q28"/>
    <mergeCell ref="A31:Q31"/>
  </mergeCells>
  <pageMargins left="0.25" right="0.25" top="0.75" bottom="0.75" header="0.3" footer="0.3"/>
  <pageSetup paperSize="5" scale="57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0"/>
  <sheetViews>
    <sheetView showGridLines="0" topLeftCell="G56" zoomScale="91" zoomScaleNormal="91" zoomScaleSheetLayoutView="48" workbookViewId="0">
      <selection activeCell="D64" sqref="D64"/>
    </sheetView>
  </sheetViews>
  <sheetFormatPr baseColWidth="10" defaultColWidth="9.140625" defaultRowHeight="12.75" x14ac:dyDescent="0.2"/>
  <cols>
    <col min="1" max="1" width="6.5703125" style="145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1:17" ht="9.75" customHeight="1" x14ac:dyDescent="0.2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7" ht="21.75" customHeight="1" x14ac:dyDescent="0.2">
      <c r="A4" s="322" t="s">
        <v>9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</row>
    <row r="5" spans="1:17" ht="26.25" customHeight="1" x14ac:dyDescent="0.25">
      <c r="A5" s="322" t="s">
        <v>838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20"/>
      <c r="Q5" s="20"/>
    </row>
    <row r="6" spans="1:17" ht="10.5" customHeight="1" x14ac:dyDescent="0.2">
      <c r="B6" s="201"/>
      <c r="C6" s="201"/>
      <c r="G6" s="201"/>
      <c r="H6" s="201"/>
      <c r="I6" s="201"/>
      <c r="K6" s="201"/>
      <c r="M6" s="201"/>
      <c r="N6" s="201"/>
    </row>
    <row r="7" spans="1:17" s="4" customFormat="1" ht="18" customHeight="1" x14ac:dyDescent="0.2">
      <c r="A7" s="326" t="s">
        <v>543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</row>
    <row r="8" spans="1:17" ht="14.25" customHeight="1" thickBot="1" x14ac:dyDescent="0.25">
      <c r="B8" s="201"/>
      <c r="C8" s="201"/>
      <c r="G8" s="201"/>
      <c r="H8" s="201"/>
      <c r="I8" s="201"/>
      <c r="K8" s="201"/>
      <c r="M8" s="201"/>
      <c r="N8" s="201"/>
    </row>
    <row r="9" spans="1:17" s="5" customFormat="1" ht="29.25" customHeight="1" thickBot="1" x14ac:dyDescent="0.25">
      <c r="A9" s="287" t="s">
        <v>8</v>
      </c>
      <c r="B9" s="202" t="s">
        <v>5</v>
      </c>
      <c r="C9" s="202" t="s">
        <v>17</v>
      </c>
      <c r="D9" s="202" t="s">
        <v>6</v>
      </c>
      <c r="E9" s="202" t="s">
        <v>346</v>
      </c>
      <c r="F9" s="202" t="s">
        <v>18</v>
      </c>
      <c r="G9" s="202" t="s">
        <v>12</v>
      </c>
      <c r="H9" s="202" t="s">
        <v>430</v>
      </c>
      <c r="I9" s="202" t="s">
        <v>431</v>
      </c>
      <c r="J9" s="202" t="s">
        <v>0</v>
      </c>
      <c r="K9" s="202" t="s">
        <v>1</v>
      </c>
      <c r="L9" s="202" t="s">
        <v>2</v>
      </c>
      <c r="M9" s="202" t="s">
        <v>432</v>
      </c>
      <c r="N9" s="202" t="s">
        <v>433</v>
      </c>
      <c r="O9" s="203" t="s">
        <v>10</v>
      </c>
    </row>
    <row r="10" spans="1:17" s="9" customFormat="1" ht="36.75" customHeight="1" x14ac:dyDescent="0.2">
      <c r="A10" s="330" t="s">
        <v>670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2"/>
    </row>
    <row r="11" spans="1:17" s="1" customFormat="1" ht="32.1" customHeight="1" x14ac:dyDescent="0.2">
      <c r="A11" s="204">
        <v>1</v>
      </c>
      <c r="B11" s="165" t="s">
        <v>447</v>
      </c>
      <c r="C11" s="176" t="s">
        <v>351</v>
      </c>
      <c r="D11" s="165" t="s">
        <v>437</v>
      </c>
      <c r="E11" s="206" t="s">
        <v>429</v>
      </c>
      <c r="F11" s="166" t="s">
        <v>348</v>
      </c>
      <c r="G11" s="191">
        <v>8500</v>
      </c>
      <c r="H11" s="191">
        <v>0</v>
      </c>
      <c r="I11" s="191">
        <v>8500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64">
        <v>8500</v>
      </c>
    </row>
    <row r="12" spans="1:17" s="23" customFormat="1" ht="32.1" customHeight="1" x14ac:dyDescent="0.2">
      <c r="A12" s="204">
        <v>2</v>
      </c>
      <c r="B12" s="213" t="s">
        <v>593</v>
      </c>
      <c r="C12" s="165" t="s">
        <v>351</v>
      </c>
      <c r="D12" s="165" t="s">
        <v>437</v>
      </c>
      <c r="E12" s="206" t="s">
        <v>429</v>
      </c>
      <c r="F12" s="166" t="s">
        <v>348</v>
      </c>
      <c r="G12" s="191">
        <v>12500</v>
      </c>
      <c r="H12" s="191">
        <v>0</v>
      </c>
      <c r="I12" s="191">
        <f t="shared" ref="I12" si="0">SUM(G12:H12)</f>
        <v>12500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64">
        <v>12500</v>
      </c>
    </row>
    <row r="13" spans="1:17" s="1" customFormat="1" ht="32.1" customHeight="1" x14ac:dyDescent="0.2">
      <c r="A13" s="204">
        <v>3</v>
      </c>
      <c r="B13" s="213" t="s">
        <v>762</v>
      </c>
      <c r="C13" s="176" t="s">
        <v>351</v>
      </c>
      <c r="D13" s="176" t="s">
        <v>437</v>
      </c>
      <c r="E13" s="159" t="s">
        <v>429</v>
      </c>
      <c r="F13" s="159" t="s">
        <v>348</v>
      </c>
      <c r="G13" s="162">
        <v>8500</v>
      </c>
      <c r="H13" s="162">
        <v>0</v>
      </c>
      <c r="I13" s="162">
        <f t="shared" ref="I13:I19" si="1">SUM(G13:H13)</f>
        <v>8500</v>
      </c>
      <c r="J13" s="162">
        <v>0</v>
      </c>
      <c r="K13" s="162">
        <v>0</v>
      </c>
      <c r="L13" s="162">
        <v>0</v>
      </c>
      <c r="M13" s="162">
        <v>0</v>
      </c>
      <c r="N13" s="162">
        <f t="shared" ref="N13:N24" si="2">SUM(J13:M13)</f>
        <v>0</v>
      </c>
      <c r="O13" s="164">
        <f t="shared" ref="O13:O24" si="3">+I13-N13</f>
        <v>8500</v>
      </c>
    </row>
    <row r="14" spans="1:17" s="1" customFormat="1" ht="32.1" customHeight="1" x14ac:dyDescent="0.2">
      <c r="A14" s="204">
        <v>4</v>
      </c>
      <c r="B14" s="291" t="s">
        <v>840</v>
      </c>
      <c r="C14" s="176" t="s">
        <v>351</v>
      </c>
      <c r="D14" s="176" t="s">
        <v>841</v>
      </c>
      <c r="E14" s="159" t="s">
        <v>429</v>
      </c>
      <c r="F14" s="166" t="s">
        <v>348</v>
      </c>
      <c r="G14" s="191">
        <v>13000</v>
      </c>
      <c r="H14" s="162">
        <v>0</v>
      </c>
      <c r="I14" s="162">
        <f t="shared" si="1"/>
        <v>13000</v>
      </c>
      <c r="J14" s="162">
        <v>0</v>
      </c>
      <c r="K14" s="162">
        <v>0</v>
      </c>
      <c r="L14" s="162">
        <v>0</v>
      </c>
      <c r="M14" s="162">
        <v>0</v>
      </c>
      <c r="N14" s="162">
        <f t="shared" si="2"/>
        <v>0</v>
      </c>
      <c r="O14" s="164">
        <f t="shared" si="3"/>
        <v>13000</v>
      </c>
    </row>
    <row r="15" spans="1:17" s="1" customFormat="1" ht="32.1" customHeight="1" x14ac:dyDescent="0.2">
      <c r="A15" s="204">
        <v>5</v>
      </c>
      <c r="B15" s="165" t="s">
        <v>305</v>
      </c>
      <c r="C15" s="165" t="s">
        <v>351</v>
      </c>
      <c r="D15" s="165" t="s">
        <v>437</v>
      </c>
      <c r="E15" s="206" t="s">
        <v>429</v>
      </c>
      <c r="F15" s="166" t="s">
        <v>348</v>
      </c>
      <c r="G15" s="191">
        <v>10500</v>
      </c>
      <c r="H15" s="191">
        <v>0</v>
      </c>
      <c r="I15" s="191">
        <f t="shared" si="1"/>
        <v>10500</v>
      </c>
      <c r="J15" s="191">
        <v>0</v>
      </c>
      <c r="K15" s="191">
        <v>0</v>
      </c>
      <c r="L15" s="191">
        <v>0</v>
      </c>
      <c r="M15" s="191">
        <v>0</v>
      </c>
      <c r="N15" s="191">
        <f t="shared" si="2"/>
        <v>0</v>
      </c>
      <c r="O15" s="164">
        <f t="shared" si="3"/>
        <v>10500</v>
      </c>
    </row>
    <row r="16" spans="1:17" s="1" customFormat="1" ht="32.1" customHeight="1" x14ac:dyDescent="0.2">
      <c r="A16" s="204">
        <v>6</v>
      </c>
      <c r="B16" s="176" t="s">
        <v>296</v>
      </c>
      <c r="C16" s="176" t="s">
        <v>351</v>
      </c>
      <c r="D16" s="176" t="s">
        <v>437</v>
      </c>
      <c r="E16" s="206" t="s">
        <v>429</v>
      </c>
      <c r="F16" s="166" t="s">
        <v>348</v>
      </c>
      <c r="G16" s="191">
        <v>12000</v>
      </c>
      <c r="H16" s="191">
        <v>0</v>
      </c>
      <c r="I16" s="191">
        <f t="shared" si="1"/>
        <v>12000</v>
      </c>
      <c r="J16" s="191">
        <v>0</v>
      </c>
      <c r="K16" s="191">
        <v>0</v>
      </c>
      <c r="L16" s="191">
        <v>0</v>
      </c>
      <c r="M16" s="191">
        <v>0</v>
      </c>
      <c r="N16" s="191">
        <f t="shared" si="2"/>
        <v>0</v>
      </c>
      <c r="O16" s="164">
        <f t="shared" si="3"/>
        <v>12000</v>
      </c>
    </row>
    <row r="17" spans="1:15" s="1" customFormat="1" ht="32.1" customHeight="1" x14ac:dyDescent="0.2">
      <c r="A17" s="204">
        <v>7</v>
      </c>
      <c r="B17" s="165" t="s">
        <v>301</v>
      </c>
      <c r="C17" s="165" t="s">
        <v>351</v>
      </c>
      <c r="D17" s="165" t="s">
        <v>437</v>
      </c>
      <c r="E17" s="206" t="s">
        <v>429</v>
      </c>
      <c r="F17" s="166" t="s">
        <v>348</v>
      </c>
      <c r="G17" s="191">
        <v>14000</v>
      </c>
      <c r="H17" s="191">
        <v>0</v>
      </c>
      <c r="I17" s="191">
        <f t="shared" si="1"/>
        <v>14000</v>
      </c>
      <c r="J17" s="191">
        <v>0</v>
      </c>
      <c r="K17" s="191">
        <v>0</v>
      </c>
      <c r="L17" s="191">
        <v>0</v>
      </c>
      <c r="M17" s="191">
        <v>0</v>
      </c>
      <c r="N17" s="191">
        <f t="shared" si="2"/>
        <v>0</v>
      </c>
      <c r="O17" s="164">
        <f t="shared" si="3"/>
        <v>14000</v>
      </c>
    </row>
    <row r="18" spans="1:15" s="1" customFormat="1" ht="32.1" customHeight="1" x14ac:dyDescent="0.2">
      <c r="A18" s="204">
        <v>8</v>
      </c>
      <c r="B18" s="165" t="s">
        <v>302</v>
      </c>
      <c r="C18" s="176" t="s">
        <v>351</v>
      </c>
      <c r="D18" s="165" t="s">
        <v>437</v>
      </c>
      <c r="E18" s="206" t="s">
        <v>429</v>
      </c>
      <c r="F18" s="166" t="s">
        <v>348</v>
      </c>
      <c r="G18" s="191">
        <v>17000</v>
      </c>
      <c r="H18" s="191">
        <v>0</v>
      </c>
      <c r="I18" s="191">
        <f t="shared" si="1"/>
        <v>17000</v>
      </c>
      <c r="J18" s="191">
        <v>0</v>
      </c>
      <c r="K18" s="191">
        <v>0</v>
      </c>
      <c r="L18" s="191">
        <v>0</v>
      </c>
      <c r="M18" s="191">
        <v>0</v>
      </c>
      <c r="N18" s="191">
        <f t="shared" si="2"/>
        <v>0</v>
      </c>
      <c r="O18" s="164">
        <f t="shared" si="3"/>
        <v>17000</v>
      </c>
    </row>
    <row r="19" spans="1:15" s="1" customFormat="1" ht="32.1" customHeight="1" x14ac:dyDescent="0.2">
      <c r="A19" s="204">
        <v>9</v>
      </c>
      <c r="B19" s="165" t="s">
        <v>304</v>
      </c>
      <c r="C19" s="176" t="s">
        <v>351</v>
      </c>
      <c r="D19" s="165" t="s">
        <v>437</v>
      </c>
      <c r="E19" s="206" t="s">
        <v>275</v>
      </c>
      <c r="F19" s="166" t="s">
        <v>348</v>
      </c>
      <c r="G19" s="191">
        <v>25000</v>
      </c>
      <c r="H19" s="191">
        <v>0</v>
      </c>
      <c r="I19" s="191">
        <f t="shared" si="1"/>
        <v>25000</v>
      </c>
      <c r="J19" s="191">
        <v>0</v>
      </c>
      <c r="K19" s="191">
        <v>0</v>
      </c>
      <c r="L19" s="191">
        <v>0</v>
      </c>
      <c r="M19" s="191">
        <v>0</v>
      </c>
      <c r="N19" s="191">
        <f t="shared" si="2"/>
        <v>0</v>
      </c>
      <c r="O19" s="164">
        <f t="shared" si="3"/>
        <v>25000</v>
      </c>
    </row>
    <row r="20" spans="1:15" s="1" customFormat="1" ht="32.1" customHeight="1" x14ac:dyDescent="0.2">
      <c r="A20" s="204">
        <v>10</v>
      </c>
      <c r="B20" s="165" t="s">
        <v>308</v>
      </c>
      <c r="C20" s="165" t="s">
        <v>351</v>
      </c>
      <c r="D20" s="165" t="s">
        <v>437</v>
      </c>
      <c r="E20" s="206" t="s">
        <v>429</v>
      </c>
      <c r="F20" s="166" t="s">
        <v>348</v>
      </c>
      <c r="G20" s="191">
        <v>8500</v>
      </c>
      <c r="H20" s="191">
        <v>0</v>
      </c>
      <c r="I20" s="191">
        <f t="shared" ref="I20:I24" si="4">SUM(G20:H20)</f>
        <v>8500</v>
      </c>
      <c r="J20" s="191">
        <v>0</v>
      </c>
      <c r="K20" s="191">
        <v>0</v>
      </c>
      <c r="L20" s="191">
        <v>0</v>
      </c>
      <c r="M20" s="191">
        <v>0</v>
      </c>
      <c r="N20" s="191">
        <f t="shared" si="2"/>
        <v>0</v>
      </c>
      <c r="O20" s="164">
        <f t="shared" si="3"/>
        <v>8500</v>
      </c>
    </row>
    <row r="21" spans="1:15" s="1" customFormat="1" ht="32.1" customHeight="1" x14ac:dyDescent="0.2">
      <c r="A21" s="204">
        <v>11</v>
      </c>
      <c r="B21" s="165" t="s">
        <v>309</v>
      </c>
      <c r="C21" s="165" t="s">
        <v>351</v>
      </c>
      <c r="D21" s="165" t="s">
        <v>436</v>
      </c>
      <c r="E21" s="206" t="s">
        <v>429</v>
      </c>
      <c r="F21" s="166" t="s">
        <v>348</v>
      </c>
      <c r="G21" s="191">
        <v>40000</v>
      </c>
      <c r="H21" s="191">
        <v>0</v>
      </c>
      <c r="I21" s="191">
        <f t="shared" si="4"/>
        <v>40000</v>
      </c>
      <c r="J21" s="191">
        <v>0</v>
      </c>
      <c r="K21" s="191">
        <v>797.25</v>
      </c>
      <c r="L21" s="191">
        <v>0</v>
      </c>
      <c r="M21" s="191">
        <v>0</v>
      </c>
      <c r="N21" s="191">
        <f t="shared" si="2"/>
        <v>797.25</v>
      </c>
      <c r="O21" s="164">
        <f t="shared" si="3"/>
        <v>39202.75</v>
      </c>
    </row>
    <row r="22" spans="1:15" s="1" customFormat="1" ht="32.1" customHeight="1" x14ac:dyDescent="0.2">
      <c r="A22" s="204">
        <v>12</v>
      </c>
      <c r="B22" s="165" t="s">
        <v>310</v>
      </c>
      <c r="C22" s="165" t="s">
        <v>351</v>
      </c>
      <c r="D22" s="165" t="s">
        <v>437</v>
      </c>
      <c r="E22" s="206" t="s">
        <v>429</v>
      </c>
      <c r="F22" s="166" t="s">
        <v>348</v>
      </c>
      <c r="G22" s="191">
        <v>10500</v>
      </c>
      <c r="H22" s="191">
        <v>0</v>
      </c>
      <c r="I22" s="191">
        <f t="shared" si="4"/>
        <v>10500</v>
      </c>
      <c r="J22" s="191">
        <v>0</v>
      </c>
      <c r="K22" s="191">
        <v>0</v>
      </c>
      <c r="L22" s="191">
        <v>0</v>
      </c>
      <c r="M22" s="191">
        <v>0</v>
      </c>
      <c r="N22" s="191">
        <f t="shared" si="2"/>
        <v>0</v>
      </c>
      <c r="O22" s="164">
        <f t="shared" si="3"/>
        <v>10500</v>
      </c>
    </row>
    <row r="23" spans="1:15" s="1" customFormat="1" ht="32.1" customHeight="1" x14ac:dyDescent="0.2">
      <c r="A23" s="204">
        <v>13</v>
      </c>
      <c r="B23" s="176" t="s">
        <v>311</v>
      </c>
      <c r="C23" s="176" t="s">
        <v>351</v>
      </c>
      <c r="D23" s="176" t="s">
        <v>437</v>
      </c>
      <c r="E23" s="159" t="s">
        <v>429</v>
      </c>
      <c r="F23" s="159" t="s">
        <v>19</v>
      </c>
      <c r="G23" s="162">
        <v>10500</v>
      </c>
      <c r="H23" s="162">
        <v>0</v>
      </c>
      <c r="I23" s="162">
        <f t="shared" si="4"/>
        <v>10500</v>
      </c>
      <c r="J23" s="162">
        <v>0</v>
      </c>
      <c r="K23" s="162">
        <v>0</v>
      </c>
      <c r="L23" s="162">
        <v>0</v>
      </c>
      <c r="M23" s="162">
        <v>0</v>
      </c>
      <c r="N23" s="162">
        <f t="shared" si="2"/>
        <v>0</v>
      </c>
      <c r="O23" s="164">
        <f t="shared" si="3"/>
        <v>10500</v>
      </c>
    </row>
    <row r="24" spans="1:15" s="23" customFormat="1" ht="32.1" customHeight="1" x14ac:dyDescent="0.2">
      <c r="A24" s="204">
        <v>14</v>
      </c>
      <c r="B24" s="165" t="s">
        <v>313</v>
      </c>
      <c r="C24" s="176" t="s">
        <v>351</v>
      </c>
      <c r="D24" s="165" t="s">
        <v>437</v>
      </c>
      <c r="E24" s="206" t="s">
        <v>429</v>
      </c>
      <c r="F24" s="166" t="s">
        <v>348</v>
      </c>
      <c r="G24" s="191">
        <v>8500</v>
      </c>
      <c r="H24" s="191">
        <v>0</v>
      </c>
      <c r="I24" s="191">
        <f t="shared" si="4"/>
        <v>8500</v>
      </c>
      <c r="J24" s="191">
        <v>0</v>
      </c>
      <c r="K24" s="191">
        <v>0</v>
      </c>
      <c r="L24" s="191">
        <v>0</v>
      </c>
      <c r="M24" s="191">
        <v>0</v>
      </c>
      <c r="N24" s="191">
        <f t="shared" si="2"/>
        <v>0</v>
      </c>
      <c r="O24" s="164">
        <f t="shared" si="3"/>
        <v>8500</v>
      </c>
    </row>
    <row r="25" spans="1:15" s="1" customFormat="1" ht="32.1" customHeight="1" x14ac:dyDescent="0.2">
      <c r="A25" s="204">
        <v>15</v>
      </c>
      <c r="B25" s="165" t="s">
        <v>788</v>
      </c>
      <c r="C25" s="176" t="s">
        <v>351</v>
      </c>
      <c r="D25" s="165" t="s">
        <v>841</v>
      </c>
      <c r="E25" s="206" t="s">
        <v>429</v>
      </c>
      <c r="F25" s="166" t="s">
        <v>348</v>
      </c>
      <c r="G25" s="191">
        <v>10500</v>
      </c>
      <c r="H25" s="191">
        <v>0</v>
      </c>
      <c r="I25" s="191">
        <f>SUM(G25:H25)</f>
        <v>10500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64">
        <f>+I25-N25</f>
        <v>10500</v>
      </c>
    </row>
    <row r="26" spans="1:15" s="1" customFormat="1" ht="32.1" customHeight="1" x14ac:dyDescent="0.2">
      <c r="A26" s="204">
        <v>16</v>
      </c>
      <c r="B26" s="165" t="s">
        <v>813</v>
      </c>
      <c r="C26" s="176" t="s">
        <v>351</v>
      </c>
      <c r="D26" s="165" t="s">
        <v>437</v>
      </c>
      <c r="E26" s="206" t="s">
        <v>429</v>
      </c>
      <c r="F26" s="166" t="s">
        <v>348</v>
      </c>
      <c r="G26" s="191">
        <v>10500</v>
      </c>
      <c r="H26" s="191">
        <v>0</v>
      </c>
      <c r="I26" s="191">
        <f t="shared" ref="I26:I27" si="5">SUM(G26:H26)</f>
        <v>10500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64">
        <f t="shared" ref="O26:O27" si="6">+I26-N26</f>
        <v>10500</v>
      </c>
    </row>
    <row r="27" spans="1:15" s="1" customFormat="1" ht="32.1" customHeight="1" x14ac:dyDescent="0.2">
      <c r="A27" s="204">
        <v>17</v>
      </c>
      <c r="B27" s="165" t="s">
        <v>814</v>
      </c>
      <c r="C27" s="176" t="s">
        <v>351</v>
      </c>
      <c r="D27" s="165" t="s">
        <v>437</v>
      </c>
      <c r="E27" s="206" t="s">
        <v>429</v>
      </c>
      <c r="F27" s="166" t="s">
        <v>348</v>
      </c>
      <c r="G27" s="191">
        <v>12000</v>
      </c>
      <c r="H27" s="191">
        <v>0</v>
      </c>
      <c r="I27" s="191">
        <f t="shared" si="5"/>
        <v>12000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64">
        <f t="shared" si="6"/>
        <v>12000</v>
      </c>
    </row>
    <row r="28" spans="1:15" s="9" customFormat="1" ht="36.75" customHeight="1" x14ac:dyDescent="0.2">
      <c r="A28" s="311" t="s">
        <v>631</v>
      </c>
      <c r="B28" s="312"/>
      <c r="C28" s="167">
        <v>17</v>
      </c>
      <c r="D28" s="209"/>
      <c r="E28" s="210"/>
      <c r="F28" s="211"/>
      <c r="G28" s="212">
        <f t="shared" ref="G28:O28" si="7">SUM(G11:G27)</f>
        <v>232000</v>
      </c>
      <c r="H28" s="212">
        <f t="shared" si="7"/>
        <v>0</v>
      </c>
      <c r="I28" s="212">
        <f t="shared" si="7"/>
        <v>232000</v>
      </c>
      <c r="J28" s="212">
        <f t="shared" si="7"/>
        <v>0</v>
      </c>
      <c r="K28" s="212">
        <f t="shared" si="7"/>
        <v>797.25</v>
      </c>
      <c r="L28" s="212">
        <f t="shared" si="7"/>
        <v>0</v>
      </c>
      <c r="M28" s="212">
        <f t="shared" si="7"/>
        <v>0</v>
      </c>
      <c r="N28" s="212">
        <f t="shared" si="7"/>
        <v>797.25</v>
      </c>
      <c r="O28" s="212">
        <f t="shared" si="7"/>
        <v>231202.75</v>
      </c>
    </row>
    <row r="29" spans="1:15" s="9" customFormat="1" ht="36.75" customHeight="1" x14ac:dyDescent="0.2">
      <c r="A29" s="330" t="s">
        <v>667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2"/>
    </row>
    <row r="30" spans="1:15" s="1" customFormat="1" ht="32.1" customHeight="1" x14ac:dyDescent="0.2">
      <c r="A30" s="204">
        <v>18</v>
      </c>
      <c r="B30" s="165" t="s">
        <v>535</v>
      </c>
      <c r="C30" s="165" t="s">
        <v>353</v>
      </c>
      <c r="D30" s="165" t="s">
        <v>437</v>
      </c>
      <c r="E30" s="206" t="s">
        <v>429</v>
      </c>
      <c r="F30" s="166" t="s">
        <v>348</v>
      </c>
      <c r="G30" s="191">
        <v>12000</v>
      </c>
      <c r="H30" s="191">
        <v>0</v>
      </c>
      <c r="I30" s="191">
        <f t="shared" ref="I30" si="8">SUM(G30:H30)</f>
        <v>12000</v>
      </c>
      <c r="J30" s="191">
        <v>0</v>
      </c>
      <c r="K30" s="191">
        <v>0</v>
      </c>
      <c r="L30" s="191">
        <v>0</v>
      </c>
      <c r="M30" s="191">
        <v>0</v>
      </c>
      <c r="N30" s="191">
        <f t="shared" ref="N30:N39" si="9">SUM(J30:M30)</f>
        <v>0</v>
      </c>
      <c r="O30" s="164">
        <f t="shared" ref="O30:O39" si="10">+I30-N30</f>
        <v>12000</v>
      </c>
    </row>
    <row r="31" spans="1:15" s="1" customFormat="1" ht="32.1" customHeight="1" x14ac:dyDescent="0.2">
      <c r="A31" s="204">
        <v>19</v>
      </c>
      <c r="B31" s="176" t="s">
        <v>536</v>
      </c>
      <c r="C31" s="176" t="s">
        <v>353</v>
      </c>
      <c r="D31" s="176" t="s">
        <v>841</v>
      </c>
      <c r="E31" s="206" t="s">
        <v>429</v>
      </c>
      <c r="F31" s="159" t="s">
        <v>348</v>
      </c>
      <c r="G31" s="162">
        <v>8500</v>
      </c>
      <c r="H31" s="162">
        <v>0</v>
      </c>
      <c r="I31" s="162">
        <f t="shared" ref="I31:I39" si="11">SUM(G31:H31)</f>
        <v>8500</v>
      </c>
      <c r="J31" s="162">
        <v>0</v>
      </c>
      <c r="K31" s="162">
        <v>0</v>
      </c>
      <c r="L31" s="162">
        <v>0</v>
      </c>
      <c r="M31" s="162">
        <v>0</v>
      </c>
      <c r="N31" s="162">
        <f t="shared" si="9"/>
        <v>0</v>
      </c>
      <c r="O31" s="164">
        <f t="shared" si="10"/>
        <v>8500</v>
      </c>
    </row>
    <row r="32" spans="1:15" s="1" customFormat="1" ht="32.1" customHeight="1" x14ac:dyDescent="0.2">
      <c r="A32" s="204">
        <v>20</v>
      </c>
      <c r="B32" s="176" t="s">
        <v>300</v>
      </c>
      <c r="C32" s="176" t="s">
        <v>353</v>
      </c>
      <c r="D32" s="165" t="s">
        <v>437</v>
      </c>
      <c r="E32" s="206" t="s">
        <v>429</v>
      </c>
      <c r="F32" s="159" t="s">
        <v>348</v>
      </c>
      <c r="G32" s="162">
        <v>10500</v>
      </c>
      <c r="H32" s="162">
        <v>0</v>
      </c>
      <c r="I32" s="162">
        <f>SUM(G32:H32)</f>
        <v>10500</v>
      </c>
      <c r="J32" s="162">
        <v>0</v>
      </c>
      <c r="K32" s="162">
        <v>0</v>
      </c>
      <c r="L32" s="162">
        <v>0</v>
      </c>
      <c r="M32" s="162">
        <v>0</v>
      </c>
      <c r="N32" s="162">
        <f>SUM(J32:M32)</f>
        <v>0</v>
      </c>
      <c r="O32" s="164">
        <f>+I32-N32</f>
        <v>10500</v>
      </c>
    </row>
    <row r="33" spans="1:15" s="1" customFormat="1" ht="32.1" customHeight="1" x14ac:dyDescent="0.2">
      <c r="A33" s="204">
        <v>21</v>
      </c>
      <c r="B33" s="189" t="s">
        <v>834</v>
      </c>
      <c r="C33" s="176" t="s">
        <v>353</v>
      </c>
      <c r="D33" s="165" t="s">
        <v>437</v>
      </c>
      <c r="E33" s="206" t="s">
        <v>429</v>
      </c>
      <c r="F33" s="206" t="s">
        <v>19</v>
      </c>
      <c r="G33" s="207">
        <v>8500</v>
      </c>
      <c r="H33" s="162">
        <v>0</v>
      </c>
      <c r="I33" s="162">
        <f>SUM(G33:H33)</f>
        <v>8500</v>
      </c>
      <c r="J33" s="162">
        <v>0</v>
      </c>
      <c r="K33" s="162">
        <v>0</v>
      </c>
      <c r="L33" s="162">
        <v>0</v>
      </c>
      <c r="M33" s="162">
        <v>0</v>
      </c>
      <c r="N33" s="162">
        <f>SUM(J33:M33)</f>
        <v>0</v>
      </c>
      <c r="O33" s="164">
        <f>+I33-N33</f>
        <v>8500</v>
      </c>
    </row>
    <row r="34" spans="1:15" s="1" customFormat="1" ht="32.1" customHeight="1" x14ac:dyDescent="0.2">
      <c r="A34" s="204">
        <v>22</v>
      </c>
      <c r="B34" s="176" t="s">
        <v>842</v>
      </c>
      <c r="C34" s="176" t="s">
        <v>353</v>
      </c>
      <c r="D34" s="176" t="s">
        <v>841</v>
      </c>
      <c r="E34" s="206" t="s">
        <v>429</v>
      </c>
      <c r="F34" s="159" t="s">
        <v>348</v>
      </c>
      <c r="G34" s="162">
        <v>8500</v>
      </c>
      <c r="H34" s="162">
        <v>0</v>
      </c>
      <c r="I34" s="162">
        <f t="shared" ref="I34:I35" si="12">SUM(G34:H34)</f>
        <v>8500</v>
      </c>
      <c r="J34" s="162">
        <v>0</v>
      </c>
      <c r="K34" s="162">
        <v>0</v>
      </c>
      <c r="L34" s="162">
        <v>0</v>
      </c>
      <c r="M34" s="162">
        <v>0</v>
      </c>
      <c r="N34" s="162">
        <f t="shared" ref="N34:N35" si="13">SUM(J34:M34)</f>
        <v>0</v>
      </c>
      <c r="O34" s="164">
        <f t="shared" ref="O34:O35" si="14">+I34-N34</f>
        <v>8500</v>
      </c>
    </row>
    <row r="35" spans="1:15" s="1" customFormat="1" ht="32.1" customHeight="1" x14ac:dyDescent="0.2">
      <c r="A35" s="204">
        <v>23</v>
      </c>
      <c r="B35" s="176" t="s">
        <v>843</v>
      </c>
      <c r="C35" s="176" t="s">
        <v>353</v>
      </c>
      <c r="D35" s="176" t="s">
        <v>841</v>
      </c>
      <c r="E35" s="206" t="s">
        <v>429</v>
      </c>
      <c r="F35" s="159" t="s">
        <v>348</v>
      </c>
      <c r="G35" s="162">
        <v>13000</v>
      </c>
      <c r="H35" s="162">
        <v>0</v>
      </c>
      <c r="I35" s="162">
        <f t="shared" si="12"/>
        <v>13000</v>
      </c>
      <c r="J35" s="162">
        <v>0</v>
      </c>
      <c r="K35" s="162">
        <v>0</v>
      </c>
      <c r="L35" s="162">
        <v>0</v>
      </c>
      <c r="M35" s="162">
        <v>0</v>
      </c>
      <c r="N35" s="162">
        <f t="shared" si="13"/>
        <v>0</v>
      </c>
      <c r="O35" s="164">
        <f t="shared" si="14"/>
        <v>13000</v>
      </c>
    </row>
    <row r="36" spans="1:15" s="1" customFormat="1" ht="32.1" customHeight="1" x14ac:dyDescent="0.2">
      <c r="A36" s="204">
        <v>24</v>
      </c>
      <c r="B36" s="189" t="s">
        <v>294</v>
      </c>
      <c r="C36" s="189" t="s">
        <v>353</v>
      </c>
      <c r="D36" s="205" t="s">
        <v>437</v>
      </c>
      <c r="E36" s="206" t="s">
        <v>429</v>
      </c>
      <c r="F36" s="206" t="s">
        <v>348</v>
      </c>
      <c r="G36" s="207">
        <v>8500</v>
      </c>
      <c r="H36" s="207">
        <v>0</v>
      </c>
      <c r="I36" s="207">
        <f t="shared" si="11"/>
        <v>8500</v>
      </c>
      <c r="J36" s="162">
        <v>0</v>
      </c>
      <c r="K36" s="207">
        <v>0</v>
      </c>
      <c r="L36" s="207">
        <v>0</v>
      </c>
      <c r="M36" s="207">
        <v>0</v>
      </c>
      <c r="N36" s="207">
        <f t="shared" si="9"/>
        <v>0</v>
      </c>
      <c r="O36" s="208">
        <f t="shared" si="10"/>
        <v>8500</v>
      </c>
    </row>
    <row r="37" spans="1:15" s="1" customFormat="1" ht="32.1" customHeight="1" x14ac:dyDescent="0.2">
      <c r="A37" s="204">
        <v>25</v>
      </c>
      <c r="B37" s="176" t="s">
        <v>297</v>
      </c>
      <c r="C37" s="176" t="s">
        <v>353</v>
      </c>
      <c r="D37" s="176" t="s">
        <v>437</v>
      </c>
      <c r="E37" s="206" t="s">
        <v>429</v>
      </c>
      <c r="F37" s="166" t="s">
        <v>348</v>
      </c>
      <c r="G37" s="191">
        <v>14000</v>
      </c>
      <c r="H37" s="191">
        <v>0</v>
      </c>
      <c r="I37" s="191">
        <f t="shared" si="11"/>
        <v>14000</v>
      </c>
      <c r="J37" s="191">
        <v>0</v>
      </c>
      <c r="K37" s="191">
        <v>0</v>
      </c>
      <c r="L37" s="191">
        <v>0</v>
      </c>
      <c r="M37" s="191">
        <v>0</v>
      </c>
      <c r="N37" s="191">
        <f t="shared" si="9"/>
        <v>0</v>
      </c>
      <c r="O37" s="164">
        <f t="shared" si="10"/>
        <v>14000</v>
      </c>
    </row>
    <row r="38" spans="1:15" s="1" customFormat="1" ht="32.1" customHeight="1" x14ac:dyDescent="0.2">
      <c r="A38" s="204">
        <v>26</v>
      </c>
      <c r="B38" s="165" t="s">
        <v>299</v>
      </c>
      <c r="C38" s="176" t="s">
        <v>353</v>
      </c>
      <c r="D38" s="165" t="s">
        <v>437</v>
      </c>
      <c r="E38" s="206" t="s">
        <v>429</v>
      </c>
      <c r="F38" s="166" t="s">
        <v>348</v>
      </c>
      <c r="G38" s="191">
        <v>12000</v>
      </c>
      <c r="H38" s="191">
        <v>0</v>
      </c>
      <c r="I38" s="191">
        <f t="shared" si="11"/>
        <v>12000</v>
      </c>
      <c r="J38" s="191">
        <v>0</v>
      </c>
      <c r="K38" s="191">
        <v>0</v>
      </c>
      <c r="L38" s="191">
        <v>0</v>
      </c>
      <c r="M38" s="191">
        <v>0</v>
      </c>
      <c r="N38" s="191">
        <f t="shared" si="9"/>
        <v>0</v>
      </c>
      <c r="O38" s="164">
        <f t="shared" si="10"/>
        <v>12000</v>
      </c>
    </row>
    <row r="39" spans="1:15" s="1" customFormat="1" ht="32.1" customHeight="1" x14ac:dyDescent="0.2">
      <c r="A39" s="204">
        <v>27</v>
      </c>
      <c r="B39" s="165" t="s">
        <v>303</v>
      </c>
      <c r="C39" s="176" t="s">
        <v>353</v>
      </c>
      <c r="D39" s="165" t="s">
        <v>437</v>
      </c>
      <c r="E39" s="206" t="s">
        <v>429</v>
      </c>
      <c r="F39" s="166" t="s">
        <v>348</v>
      </c>
      <c r="G39" s="191">
        <v>8500</v>
      </c>
      <c r="H39" s="191">
        <v>0</v>
      </c>
      <c r="I39" s="191">
        <f t="shared" si="11"/>
        <v>8500</v>
      </c>
      <c r="J39" s="191">
        <v>0</v>
      </c>
      <c r="K39" s="191">
        <v>0</v>
      </c>
      <c r="L39" s="191">
        <v>0</v>
      </c>
      <c r="M39" s="191">
        <v>0</v>
      </c>
      <c r="N39" s="191">
        <f t="shared" si="9"/>
        <v>0</v>
      </c>
      <c r="O39" s="164">
        <f t="shared" si="10"/>
        <v>8500</v>
      </c>
    </row>
    <row r="40" spans="1:15" s="1" customFormat="1" ht="32.1" customHeight="1" x14ac:dyDescent="0.2">
      <c r="A40" s="204">
        <v>28</v>
      </c>
      <c r="B40" s="165" t="s">
        <v>317</v>
      </c>
      <c r="C40" s="214" t="s">
        <v>353</v>
      </c>
      <c r="D40" s="165" t="s">
        <v>437</v>
      </c>
      <c r="E40" s="159" t="s">
        <v>429</v>
      </c>
      <c r="F40" s="166" t="s">
        <v>348</v>
      </c>
      <c r="G40" s="191">
        <v>8500</v>
      </c>
      <c r="H40" s="191">
        <v>0</v>
      </c>
      <c r="I40" s="191">
        <f>SUM(G40:H40)</f>
        <v>8500</v>
      </c>
      <c r="J40" s="191">
        <v>0</v>
      </c>
      <c r="K40" s="191">
        <v>0</v>
      </c>
      <c r="L40" s="191">
        <v>0</v>
      </c>
      <c r="M40" s="191">
        <v>0</v>
      </c>
      <c r="N40" s="191">
        <f>SUM(J40:M40)</f>
        <v>0</v>
      </c>
      <c r="O40" s="193">
        <f>+I40-N40</f>
        <v>8500</v>
      </c>
    </row>
    <row r="41" spans="1:15" s="1" customFormat="1" ht="32.1" customHeight="1" x14ac:dyDescent="0.2">
      <c r="A41" s="204">
        <v>29</v>
      </c>
      <c r="B41" s="165" t="s">
        <v>307</v>
      </c>
      <c r="C41" s="176" t="s">
        <v>353</v>
      </c>
      <c r="D41" s="165" t="s">
        <v>437</v>
      </c>
      <c r="E41" s="206" t="s">
        <v>429</v>
      </c>
      <c r="F41" s="166" t="s">
        <v>348</v>
      </c>
      <c r="G41" s="191">
        <v>30000</v>
      </c>
      <c r="H41" s="191">
        <v>0</v>
      </c>
      <c r="I41" s="191">
        <f t="shared" ref="I41:I42" si="15">SUM(G41:H41)</f>
        <v>30000</v>
      </c>
      <c r="J41" s="191">
        <v>0</v>
      </c>
      <c r="K41" s="191">
        <v>0</v>
      </c>
      <c r="L41" s="191">
        <v>0</v>
      </c>
      <c r="M41" s="191">
        <v>0</v>
      </c>
      <c r="N41" s="191">
        <f t="shared" ref="N41" si="16">SUM(J41:M41)</f>
        <v>0</v>
      </c>
      <c r="O41" s="164">
        <f t="shared" ref="O41:O42" si="17">+I41-N41</f>
        <v>30000</v>
      </c>
    </row>
    <row r="42" spans="1:15" s="1" customFormat="1" ht="32.1" customHeight="1" x14ac:dyDescent="0.2">
      <c r="A42" s="204">
        <v>30</v>
      </c>
      <c r="B42" s="165" t="s">
        <v>774</v>
      </c>
      <c r="C42" s="176" t="s">
        <v>353</v>
      </c>
      <c r="D42" s="165" t="s">
        <v>437</v>
      </c>
      <c r="E42" s="206" t="s">
        <v>429</v>
      </c>
      <c r="F42" s="166" t="s">
        <v>348</v>
      </c>
      <c r="G42" s="191">
        <v>8500</v>
      </c>
      <c r="H42" s="191">
        <v>0</v>
      </c>
      <c r="I42" s="191">
        <f t="shared" si="15"/>
        <v>8500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64">
        <f t="shared" si="17"/>
        <v>8500</v>
      </c>
    </row>
    <row r="43" spans="1:15" s="9" customFormat="1" ht="36.75" customHeight="1" x14ac:dyDescent="0.2">
      <c r="A43" s="311" t="s">
        <v>631</v>
      </c>
      <c r="B43" s="312"/>
      <c r="C43" s="167">
        <v>13</v>
      </c>
      <c r="D43" s="209"/>
      <c r="E43" s="210"/>
      <c r="F43" s="211"/>
      <c r="G43" s="212">
        <f t="shared" ref="G43:O43" si="18">SUM(G30:G42)</f>
        <v>151000</v>
      </c>
      <c r="H43" s="212">
        <f t="shared" si="18"/>
        <v>0</v>
      </c>
      <c r="I43" s="212">
        <f t="shared" si="18"/>
        <v>151000</v>
      </c>
      <c r="J43" s="212">
        <f t="shared" si="18"/>
        <v>0</v>
      </c>
      <c r="K43" s="212">
        <f t="shared" si="18"/>
        <v>0</v>
      </c>
      <c r="L43" s="212">
        <f t="shared" si="18"/>
        <v>0</v>
      </c>
      <c r="M43" s="212">
        <f t="shared" si="18"/>
        <v>0</v>
      </c>
      <c r="N43" s="212">
        <f t="shared" si="18"/>
        <v>0</v>
      </c>
      <c r="O43" s="212">
        <f t="shared" si="18"/>
        <v>151000</v>
      </c>
    </row>
    <row r="44" spans="1:15" s="9" customFormat="1" ht="36.75" customHeight="1" x14ac:dyDescent="0.2">
      <c r="A44" s="330" t="s">
        <v>641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2"/>
    </row>
    <row r="45" spans="1:15" s="23" customFormat="1" ht="32.1" customHeight="1" x14ac:dyDescent="0.2">
      <c r="A45" s="204">
        <v>31</v>
      </c>
      <c r="B45" s="165" t="s">
        <v>473</v>
      </c>
      <c r="C45" s="176" t="s">
        <v>352</v>
      </c>
      <c r="D45" s="165" t="s">
        <v>436</v>
      </c>
      <c r="E45" s="206" t="s">
        <v>429</v>
      </c>
      <c r="F45" s="166" t="s">
        <v>348</v>
      </c>
      <c r="G45" s="191">
        <v>40000</v>
      </c>
      <c r="H45" s="191">
        <v>0</v>
      </c>
      <c r="I45" s="191">
        <f t="shared" ref="I45:I52" si="19">SUM(G45:H45)</f>
        <v>40000</v>
      </c>
      <c r="J45" s="191">
        <v>0</v>
      </c>
      <c r="K45" s="191">
        <v>797.25</v>
      </c>
      <c r="L45" s="191">
        <v>0</v>
      </c>
      <c r="M45" s="191">
        <v>0</v>
      </c>
      <c r="N45" s="191">
        <f t="shared" ref="N45:N50" si="20">SUM(J45:M45)</f>
        <v>797.25</v>
      </c>
      <c r="O45" s="164">
        <f t="shared" ref="O45:O51" si="21">+I45-N45</f>
        <v>39202.75</v>
      </c>
    </row>
    <row r="46" spans="1:15" s="23" customFormat="1" ht="32.1" customHeight="1" x14ac:dyDescent="0.2">
      <c r="A46" s="204">
        <v>32</v>
      </c>
      <c r="B46" s="165" t="s">
        <v>606</v>
      </c>
      <c r="C46" s="176" t="s">
        <v>352</v>
      </c>
      <c r="D46" s="165" t="s">
        <v>841</v>
      </c>
      <c r="E46" s="206" t="s">
        <v>429</v>
      </c>
      <c r="F46" s="166" t="s">
        <v>19</v>
      </c>
      <c r="G46" s="191">
        <v>13000</v>
      </c>
      <c r="H46" s="191">
        <v>0</v>
      </c>
      <c r="I46" s="191">
        <f t="shared" si="19"/>
        <v>13000</v>
      </c>
      <c r="J46" s="191">
        <v>0</v>
      </c>
      <c r="K46" s="191">
        <v>0</v>
      </c>
      <c r="L46" s="191">
        <v>0</v>
      </c>
      <c r="M46" s="191">
        <v>0</v>
      </c>
      <c r="N46" s="191">
        <f t="shared" si="20"/>
        <v>0</v>
      </c>
      <c r="O46" s="164">
        <f t="shared" si="21"/>
        <v>13000</v>
      </c>
    </row>
    <row r="47" spans="1:15" s="1" customFormat="1" ht="32.1" customHeight="1" x14ac:dyDescent="0.2">
      <c r="A47" s="204">
        <v>33</v>
      </c>
      <c r="B47" s="176" t="s">
        <v>298</v>
      </c>
      <c r="C47" s="176" t="s">
        <v>352</v>
      </c>
      <c r="D47" s="176" t="s">
        <v>437</v>
      </c>
      <c r="E47" s="206" t="s">
        <v>429</v>
      </c>
      <c r="F47" s="166" t="s">
        <v>348</v>
      </c>
      <c r="G47" s="191">
        <v>13000</v>
      </c>
      <c r="H47" s="191">
        <v>0</v>
      </c>
      <c r="I47" s="191">
        <f t="shared" si="19"/>
        <v>13000</v>
      </c>
      <c r="J47" s="191">
        <v>0</v>
      </c>
      <c r="K47" s="191">
        <v>0</v>
      </c>
      <c r="L47" s="191">
        <v>0</v>
      </c>
      <c r="M47" s="191">
        <v>0</v>
      </c>
      <c r="N47" s="191">
        <f t="shared" si="20"/>
        <v>0</v>
      </c>
      <c r="O47" s="164">
        <f t="shared" si="21"/>
        <v>13000</v>
      </c>
    </row>
    <row r="48" spans="1:15" s="23" customFormat="1" ht="32.1" customHeight="1" x14ac:dyDescent="0.2">
      <c r="A48" s="204">
        <v>34</v>
      </c>
      <c r="B48" s="165" t="s">
        <v>312</v>
      </c>
      <c r="C48" s="176" t="s">
        <v>352</v>
      </c>
      <c r="D48" s="165" t="s">
        <v>437</v>
      </c>
      <c r="E48" s="206" t="s">
        <v>429</v>
      </c>
      <c r="F48" s="166" t="s">
        <v>348</v>
      </c>
      <c r="G48" s="191">
        <v>13000</v>
      </c>
      <c r="H48" s="191">
        <v>0</v>
      </c>
      <c r="I48" s="191">
        <f t="shared" si="19"/>
        <v>13000</v>
      </c>
      <c r="J48" s="191">
        <v>0</v>
      </c>
      <c r="K48" s="191">
        <v>0</v>
      </c>
      <c r="L48" s="191">
        <v>0</v>
      </c>
      <c r="M48" s="191">
        <v>0</v>
      </c>
      <c r="N48" s="191">
        <f t="shared" si="20"/>
        <v>0</v>
      </c>
      <c r="O48" s="164">
        <f t="shared" si="21"/>
        <v>13000</v>
      </c>
    </row>
    <row r="49" spans="1:15" s="23" customFormat="1" ht="32.1" customHeight="1" x14ac:dyDescent="0.2">
      <c r="A49" s="204">
        <v>35</v>
      </c>
      <c r="B49" s="165" t="s">
        <v>314</v>
      </c>
      <c r="C49" s="176" t="s">
        <v>352</v>
      </c>
      <c r="D49" s="165" t="s">
        <v>437</v>
      </c>
      <c r="E49" s="206" t="s">
        <v>429</v>
      </c>
      <c r="F49" s="166" t="s">
        <v>348</v>
      </c>
      <c r="G49" s="191">
        <v>20000</v>
      </c>
      <c r="H49" s="191">
        <v>0</v>
      </c>
      <c r="I49" s="191">
        <f t="shared" si="19"/>
        <v>20000</v>
      </c>
      <c r="J49" s="191">
        <v>0</v>
      </c>
      <c r="K49" s="191">
        <v>0</v>
      </c>
      <c r="L49" s="191">
        <v>0</v>
      </c>
      <c r="M49" s="191">
        <v>0</v>
      </c>
      <c r="N49" s="191">
        <f t="shared" si="20"/>
        <v>0</v>
      </c>
      <c r="O49" s="164">
        <f t="shared" si="21"/>
        <v>20000</v>
      </c>
    </row>
    <row r="50" spans="1:15" s="1" customFormat="1" ht="32.1" customHeight="1" x14ac:dyDescent="0.2">
      <c r="A50" s="204">
        <v>36</v>
      </c>
      <c r="B50" s="165" t="s">
        <v>315</v>
      </c>
      <c r="C50" s="176" t="s">
        <v>352</v>
      </c>
      <c r="D50" s="165" t="s">
        <v>437</v>
      </c>
      <c r="E50" s="206" t="s">
        <v>429</v>
      </c>
      <c r="F50" s="166" t="s">
        <v>348</v>
      </c>
      <c r="G50" s="191">
        <v>13000</v>
      </c>
      <c r="H50" s="191">
        <v>0</v>
      </c>
      <c r="I50" s="191">
        <f t="shared" si="19"/>
        <v>13000</v>
      </c>
      <c r="J50" s="191">
        <v>0</v>
      </c>
      <c r="K50" s="191">
        <v>0</v>
      </c>
      <c r="L50" s="191">
        <v>0</v>
      </c>
      <c r="M50" s="191">
        <v>0</v>
      </c>
      <c r="N50" s="191">
        <f t="shared" si="20"/>
        <v>0</v>
      </c>
      <c r="O50" s="164">
        <f t="shared" si="21"/>
        <v>13000</v>
      </c>
    </row>
    <row r="51" spans="1:15" s="1" customFormat="1" ht="32.1" customHeight="1" x14ac:dyDescent="0.2">
      <c r="A51" s="204">
        <v>37</v>
      </c>
      <c r="B51" s="176" t="s">
        <v>316</v>
      </c>
      <c r="C51" s="176" t="s">
        <v>352</v>
      </c>
      <c r="D51" s="165" t="s">
        <v>437</v>
      </c>
      <c r="E51" s="206" t="s">
        <v>429</v>
      </c>
      <c r="F51" s="166" t="s">
        <v>348</v>
      </c>
      <c r="G51" s="191">
        <v>13000</v>
      </c>
      <c r="H51" s="191">
        <v>0</v>
      </c>
      <c r="I51" s="191">
        <f t="shared" si="19"/>
        <v>13000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64">
        <f t="shared" si="21"/>
        <v>13000</v>
      </c>
    </row>
    <row r="52" spans="1:15" s="1" customFormat="1" ht="32.1" customHeight="1" x14ac:dyDescent="0.2">
      <c r="A52" s="204">
        <v>38</v>
      </c>
      <c r="B52" s="176" t="s">
        <v>295</v>
      </c>
      <c r="C52" s="176" t="s">
        <v>352</v>
      </c>
      <c r="D52" s="176" t="s">
        <v>437</v>
      </c>
      <c r="E52" s="206" t="s">
        <v>429</v>
      </c>
      <c r="F52" s="166" t="s">
        <v>348</v>
      </c>
      <c r="G52" s="191">
        <v>13000</v>
      </c>
      <c r="H52" s="191">
        <v>0</v>
      </c>
      <c r="I52" s="191">
        <f t="shared" si="19"/>
        <v>13000</v>
      </c>
      <c r="J52" s="191">
        <v>0</v>
      </c>
      <c r="K52" s="191">
        <v>0</v>
      </c>
      <c r="L52" s="191">
        <v>0</v>
      </c>
      <c r="M52" s="191">
        <v>0</v>
      </c>
      <c r="N52" s="191">
        <f t="shared" ref="N52" si="22">SUM(J52:M52)</f>
        <v>0</v>
      </c>
      <c r="O52" s="164">
        <f t="shared" ref="O52" si="23">+I52-N52</f>
        <v>13000</v>
      </c>
    </row>
    <row r="53" spans="1:15" s="9" customFormat="1" ht="36.75" customHeight="1" x14ac:dyDescent="0.2">
      <c r="A53" s="311" t="s">
        <v>631</v>
      </c>
      <c r="B53" s="312"/>
      <c r="C53" s="167">
        <v>8</v>
      </c>
      <c r="D53" s="209"/>
      <c r="E53" s="210"/>
      <c r="F53" s="211"/>
      <c r="G53" s="212">
        <f t="shared" ref="G53:O53" si="24">SUM(G45:G52)</f>
        <v>138000</v>
      </c>
      <c r="H53" s="212">
        <f t="shared" si="24"/>
        <v>0</v>
      </c>
      <c r="I53" s="212">
        <f t="shared" si="24"/>
        <v>138000</v>
      </c>
      <c r="J53" s="212">
        <f t="shared" si="24"/>
        <v>0</v>
      </c>
      <c r="K53" s="212">
        <f t="shared" si="24"/>
        <v>797.25</v>
      </c>
      <c r="L53" s="212">
        <f t="shared" si="24"/>
        <v>0</v>
      </c>
      <c r="M53" s="212">
        <f t="shared" si="24"/>
        <v>0</v>
      </c>
      <c r="N53" s="212">
        <f t="shared" si="24"/>
        <v>797.25</v>
      </c>
      <c r="O53" s="283">
        <f t="shared" si="24"/>
        <v>137202.75</v>
      </c>
    </row>
    <row r="54" spans="1:15" ht="29.25" customHeight="1" x14ac:dyDescent="0.2">
      <c r="A54" s="330" t="s">
        <v>644</v>
      </c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2"/>
    </row>
    <row r="55" spans="1:15" s="1" customFormat="1" ht="32.1" customHeight="1" x14ac:dyDescent="0.2">
      <c r="A55" s="204">
        <v>39</v>
      </c>
      <c r="B55" s="176" t="s">
        <v>669</v>
      </c>
      <c r="C55" s="176" t="s">
        <v>449</v>
      </c>
      <c r="D55" s="205" t="s">
        <v>437</v>
      </c>
      <c r="E55" s="206" t="s">
        <v>429</v>
      </c>
      <c r="F55" s="206" t="s">
        <v>348</v>
      </c>
      <c r="G55" s="162">
        <v>10500</v>
      </c>
      <c r="H55" s="207">
        <v>0</v>
      </c>
      <c r="I55" s="207">
        <f>+G55+H55</f>
        <v>10500</v>
      </c>
      <c r="J55" s="207">
        <v>0</v>
      </c>
      <c r="K55" s="207">
        <v>0</v>
      </c>
      <c r="L55" s="207">
        <v>0</v>
      </c>
      <c r="M55" s="207">
        <v>0</v>
      </c>
      <c r="N55" s="207">
        <f>SUM(J55:M55)</f>
        <v>0</v>
      </c>
      <c r="O55" s="208">
        <f>+G55-N55</f>
        <v>10500</v>
      </c>
    </row>
    <row r="56" spans="1:15" s="1" customFormat="1" ht="32.1" customHeight="1" x14ac:dyDescent="0.2">
      <c r="A56" s="204">
        <v>40</v>
      </c>
      <c r="B56" s="165" t="s">
        <v>676</v>
      </c>
      <c r="C56" s="176" t="s">
        <v>449</v>
      </c>
      <c r="D56" s="205" t="s">
        <v>437</v>
      </c>
      <c r="E56" s="206" t="s">
        <v>429</v>
      </c>
      <c r="F56" s="206" t="s">
        <v>348</v>
      </c>
      <c r="G56" s="191">
        <v>12000</v>
      </c>
      <c r="H56" s="207">
        <v>0</v>
      </c>
      <c r="I56" s="207">
        <f t="shared" ref="I56:I63" si="25">+G56+H56</f>
        <v>12000</v>
      </c>
      <c r="J56" s="207">
        <v>0</v>
      </c>
      <c r="K56" s="207">
        <v>0</v>
      </c>
      <c r="L56" s="207">
        <v>0</v>
      </c>
      <c r="M56" s="207">
        <v>0</v>
      </c>
      <c r="N56" s="207">
        <f t="shared" ref="N56:N62" si="26">SUM(J56:M56)</f>
        <v>0</v>
      </c>
      <c r="O56" s="208">
        <f t="shared" ref="O56:O62" si="27">+G56-N56</f>
        <v>12000</v>
      </c>
    </row>
    <row r="57" spans="1:15" s="1" customFormat="1" ht="32.1" customHeight="1" x14ac:dyDescent="0.2">
      <c r="A57" s="204">
        <v>41</v>
      </c>
      <c r="B57" s="165" t="s">
        <v>677</v>
      </c>
      <c r="C57" s="176" t="s">
        <v>449</v>
      </c>
      <c r="D57" s="205" t="s">
        <v>437</v>
      </c>
      <c r="E57" s="206" t="s">
        <v>429</v>
      </c>
      <c r="F57" s="206" t="s">
        <v>348</v>
      </c>
      <c r="G57" s="191">
        <v>20000</v>
      </c>
      <c r="H57" s="207">
        <v>0</v>
      </c>
      <c r="I57" s="207">
        <f t="shared" si="25"/>
        <v>20000</v>
      </c>
      <c r="J57" s="207">
        <v>0</v>
      </c>
      <c r="K57" s="207">
        <v>0</v>
      </c>
      <c r="L57" s="207">
        <v>0</v>
      </c>
      <c r="M57" s="207">
        <v>0</v>
      </c>
      <c r="N57" s="207">
        <f t="shared" si="26"/>
        <v>0</v>
      </c>
      <c r="O57" s="208">
        <f t="shared" si="27"/>
        <v>20000</v>
      </c>
    </row>
    <row r="58" spans="1:15" s="1" customFormat="1" ht="32.1" customHeight="1" x14ac:dyDescent="0.2">
      <c r="A58" s="204">
        <v>42</v>
      </c>
      <c r="B58" s="165" t="s">
        <v>678</v>
      </c>
      <c r="C58" s="176" t="s">
        <v>449</v>
      </c>
      <c r="D58" s="205" t="s">
        <v>437</v>
      </c>
      <c r="E58" s="206" t="s">
        <v>429</v>
      </c>
      <c r="F58" s="206" t="s">
        <v>348</v>
      </c>
      <c r="G58" s="191">
        <v>17000</v>
      </c>
      <c r="H58" s="207">
        <v>0</v>
      </c>
      <c r="I58" s="207">
        <f t="shared" si="25"/>
        <v>17000</v>
      </c>
      <c r="J58" s="207">
        <v>0</v>
      </c>
      <c r="K58" s="207">
        <v>0</v>
      </c>
      <c r="L58" s="207">
        <v>0</v>
      </c>
      <c r="M58" s="207">
        <v>0</v>
      </c>
      <c r="N58" s="207">
        <f t="shared" si="26"/>
        <v>0</v>
      </c>
      <c r="O58" s="208">
        <f t="shared" si="27"/>
        <v>17000</v>
      </c>
    </row>
    <row r="59" spans="1:15" s="1" customFormat="1" ht="32.1" customHeight="1" x14ac:dyDescent="0.2">
      <c r="A59" s="204">
        <v>43</v>
      </c>
      <c r="B59" s="165" t="s">
        <v>679</v>
      </c>
      <c r="C59" s="176" t="s">
        <v>449</v>
      </c>
      <c r="D59" s="205" t="s">
        <v>437</v>
      </c>
      <c r="E59" s="206" t="s">
        <v>429</v>
      </c>
      <c r="F59" s="206" t="s">
        <v>348</v>
      </c>
      <c r="G59" s="191">
        <v>17000</v>
      </c>
      <c r="H59" s="207">
        <v>0</v>
      </c>
      <c r="I59" s="207">
        <f t="shared" si="25"/>
        <v>17000</v>
      </c>
      <c r="J59" s="207">
        <v>0</v>
      </c>
      <c r="K59" s="207">
        <v>0</v>
      </c>
      <c r="L59" s="207">
        <v>0</v>
      </c>
      <c r="M59" s="207">
        <v>0</v>
      </c>
      <c r="N59" s="207">
        <f t="shared" si="26"/>
        <v>0</v>
      </c>
      <c r="O59" s="208">
        <f t="shared" si="27"/>
        <v>17000</v>
      </c>
    </row>
    <row r="60" spans="1:15" s="1" customFormat="1" ht="32.1" customHeight="1" x14ac:dyDescent="0.2">
      <c r="A60" s="204">
        <v>44</v>
      </c>
      <c r="B60" s="165" t="s">
        <v>680</v>
      </c>
      <c r="C60" s="176" t="s">
        <v>449</v>
      </c>
      <c r="D60" s="205" t="s">
        <v>437</v>
      </c>
      <c r="E60" s="206" t="s">
        <v>429</v>
      </c>
      <c r="F60" s="206" t="s">
        <v>348</v>
      </c>
      <c r="G60" s="191">
        <v>12000</v>
      </c>
      <c r="H60" s="207">
        <v>0</v>
      </c>
      <c r="I60" s="207">
        <f t="shared" si="25"/>
        <v>12000</v>
      </c>
      <c r="J60" s="207">
        <v>0</v>
      </c>
      <c r="K60" s="207">
        <v>0</v>
      </c>
      <c r="L60" s="207">
        <v>0</v>
      </c>
      <c r="M60" s="207">
        <v>0</v>
      </c>
      <c r="N60" s="207">
        <f t="shared" si="26"/>
        <v>0</v>
      </c>
      <c r="O60" s="208">
        <f t="shared" si="27"/>
        <v>12000</v>
      </c>
    </row>
    <row r="61" spans="1:15" s="1" customFormat="1" ht="32.1" customHeight="1" x14ac:dyDescent="0.2">
      <c r="A61" s="204">
        <v>45</v>
      </c>
      <c r="B61" s="165" t="s">
        <v>681</v>
      </c>
      <c r="C61" s="176" t="s">
        <v>449</v>
      </c>
      <c r="D61" s="205" t="s">
        <v>437</v>
      </c>
      <c r="E61" s="206" t="s">
        <v>429</v>
      </c>
      <c r="F61" s="206" t="s">
        <v>348</v>
      </c>
      <c r="G61" s="191">
        <v>12000</v>
      </c>
      <c r="H61" s="207">
        <v>0</v>
      </c>
      <c r="I61" s="207">
        <f t="shared" si="25"/>
        <v>12000</v>
      </c>
      <c r="J61" s="207">
        <v>0</v>
      </c>
      <c r="K61" s="207">
        <v>0</v>
      </c>
      <c r="L61" s="207">
        <v>0</v>
      </c>
      <c r="M61" s="207">
        <v>0</v>
      </c>
      <c r="N61" s="207">
        <f t="shared" si="26"/>
        <v>0</v>
      </c>
      <c r="O61" s="208">
        <f t="shared" si="27"/>
        <v>12000</v>
      </c>
    </row>
    <row r="62" spans="1:15" s="1" customFormat="1" ht="32.1" customHeight="1" x14ac:dyDescent="0.2">
      <c r="A62" s="204">
        <v>46</v>
      </c>
      <c r="B62" s="165" t="s">
        <v>682</v>
      </c>
      <c r="C62" s="176" t="s">
        <v>449</v>
      </c>
      <c r="D62" s="205" t="s">
        <v>437</v>
      </c>
      <c r="E62" s="206" t="s">
        <v>429</v>
      </c>
      <c r="F62" s="206" t="s">
        <v>348</v>
      </c>
      <c r="G62" s="191">
        <v>10500</v>
      </c>
      <c r="H62" s="207">
        <v>0</v>
      </c>
      <c r="I62" s="207">
        <f t="shared" si="25"/>
        <v>10500</v>
      </c>
      <c r="J62" s="207">
        <v>0</v>
      </c>
      <c r="K62" s="207">
        <v>0</v>
      </c>
      <c r="L62" s="207">
        <v>0</v>
      </c>
      <c r="M62" s="207">
        <v>0</v>
      </c>
      <c r="N62" s="207">
        <f t="shared" si="26"/>
        <v>0</v>
      </c>
      <c r="O62" s="208">
        <f t="shared" si="27"/>
        <v>10500</v>
      </c>
    </row>
    <row r="63" spans="1:15" s="1" customFormat="1" ht="32.1" customHeight="1" x14ac:dyDescent="0.2">
      <c r="A63" s="204">
        <v>47</v>
      </c>
      <c r="B63" s="214" t="s">
        <v>306</v>
      </c>
      <c r="C63" s="176" t="s">
        <v>449</v>
      </c>
      <c r="D63" s="205" t="s">
        <v>436</v>
      </c>
      <c r="E63" s="206" t="s">
        <v>429</v>
      </c>
      <c r="F63" s="206" t="s">
        <v>348</v>
      </c>
      <c r="G63" s="191">
        <v>40000</v>
      </c>
      <c r="H63" s="191">
        <v>0</v>
      </c>
      <c r="I63" s="207">
        <f t="shared" si="25"/>
        <v>40000</v>
      </c>
      <c r="J63" s="207">
        <v>0</v>
      </c>
      <c r="K63" s="207">
        <v>797.25</v>
      </c>
      <c r="L63" s="207">
        <v>0</v>
      </c>
      <c r="M63" s="207">
        <v>0</v>
      </c>
      <c r="N63" s="191">
        <f>SUM(J63:M63)</f>
        <v>797.25</v>
      </c>
      <c r="O63" s="164">
        <f t="shared" ref="O63:O69" si="28">+I63-N63</f>
        <v>39202.75</v>
      </c>
    </row>
    <row r="64" spans="1:15" s="1" customFormat="1" ht="32.1" customHeight="1" x14ac:dyDescent="0.2">
      <c r="A64" s="204">
        <v>48</v>
      </c>
      <c r="B64" s="165" t="s">
        <v>775</v>
      </c>
      <c r="C64" s="176" t="s">
        <v>449</v>
      </c>
      <c r="D64" s="165" t="s">
        <v>841</v>
      </c>
      <c r="E64" s="206" t="s">
        <v>429</v>
      </c>
      <c r="F64" s="166" t="s">
        <v>348</v>
      </c>
      <c r="G64" s="191">
        <v>14000</v>
      </c>
      <c r="H64" s="191">
        <v>0</v>
      </c>
      <c r="I64" s="191">
        <f t="shared" ref="I64:I69" si="29">SUM(G64:H64)</f>
        <v>14000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64">
        <f t="shared" si="28"/>
        <v>14000</v>
      </c>
    </row>
    <row r="65" spans="1:16" s="1" customFormat="1" ht="32.1" customHeight="1" x14ac:dyDescent="0.2">
      <c r="A65" s="204">
        <v>49</v>
      </c>
      <c r="B65" s="165" t="s">
        <v>776</v>
      </c>
      <c r="C65" s="176" t="s">
        <v>449</v>
      </c>
      <c r="D65" s="165" t="s">
        <v>841</v>
      </c>
      <c r="E65" s="206" t="s">
        <v>429</v>
      </c>
      <c r="F65" s="166" t="s">
        <v>348</v>
      </c>
      <c r="G65" s="191">
        <v>12000</v>
      </c>
      <c r="H65" s="191">
        <v>0</v>
      </c>
      <c r="I65" s="191">
        <f t="shared" si="29"/>
        <v>12000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64">
        <f t="shared" si="28"/>
        <v>12000</v>
      </c>
    </row>
    <row r="66" spans="1:16" s="1" customFormat="1" ht="32.1" customHeight="1" x14ac:dyDescent="0.2">
      <c r="A66" s="204">
        <v>50</v>
      </c>
      <c r="B66" s="165" t="s">
        <v>777</v>
      </c>
      <c r="C66" s="176" t="s">
        <v>449</v>
      </c>
      <c r="D66" s="165" t="s">
        <v>841</v>
      </c>
      <c r="E66" s="206" t="s">
        <v>429</v>
      </c>
      <c r="F66" s="166" t="s">
        <v>348</v>
      </c>
      <c r="G66" s="191">
        <v>12000</v>
      </c>
      <c r="H66" s="191">
        <v>0</v>
      </c>
      <c r="I66" s="191">
        <f t="shared" si="29"/>
        <v>12000</v>
      </c>
      <c r="J66" s="191">
        <v>0</v>
      </c>
      <c r="K66" s="191">
        <v>0</v>
      </c>
      <c r="L66" s="191">
        <v>0</v>
      </c>
      <c r="M66" s="191">
        <v>0</v>
      </c>
      <c r="N66" s="191">
        <v>0</v>
      </c>
      <c r="O66" s="164">
        <f t="shared" si="28"/>
        <v>12000</v>
      </c>
    </row>
    <row r="67" spans="1:16" s="1" customFormat="1" ht="32.1" customHeight="1" x14ac:dyDescent="0.2">
      <c r="A67" s="204">
        <v>51</v>
      </c>
      <c r="B67" s="165" t="s">
        <v>778</v>
      </c>
      <c r="C67" s="176" t="s">
        <v>449</v>
      </c>
      <c r="D67" s="165" t="s">
        <v>841</v>
      </c>
      <c r="E67" s="206" t="s">
        <v>429</v>
      </c>
      <c r="F67" s="166" t="s">
        <v>348</v>
      </c>
      <c r="G67" s="191">
        <v>8500</v>
      </c>
      <c r="H67" s="191">
        <v>0</v>
      </c>
      <c r="I67" s="191">
        <f t="shared" si="29"/>
        <v>8500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64">
        <f t="shared" si="28"/>
        <v>8500</v>
      </c>
    </row>
    <row r="68" spans="1:16" s="1" customFormat="1" ht="32.1" customHeight="1" x14ac:dyDescent="0.2">
      <c r="A68" s="204">
        <v>52</v>
      </c>
      <c r="B68" s="165" t="s">
        <v>779</v>
      </c>
      <c r="C68" s="176" t="s">
        <v>449</v>
      </c>
      <c r="D68" s="165" t="s">
        <v>841</v>
      </c>
      <c r="E68" s="206" t="s">
        <v>429</v>
      </c>
      <c r="F68" s="166" t="s">
        <v>19</v>
      </c>
      <c r="G68" s="191">
        <v>8500</v>
      </c>
      <c r="H68" s="191">
        <v>0</v>
      </c>
      <c r="I68" s="191">
        <f t="shared" si="29"/>
        <v>8500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64">
        <f t="shared" si="28"/>
        <v>8500</v>
      </c>
    </row>
    <row r="69" spans="1:16" s="1" customFormat="1" ht="32.1" customHeight="1" x14ac:dyDescent="0.2">
      <c r="A69" s="204">
        <v>53</v>
      </c>
      <c r="B69" s="165" t="s">
        <v>815</v>
      </c>
      <c r="C69" s="176" t="s">
        <v>449</v>
      </c>
      <c r="D69" s="165" t="s">
        <v>437</v>
      </c>
      <c r="E69" s="206" t="s">
        <v>429</v>
      </c>
      <c r="F69" s="166" t="s">
        <v>348</v>
      </c>
      <c r="G69" s="191">
        <v>10500</v>
      </c>
      <c r="H69" s="191">
        <v>0</v>
      </c>
      <c r="I69" s="191">
        <f t="shared" si="29"/>
        <v>10500</v>
      </c>
      <c r="J69" s="162">
        <v>0</v>
      </c>
      <c r="K69" s="162">
        <v>0</v>
      </c>
      <c r="L69" s="162">
        <v>0</v>
      </c>
      <c r="M69" s="162">
        <v>0</v>
      </c>
      <c r="N69" s="191">
        <v>0</v>
      </c>
      <c r="O69" s="164">
        <f t="shared" si="28"/>
        <v>10500</v>
      </c>
    </row>
    <row r="70" spans="1:16" s="9" customFormat="1" ht="36.75" customHeight="1" x14ac:dyDescent="0.2">
      <c r="A70" s="311" t="s">
        <v>631</v>
      </c>
      <c r="B70" s="312"/>
      <c r="C70" s="167">
        <v>15</v>
      </c>
      <c r="D70" s="209"/>
      <c r="E70" s="210"/>
      <c r="F70" s="211"/>
      <c r="G70" s="212">
        <f>SUM(G55:G69)</f>
        <v>216500</v>
      </c>
      <c r="H70" s="212">
        <f t="shared" ref="H70:O70" si="30">SUM(H55:H69)</f>
        <v>0</v>
      </c>
      <c r="I70" s="212">
        <f t="shared" si="30"/>
        <v>216500</v>
      </c>
      <c r="J70" s="212">
        <f t="shared" si="30"/>
        <v>0</v>
      </c>
      <c r="K70" s="212">
        <f t="shared" si="30"/>
        <v>797.25</v>
      </c>
      <c r="L70" s="212">
        <f t="shared" si="30"/>
        <v>0</v>
      </c>
      <c r="M70" s="212">
        <f t="shared" si="30"/>
        <v>0</v>
      </c>
      <c r="N70" s="212">
        <f t="shared" si="30"/>
        <v>797.25</v>
      </c>
      <c r="O70" s="212">
        <f t="shared" si="30"/>
        <v>215702.75</v>
      </c>
    </row>
    <row r="71" spans="1:16" ht="36.75" customHeight="1" thickBot="1" x14ac:dyDescent="0.25">
      <c r="A71" s="336" t="s">
        <v>345</v>
      </c>
      <c r="B71" s="335"/>
      <c r="C71" s="333"/>
      <c r="D71" s="334"/>
      <c r="E71" s="334"/>
      <c r="F71" s="335"/>
      <c r="G71" s="286">
        <f t="shared" ref="G71:O71" si="31">+G70+G53+G43+G28</f>
        <v>737500</v>
      </c>
      <c r="H71" s="286">
        <f t="shared" si="31"/>
        <v>0</v>
      </c>
      <c r="I71" s="286">
        <f t="shared" si="31"/>
        <v>737500</v>
      </c>
      <c r="J71" s="286">
        <f t="shared" si="31"/>
        <v>0</v>
      </c>
      <c r="K71" s="286">
        <f t="shared" si="31"/>
        <v>2391.75</v>
      </c>
      <c r="L71" s="286">
        <f t="shared" si="31"/>
        <v>0</v>
      </c>
      <c r="M71" s="286">
        <f t="shared" si="31"/>
        <v>0</v>
      </c>
      <c r="N71" s="286">
        <f t="shared" si="31"/>
        <v>2391.75</v>
      </c>
      <c r="O71" s="286">
        <f t="shared" si="31"/>
        <v>735108.25</v>
      </c>
    </row>
    <row r="72" spans="1:16" s="23" customFormat="1" ht="32.1" customHeight="1" x14ac:dyDescent="0.2">
      <c r="A72" s="26"/>
      <c r="B72" s="215"/>
      <c r="C72" s="215"/>
      <c r="D72" s="215"/>
      <c r="E72" s="215"/>
      <c r="F72" s="215"/>
      <c r="G72" s="216"/>
      <c r="H72" s="216"/>
      <c r="I72" s="216"/>
      <c r="J72" s="216"/>
      <c r="K72" s="216"/>
      <c r="L72" s="216"/>
      <c r="M72" s="216"/>
      <c r="N72" s="216"/>
      <c r="O72" s="216"/>
    </row>
    <row r="73" spans="1:16" s="1" customFormat="1" ht="32.1" customHeight="1" x14ac:dyDescent="0.2">
      <c r="A73" s="145"/>
      <c r="B73"/>
      <c r="C73"/>
      <c r="D73"/>
      <c r="E73"/>
      <c r="F73"/>
      <c r="G73" s="217"/>
      <c r="H73"/>
      <c r="I73"/>
      <c r="J73"/>
      <c r="K73"/>
      <c r="L73"/>
      <c r="M73"/>
      <c r="N73"/>
      <c r="O73" s="217"/>
    </row>
    <row r="74" spans="1:16" ht="24.75" customHeight="1" x14ac:dyDescent="0.2"/>
    <row r="75" spans="1:16" ht="21.75" customHeight="1" x14ac:dyDescent="0.2">
      <c r="C75" s="2" t="s">
        <v>20</v>
      </c>
      <c r="D75" s="2"/>
      <c r="E75" s="2"/>
      <c r="F75" s="326" t="s">
        <v>22</v>
      </c>
      <c r="G75" s="326"/>
      <c r="L75" s="326" t="s">
        <v>22</v>
      </c>
      <c r="M75" s="326"/>
      <c r="O75" s="2"/>
    </row>
    <row r="76" spans="1:16" s="2" customFormat="1" ht="21.75" customHeight="1" x14ac:dyDescent="0.2">
      <c r="A76" s="145"/>
      <c r="B76"/>
      <c r="F76"/>
      <c r="G76"/>
      <c r="H76"/>
      <c r="I76"/>
      <c r="J76"/>
      <c r="K76"/>
      <c r="L76"/>
      <c r="P76"/>
    </row>
    <row r="77" spans="1:16" s="2" customFormat="1" ht="21.75" customHeight="1" x14ac:dyDescent="0.2">
      <c r="A77" s="9"/>
      <c r="B77"/>
      <c r="F77"/>
      <c r="G77"/>
      <c r="H77"/>
      <c r="I77"/>
      <c r="J77"/>
      <c r="K77"/>
      <c r="L77"/>
      <c r="M77"/>
      <c r="N77"/>
      <c r="O77"/>
    </row>
    <row r="78" spans="1:16" s="2" customFormat="1" ht="21.75" customHeight="1" x14ac:dyDescent="0.2">
      <c r="A78" s="9"/>
      <c r="B78"/>
      <c r="C78" s="197"/>
      <c r="F78" s="197"/>
      <c r="G78" s="218"/>
      <c r="H78"/>
      <c r="I78"/>
      <c r="J78"/>
      <c r="K78"/>
      <c r="L78" s="198"/>
      <c r="M78" s="198"/>
      <c r="N78"/>
      <c r="O78"/>
    </row>
    <row r="79" spans="1:16" ht="21.75" customHeight="1" x14ac:dyDescent="0.2">
      <c r="A79" s="9"/>
      <c r="C79" s="2" t="s">
        <v>21</v>
      </c>
      <c r="D79" s="2"/>
      <c r="E79" s="2"/>
      <c r="F79" s="316" t="s">
        <v>24</v>
      </c>
      <c r="G79" s="316"/>
      <c r="L79" s="326" t="s">
        <v>23</v>
      </c>
      <c r="M79" s="326"/>
    </row>
    <row r="80" spans="1:16" ht="21.75" customHeight="1" x14ac:dyDescent="0.2">
      <c r="A80" s="9"/>
    </row>
    <row r="81" spans="1:15" ht="21.75" customHeight="1" x14ac:dyDescent="0.2">
      <c r="A81" s="22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ht="21.75" customHeight="1" x14ac:dyDescent="0.2">
      <c r="A82" s="4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ht="21.75" customHeight="1" x14ac:dyDescent="0.2">
      <c r="A83" s="4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ht="21.75" customHeight="1" x14ac:dyDescent="0.2">
      <c r="A84" s="4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ht="21.75" customHeight="1" x14ac:dyDescent="0.2">
      <c r="A85" s="4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ht="21.75" customHeight="1" x14ac:dyDescent="0.2">
      <c r="A86" s="4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ht="14.25" x14ac:dyDescent="0.2">
      <c r="A87" s="43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ht="14.25" x14ac:dyDescent="0.2">
      <c r="A88" s="43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14.25" x14ac:dyDescent="0.2">
      <c r="A89" s="4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ht="14.25" x14ac:dyDescent="0.2">
      <c r="A90" s="4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4.25" x14ac:dyDescent="0.2">
      <c r="A91" s="142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14.25" x14ac:dyDescent="0.2">
      <c r="A92" s="14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s="1" customFormat="1" ht="36" customHeight="1" x14ac:dyDescent="0.2">
      <c r="A93" s="4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s="1" customFormat="1" ht="36" customHeight="1" x14ac:dyDescent="0.2">
      <c r="A94" s="43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14.25" x14ac:dyDescent="0.2">
      <c r="A95" s="43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ht="36" customHeight="1" x14ac:dyDescent="0.2">
      <c r="A96" s="43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36" customHeight="1" x14ac:dyDescent="0.2">
      <c r="A97" s="43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ht="36" customHeight="1" x14ac:dyDescent="0.2">
      <c r="A98" s="4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ht="36" customHeight="1" x14ac:dyDescent="0.2">
      <c r="A99" s="4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4.25" x14ac:dyDescent="0.2">
      <c r="A100" s="43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ht="14.25" x14ac:dyDescent="0.2">
      <c r="A101" s="43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ht="14.25" x14ac:dyDescent="0.2">
      <c r="A102" s="4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14.25" x14ac:dyDescent="0.2">
      <c r="A103" s="43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ht="14.25" x14ac:dyDescent="0.2">
      <c r="A104" s="43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ht="14.25" x14ac:dyDescent="0.2">
      <c r="A105" s="143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</row>
    <row r="106" spans="1:15" ht="14.25" x14ac:dyDescent="0.2">
      <c r="A106" s="143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</row>
    <row r="107" spans="1:15" s="3" customFormat="1" ht="36" customHeight="1" x14ac:dyDescent="0.2">
      <c r="A107" s="143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</row>
    <row r="108" spans="1:15" s="3" customFormat="1" ht="36" customHeight="1" x14ac:dyDescent="0.2">
      <c r="A108" s="143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1:15" s="3" customFormat="1" ht="36" customHeight="1" x14ac:dyDescent="0.2">
      <c r="A109" s="143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</row>
    <row r="110" spans="1:15" s="3" customFormat="1" ht="36" customHeight="1" x14ac:dyDescent="0.2">
      <c r="A110" s="143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</row>
    <row r="111" spans="1:15" s="3" customFormat="1" ht="36" customHeight="1" x14ac:dyDescent="0.2">
      <c r="A111" s="143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</row>
    <row r="112" spans="1:15" s="3" customFormat="1" ht="36" customHeight="1" x14ac:dyDescent="0.2">
      <c r="A112" s="143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1:15" s="3" customFormat="1" ht="36" customHeight="1" x14ac:dyDescent="0.2">
      <c r="A113" s="143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</row>
    <row r="114" spans="1:15" s="3" customFormat="1" ht="36" customHeight="1" x14ac:dyDescent="0.2">
      <c r="A114" s="143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s="3" customFormat="1" ht="36" customHeight="1" x14ac:dyDescent="0.2">
      <c r="A115" s="143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</row>
    <row r="116" spans="1:15" s="3" customFormat="1" ht="36" customHeight="1" x14ac:dyDescent="0.2">
      <c r="A116" s="143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1:15" s="3" customFormat="1" ht="36" customHeight="1" x14ac:dyDescent="0.2">
      <c r="A117" s="143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1:15" s="3" customFormat="1" ht="36" customHeight="1" x14ac:dyDescent="0.2">
      <c r="A118" s="144"/>
    </row>
    <row r="119" spans="1:15" s="3" customFormat="1" ht="36" customHeight="1" x14ac:dyDescent="0.2">
      <c r="A119" s="145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s="3" customFormat="1" ht="36" customHeight="1" x14ac:dyDescent="0.2">
      <c r="A120" s="145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</sheetData>
  <sortState xmlns:xlrd2="http://schemas.microsoft.com/office/spreadsheetml/2017/richdata2" ref="A10:O50">
    <sortCondition ref="B10:B50"/>
  </sortState>
  <mergeCells count="18">
    <mergeCell ref="A2:O2"/>
    <mergeCell ref="A7:O7"/>
    <mergeCell ref="A4:O4"/>
    <mergeCell ref="L75:M75"/>
    <mergeCell ref="F75:G75"/>
    <mergeCell ref="A54:O54"/>
    <mergeCell ref="A70:B70"/>
    <mergeCell ref="A10:O10"/>
    <mergeCell ref="A28:B28"/>
    <mergeCell ref="A29:O29"/>
    <mergeCell ref="A43:B43"/>
    <mergeCell ref="A44:O44"/>
    <mergeCell ref="A53:B53"/>
    <mergeCell ref="C71:F71"/>
    <mergeCell ref="A71:B71"/>
    <mergeCell ref="L79:M79"/>
    <mergeCell ref="A5:O5"/>
    <mergeCell ref="F79:G79"/>
  </mergeCells>
  <phoneticPr fontId="4" type="noConversion"/>
  <printOptions horizontalCentered="1"/>
  <pageMargins left="0.25" right="0.25" top="0.75" bottom="0.75" header="0.3" footer="0.3"/>
  <pageSetup paperSize="5" scale="62" fitToHeight="0" orientation="landscape" verticalDpi="4294967295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>
      <selection activeCell="F17" sqref="F17:G17"/>
    </sheetView>
  </sheetViews>
  <sheetFormatPr baseColWidth="10" defaultColWidth="9.140625" defaultRowHeight="12.75" x14ac:dyDescent="0.2"/>
  <cols>
    <col min="1" max="1" width="6.5703125" style="145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1:17" ht="9.75" customHeight="1" x14ac:dyDescent="0.2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7" ht="21.75" customHeight="1" x14ac:dyDescent="0.2">
      <c r="A4" s="322" t="s">
        <v>9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</row>
    <row r="5" spans="1:17" ht="26.25" customHeight="1" x14ac:dyDescent="0.25">
      <c r="A5" s="322" t="s">
        <v>839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20"/>
      <c r="Q5" s="20"/>
    </row>
    <row r="6" spans="1:17" ht="10.5" customHeight="1" x14ac:dyDescent="0.2">
      <c r="B6" s="201"/>
      <c r="C6" s="201"/>
      <c r="G6" s="201"/>
      <c r="H6" s="201"/>
      <c r="I6" s="201"/>
      <c r="K6" s="201"/>
      <c r="M6" s="201"/>
      <c r="N6" s="201"/>
    </row>
    <row r="7" spans="1:17" s="4" customFormat="1" ht="18" customHeight="1" x14ac:dyDescent="0.2">
      <c r="A7" s="326" t="s">
        <v>801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</row>
    <row r="8" spans="1:17" ht="14.25" customHeight="1" thickBot="1" x14ac:dyDescent="0.25">
      <c r="B8" s="201"/>
      <c r="C8" s="201"/>
      <c r="G8" s="201"/>
      <c r="H8" s="201"/>
      <c r="I8" s="201"/>
      <c r="K8" s="201"/>
      <c r="M8" s="201"/>
      <c r="N8" s="201"/>
    </row>
    <row r="9" spans="1:17" s="5" customFormat="1" ht="29.25" customHeight="1" thickBot="1" x14ac:dyDescent="0.25">
      <c r="A9" s="287" t="s">
        <v>8</v>
      </c>
      <c r="B9" s="202" t="s">
        <v>5</v>
      </c>
      <c r="C9" s="202" t="s">
        <v>17</v>
      </c>
      <c r="D9" s="202" t="s">
        <v>6</v>
      </c>
      <c r="E9" s="202" t="s">
        <v>346</v>
      </c>
      <c r="F9" s="202" t="s">
        <v>18</v>
      </c>
      <c r="G9" s="202" t="s">
        <v>12</v>
      </c>
      <c r="H9" s="202" t="s">
        <v>430</v>
      </c>
      <c r="I9" s="202" t="s">
        <v>431</v>
      </c>
      <c r="J9" s="202" t="s">
        <v>0</v>
      </c>
      <c r="K9" s="202" t="s">
        <v>1</v>
      </c>
      <c r="L9" s="202" t="s">
        <v>2</v>
      </c>
      <c r="M9" s="202" t="s">
        <v>432</v>
      </c>
      <c r="N9" s="202" t="s">
        <v>433</v>
      </c>
      <c r="O9" s="203" t="s">
        <v>10</v>
      </c>
    </row>
    <row r="10" spans="1:17" s="9" customFormat="1" ht="36.75" customHeight="1" x14ac:dyDescent="0.2">
      <c r="A10" s="330" t="s">
        <v>630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2"/>
    </row>
    <row r="11" spans="1:17" s="1" customFormat="1" ht="32.1" customHeight="1" x14ac:dyDescent="0.2">
      <c r="A11" s="204">
        <v>1</v>
      </c>
      <c r="B11" s="165" t="s">
        <v>802</v>
      </c>
      <c r="C11" s="176" t="s">
        <v>353</v>
      </c>
      <c r="D11" s="165" t="s">
        <v>803</v>
      </c>
      <c r="E11" s="206" t="s">
        <v>804</v>
      </c>
      <c r="F11" s="166" t="s">
        <v>348</v>
      </c>
      <c r="G11" s="191">
        <v>153000</v>
      </c>
      <c r="H11" s="191">
        <v>0</v>
      </c>
      <c r="I11" s="191">
        <f t="shared" ref="I11" si="0">SUM(G11:H11)</f>
        <v>153000</v>
      </c>
      <c r="J11" s="191">
        <f>IF(G11&gt;=Datos!$D$14,(Datos!$D$14*Datos!$C$14),IF(G11&lt;=Datos!$D$14,(G11*Datos!$C$14)))</f>
        <v>4391.1000000000004</v>
      </c>
      <c r="K11" s="191">
        <v>24572.29</v>
      </c>
      <c r="L11" s="191">
        <v>4651.2</v>
      </c>
      <c r="M11" s="191">
        <v>25</v>
      </c>
      <c r="N11" s="191">
        <f>+J11+K11+L11+M11</f>
        <v>33639.589999999997</v>
      </c>
      <c r="O11" s="164">
        <f t="shared" ref="O11" si="1">+I11-N11</f>
        <v>119360.41</v>
      </c>
    </row>
    <row r="12" spans="1:17" s="9" customFormat="1" ht="36.75" customHeight="1" x14ac:dyDescent="0.2">
      <c r="A12" s="311" t="s">
        <v>631</v>
      </c>
      <c r="B12" s="312"/>
      <c r="C12" s="167">
        <v>1</v>
      </c>
      <c r="D12" s="209"/>
      <c r="E12" s="210"/>
      <c r="F12" s="211"/>
      <c r="G12" s="212">
        <f t="shared" ref="G12:O12" si="2">SUM(G11:G11)</f>
        <v>153000</v>
      </c>
      <c r="H12" s="212">
        <f t="shared" si="2"/>
        <v>0</v>
      </c>
      <c r="I12" s="212">
        <f t="shared" si="2"/>
        <v>153000</v>
      </c>
      <c r="J12" s="212">
        <f t="shared" si="2"/>
        <v>4391.1000000000004</v>
      </c>
      <c r="K12" s="212">
        <f t="shared" si="2"/>
        <v>24572.29</v>
      </c>
      <c r="L12" s="212">
        <f t="shared" si="2"/>
        <v>4651.2</v>
      </c>
      <c r="M12" s="212">
        <f t="shared" si="2"/>
        <v>25</v>
      </c>
      <c r="N12" s="212">
        <f t="shared" si="2"/>
        <v>33639.589999999997</v>
      </c>
      <c r="O12" s="212">
        <f t="shared" si="2"/>
        <v>119360.41</v>
      </c>
    </row>
    <row r="13" spans="1:17" ht="36.75" customHeight="1" thickBot="1" x14ac:dyDescent="0.25">
      <c r="A13" s="336" t="s">
        <v>345</v>
      </c>
      <c r="B13" s="335"/>
      <c r="C13" s="333"/>
      <c r="D13" s="334"/>
      <c r="E13" s="334"/>
      <c r="F13" s="335"/>
      <c r="G13" s="286">
        <f>+G12</f>
        <v>153000</v>
      </c>
      <c r="H13" s="286">
        <f t="shared" ref="H13:O13" si="3">+H12</f>
        <v>0</v>
      </c>
      <c r="I13" s="286">
        <f t="shared" si="3"/>
        <v>153000</v>
      </c>
      <c r="J13" s="286">
        <f t="shared" si="3"/>
        <v>4391.1000000000004</v>
      </c>
      <c r="K13" s="286">
        <f t="shared" si="3"/>
        <v>24572.29</v>
      </c>
      <c r="L13" s="286">
        <f t="shared" si="3"/>
        <v>4651.2</v>
      </c>
      <c r="M13" s="286">
        <f t="shared" si="3"/>
        <v>25</v>
      </c>
      <c r="N13" s="286">
        <f t="shared" si="3"/>
        <v>33639.589999999997</v>
      </c>
      <c r="O13" s="286">
        <f t="shared" si="3"/>
        <v>119360.41</v>
      </c>
    </row>
    <row r="14" spans="1:17" s="23" customFormat="1" ht="32.1" customHeight="1" x14ac:dyDescent="0.2">
      <c r="A14" s="26"/>
      <c r="B14" s="215"/>
      <c r="C14" s="215"/>
      <c r="D14" s="215"/>
      <c r="E14" s="215"/>
      <c r="F14" s="215"/>
      <c r="G14" s="216"/>
      <c r="H14" s="216"/>
      <c r="I14" s="216"/>
      <c r="J14" s="216"/>
      <c r="K14" s="216"/>
      <c r="L14" s="216"/>
      <c r="M14" s="216"/>
      <c r="N14" s="216"/>
      <c r="O14" s="216"/>
    </row>
    <row r="15" spans="1:17" s="1" customFormat="1" ht="32.1" customHeight="1" x14ac:dyDescent="0.2">
      <c r="A15" s="145"/>
      <c r="B15"/>
      <c r="C15"/>
      <c r="D15"/>
      <c r="E15"/>
      <c r="F15"/>
      <c r="G15" s="217"/>
      <c r="H15"/>
      <c r="I15"/>
      <c r="J15"/>
      <c r="K15"/>
      <c r="L15"/>
      <c r="M15"/>
      <c r="N15"/>
      <c r="O15" s="217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326" t="s">
        <v>22</v>
      </c>
      <c r="G17" s="326"/>
      <c r="L17" s="326" t="s">
        <v>22</v>
      </c>
      <c r="M17" s="326"/>
      <c r="O17" s="2"/>
    </row>
    <row r="18" spans="1:16" s="2" customFormat="1" ht="21.75" customHeight="1" x14ac:dyDescent="0.2">
      <c r="A18" s="145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9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9"/>
      <c r="B20"/>
      <c r="C20" s="197"/>
      <c r="F20" s="197"/>
      <c r="G20" s="218"/>
      <c r="H20"/>
      <c r="I20"/>
      <c r="J20"/>
      <c r="K20"/>
      <c r="L20" s="198"/>
      <c r="M20" s="198"/>
      <c r="N20"/>
      <c r="O20"/>
    </row>
    <row r="21" spans="1:16" ht="21.75" customHeight="1" x14ac:dyDescent="0.2">
      <c r="A21" s="9"/>
      <c r="C21" s="2" t="s">
        <v>21</v>
      </c>
      <c r="D21" s="2"/>
      <c r="E21" s="2"/>
      <c r="F21" s="316" t="s">
        <v>24</v>
      </c>
      <c r="G21" s="316"/>
      <c r="L21" s="326" t="s">
        <v>23</v>
      </c>
      <c r="M21" s="326"/>
    </row>
    <row r="22" spans="1:16" ht="21.75" customHeight="1" x14ac:dyDescent="0.2">
      <c r="A22" s="9"/>
    </row>
    <row r="23" spans="1:16" ht="21.75" customHeight="1" x14ac:dyDescent="0.2">
      <c r="A23" s="2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6" ht="21.75" customHeight="1" x14ac:dyDescent="0.2">
      <c r="A24" s="4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ht="21.75" customHeight="1" x14ac:dyDescent="0.2">
      <c r="A25" s="4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6" ht="21.75" customHeight="1" x14ac:dyDescent="0.2">
      <c r="A26" s="4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6" ht="21.75" customHeight="1" x14ac:dyDescent="0.2">
      <c r="A27" s="4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6" ht="21.75" customHeight="1" x14ac:dyDescent="0.2">
      <c r="A28" s="4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6" ht="14.25" x14ac:dyDescent="0.2">
      <c r="A29" s="4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6" ht="14.25" x14ac:dyDescent="0.2">
      <c r="A30" s="4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6" ht="14.25" x14ac:dyDescent="0.2">
      <c r="A31" s="4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6" ht="14.25" x14ac:dyDescent="0.2">
      <c r="A32" s="4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14.25" x14ac:dyDescent="0.2">
      <c r="A33" s="14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4.25" x14ac:dyDescent="0.2">
      <c r="A34" s="14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s="1" customFormat="1" ht="36" customHeight="1" x14ac:dyDescent="0.2">
      <c r="A35" s="4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s="1" customFormat="1" ht="36" customHeight="1" x14ac:dyDescent="0.2">
      <c r="A36" s="4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4.25" x14ac:dyDescent="0.2">
      <c r="A37" s="4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36" customHeight="1" x14ac:dyDescent="0.2">
      <c r="A38" s="4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36" customHeight="1" x14ac:dyDescent="0.2">
      <c r="A39" s="4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36" customHeight="1" x14ac:dyDescent="0.2">
      <c r="A40" s="4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36" customHeight="1" x14ac:dyDescent="0.2">
      <c r="A41" s="4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ht="14.25" x14ac:dyDescent="0.2">
      <c r="A42" s="4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4.25" x14ac:dyDescent="0.2">
      <c r="A43" s="4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14.25" x14ac:dyDescent="0.2">
      <c r="A44" s="4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ht="14.25" x14ac:dyDescent="0.2">
      <c r="A45" s="4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14.25" x14ac:dyDescent="0.2">
      <c r="A46" s="4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ht="14.25" x14ac:dyDescent="0.2">
      <c r="A47" s="143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ht="14.25" x14ac:dyDescent="0.2">
      <c r="A48" s="143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s="3" customFormat="1" ht="36" customHeight="1" x14ac:dyDescent="0.2">
      <c r="A49" s="143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1:15" s="3" customFormat="1" ht="36" customHeight="1" x14ac:dyDescent="0.2">
      <c r="A50" s="143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1:15" s="3" customFormat="1" ht="36" customHeight="1" x14ac:dyDescent="0.2">
      <c r="A51" s="143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15" s="3" customFormat="1" ht="36" customHeight="1" x14ac:dyDescent="0.2">
      <c r="A52" s="143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1:15" s="3" customFormat="1" ht="36" customHeight="1" x14ac:dyDescent="0.2">
      <c r="A53" s="143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15" s="3" customFormat="1" ht="36" customHeight="1" x14ac:dyDescent="0.2">
      <c r="A54" s="143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s="3" customFormat="1" ht="36" customHeight="1" x14ac:dyDescent="0.2">
      <c r="A55" s="143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</row>
    <row r="56" spans="1:15" s="3" customFormat="1" ht="36" customHeight="1" x14ac:dyDescent="0.2">
      <c r="A56" s="143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 s="3" customFormat="1" ht="36" customHeight="1" x14ac:dyDescent="0.2">
      <c r="A57" s="143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1:15" s="3" customFormat="1" ht="36" customHeight="1" x14ac:dyDescent="0.2">
      <c r="A58" s="143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s="3" customFormat="1" ht="36" customHeight="1" x14ac:dyDescent="0.2">
      <c r="A59" s="143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s="3" customFormat="1" ht="36" customHeight="1" x14ac:dyDescent="0.2">
      <c r="A60" s="144"/>
    </row>
    <row r="61" spans="1:15" s="3" customFormat="1" ht="36" customHeight="1" x14ac:dyDescent="0.2">
      <c r="A61" s="145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145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F21:G21"/>
    <mergeCell ref="L21:M21"/>
    <mergeCell ref="A13:B13"/>
    <mergeCell ref="C13:F13"/>
    <mergeCell ref="F17:G17"/>
    <mergeCell ref="L17:M17"/>
    <mergeCell ref="A12:B12"/>
    <mergeCell ref="A2:O2"/>
    <mergeCell ref="A4:O4"/>
    <mergeCell ref="A5:O5"/>
    <mergeCell ref="A7:O7"/>
    <mergeCell ref="A10:O10"/>
  </mergeCells>
  <printOptions horizontalCentered="1"/>
  <pageMargins left="0.25" right="0.25" top="0.75" bottom="0.75" header="0.3" footer="0.3"/>
  <pageSetup paperSize="5" scale="62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Nómina Personal Eventual</vt:lpstr>
      <vt:lpstr>Nomina Personal Vigilancia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2024-06-10T14:48:36Z</cp:lastPrinted>
  <dcterms:created xsi:type="dcterms:W3CDTF">2017-10-11T04:49:31Z</dcterms:created>
  <dcterms:modified xsi:type="dcterms:W3CDTF">2024-07-19T14:13:03Z</dcterms:modified>
</cp:coreProperties>
</file>